
<file path=[Content_Types].xml><?xml version="1.0" encoding="utf-8"?>
<Types xmlns="http://schemas.openxmlformats.org/package/2006/content-types">
  <Default Extension="vml" ContentType="application/vnd.openxmlformats-officedocument.vmlDrawing"/>
  <Default Extension="emf" ContentType="image/x-e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1" activeTab="1"/>
  </bookViews>
  <sheets>
    <sheet name="Sheet1" sheetId="1" state="hidden" r:id="rId1"/>
    <sheet name="Sheet2" sheetId="2" r:id="rId2"/>
  </sheets>
  <definedNames>
    <definedName name="_xlnm._FilterDatabase" localSheetId="0" hidden="1">Sheet1!$A$4:$AP$91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A199D358E7AA48829058458AF700E526" descr="顶棚表皮-高配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859385" y="129710180"/>
          <a:ext cx="1021715" cy="72961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03F877C247E34C9FA403360A6746765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659360" y="84815045"/>
          <a:ext cx="9696450" cy="4222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0635198A7F1B40AF8AA003CCA97446A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809220" y="161770695"/>
          <a:ext cx="1120140" cy="6134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8A6A1E0A348344A79C19FDC6B22E8BBA" descr="顶棚OHC支架-高配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859385" y="131234180"/>
          <a:ext cx="1021715" cy="72961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942B4DEBBABC40F79DF3C95E79A527D1" descr="顶棚-低配 总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859385" y="159428180"/>
          <a:ext cx="1021715" cy="72961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1CC5F19660FB45F9A73B6A13BBCB031C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6638905" y="1893570"/>
          <a:ext cx="8064500" cy="5695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2FB579ACCFE641629C45797FEB7DF77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6558260" y="88694260"/>
          <a:ext cx="7391400" cy="5632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BC9D33A133944672A4AE275CD3B1DC29" descr="歇脚板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859385" y="195242180"/>
          <a:ext cx="1021715" cy="72961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DE593A56F8CA4CD5A15BF7DDC8EEB62F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2907010" y="131996180"/>
          <a:ext cx="925195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6CFE07CF90D94F67A5F6BCC80426B4E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6616045" y="93346905"/>
          <a:ext cx="15697200" cy="1219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064B59DF9C234505A498801D26D916A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 rot="16200000">
          <a:off x="12228195" y="2357120"/>
          <a:ext cx="3697605" cy="26206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BEF69E9CD3334DBE964AC58B37929A8F" descr="顶棚扬声器支架左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2813665" y="133520180"/>
          <a:ext cx="111252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B42815F710CB437EBB8208C3C05F7EB9" descr="顶棚扬声器支架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2813665" y="134282180"/>
          <a:ext cx="111252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F4D4652A23FB4E9FB0B8D4964EE53335" descr="卡扣座左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2814935" y="135806180"/>
          <a:ext cx="110998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EB273394A70E42E4A79DFDE104B04212" descr="卡扣座后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2814935" y="136568180"/>
          <a:ext cx="110998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6778A570413B49C48050057CD7BFE95E" descr="顶棚-低配 总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859385" y="141140180"/>
          <a:ext cx="1021715" cy="72961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0D7D8B83211443019C396CDE5AC0EA59" descr="立柱旁垫块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2813665" y="137330180"/>
          <a:ext cx="111252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" name="ID_546B3E224C5A4DE8B6BFE180B2828973" descr="无纺布垫块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2816205" y="138092180"/>
          <a:ext cx="110744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" name="ID_11A2F1BF2A3E4F9787D4BA786B0098EF"/>
        <xdr:cNvPicPr>
          <a:picLocks noChangeAspect="1"/>
        </xdr:cNvPicPr>
      </xdr:nvPicPr>
      <xdr:blipFill>
        <a:blip r:embed="rId18"/>
        <a:srcRect l="10485" t="9214" r="16817" b="4896"/>
        <a:stretch>
          <a:fillRect/>
        </a:stretch>
      </xdr:blipFill>
      <xdr:spPr>
        <a:xfrm>
          <a:off x="16870680" y="12489180"/>
          <a:ext cx="3588385" cy="538035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" name="ID_80A3CD31F57D4FEF89931D63D2C0352C"/>
        <xdr:cNvPicPr>
          <a:picLocks noChangeAspect="1"/>
        </xdr:cNvPicPr>
      </xdr:nvPicPr>
      <xdr:blipFill>
        <a:blip r:embed="rId19"/>
        <a:srcRect l="16634" t="9901" r="10692" b="4150"/>
        <a:stretch>
          <a:fillRect/>
        </a:stretch>
      </xdr:blipFill>
      <xdr:spPr>
        <a:xfrm>
          <a:off x="16871315" y="13343890"/>
          <a:ext cx="3304540" cy="50107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" name="ID_0FFC38DFACCC47D39012C6EEFC3BEF36"/>
        <xdr:cNvPicPr>
          <a:picLocks noChangeAspect="1"/>
        </xdr:cNvPicPr>
      </xdr:nvPicPr>
      <xdr:blipFill>
        <a:blip r:embed="rId20"/>
        <a:srcRect l="3703" t="11341" r="2153" b="10047"/>
        <a:stretch>
          <a:fillRect/>
        </a:stretch>
      </xdr:blipFill>
      <xdr:spPr>
        <a:xfrm>
          <a:off x="16824960" y="14232255"/>
          <a:ext cx="7061200" cy="32791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" name="ID_FD17F05BA0EF4314A7D5B70050AA7FCC"/>
        <xdr:cNvPicPr>
          <a:picLocks noChangeAspect="1"/>
        </xdr:cNvPicPr>
      </xdr:nvPicPr>
      <xdr:blipFill>
        <a:blip r:embed="rId21"/>
        <a:srcRect l="9895" t="12109" r="4550" b="9613"/>
        <a:stretch>
          <a:fillRect/>
        </a:stretch>
      </xdr:blipFill>
      <xdr:spPr>
        <a:xfrm>
          <a:off x="16663035" y="14902180"/>
          <a:ext cx="6299200" cy="33248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" name="ID_961950A91B7443B3B71B4441BD77F130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2928600" y="139616180"/>
          <a:ext cx="88138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" name="ID_DB669F92FFBE4CF6AAB123422FB7C4F9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2867005" y="8615045"/>
          <a:ext cx="11830050" cy="11925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" name="ID_5B9DA5AE9A8D4AE89B68C7440045E77C" descr="顶棚表皮-中配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2859385" y="173144180"/>
          <a:ext cx="1021715" cy="72961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" name="ID_05B043FF35184073B4AAFCD9FDEC06B8" descr="顶棚扬声器面罩左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2814935" y="154094180"/>
          <a:ext cx="110998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" name="ID_AB570B9A2615484CA40EE24C32D077BB" descr="顶棚扬声器面罩右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2814935" y="154856180"/>
          <a:ext cx="110998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" name="ID_C8BF6B287C0045BE9D9A89CB558ACB4A" descr="低配后吸音棉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2809220" y="147301585"/>
          <a:ext cx="1120140" cy="5956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" name="ID_487599068BC04783B54B06B754A3FE28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2927330" y="155618180"/>
          <a:ext cx="88519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" name="ID_E2BEA726F621424EB322267C0C25652A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2927330" y="157142180"/>
          <a:ext cx="88519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" name="ID_120C99748EE54B3E894729E522A571C0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6731615" y="107132755"/>
          <a:ext cx="15468600" cy="12325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" name="ID_3D083F0314ED4A2C90050BD309306141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6603980" y="107675680"/>
          <a:ext cx="13868400" cy="11982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" name="ID_EF8542CD823943FAB13DB7DE45AD7841" descr="顶棚表皮-低配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2859385" y="160190180"/>
          <a:ext cx="1021715" cy="72961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7" name="ID_D4D8FD4E811449F69DFE5431BA152052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16615410" y="109984540"/>
          <a:ext cx="7359650" cy="561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8" name="ID_BD8EF52E37634AB5BCDF12582342D653" descr="阅读灯支架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12814935" y="145712180"/>
          <a:ext cx="110998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9" name="ID_1F8986B2BF52496BA9BB4061B03428B3" descr="卡扣座左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2814935" y="147998180"/>
          <a:ext cx="110998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0" name="ID_8378C675BC4446E2BB885774A6F705EB" descr="前吸音棉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12809220" y="146539585"/>
          <a:ext cx="1120140" cy="5956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" name="ID_DB25DB831F4844EBB01FD22054F249B0" descr="卡扣座左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2814935" y="148760180"/>
          <a:ext cx="110998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" name="ID_84F71783E74D4038BF45F2A4CFBF0D3A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2928600" y="151046180"/>
          <a:ext cx="88138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" name="ID_5303F291EBA54B49891C2D09C818D91F" descr="顶棚-中配 总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12859385" y="172382180"/>
          <a:ext cx="1021715" cy="72961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" name="ID_40D97200795E450295DEF5128CA66C3D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16650335" y="123019185"/>
          <a:ext cx="7658100" cy="5594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" name="ID_161373AFFD5442308F5BA2F65BEC5149" descr="顶棚表皮-低配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2859385" y="141902180"/>
          <a:ext cx="1021715" cy="72961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" name="ID_BEAA44CB8CFA46DA912A4013ECD7AE75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16546830" y="10231120"/>
          <a:ext cx="7480300" cy="5594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" name="ID_BFAD52257C064736B15C2BDC5B93BE05" descr="垫块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12842875" y="192194180"/>
          <a:ext cx="105410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" name="ID_3182E9B24F3F4DF69BFB78FA7C597A29"/>
        <xdr:cNvPicPr>
          <a:picLocks noChangeAspect="1"/>
        </xdr:cNvPicPr>
      </xdr:nvPicPr>
      <xdr:blipFill>
        <a:blip r:embed="rId40"/>
        <a:srcRect l="16119" t="3358" r="28510" b="10242"/>
        <a:stretch>
          <a:fillRect/>
        </a:stretch>
      </xdr:blipFill>
      <xdr:spPr>
        <a:xfrm>
          <a:off x="13133705" y="215054180"/>
          <a:ext cx="47244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" name="ID_59EB75144E834072AAA22980FDB3B920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16356965" y="168750615"/>
          <a:ext cx="3835400" cy="2520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2" name="ID_0C7D00940A5D41BEB358D2AC7B4FB12A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16456660" y="171767500"/>
          <a:ext cx="7759700" cy="4133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3" name="ID_2A3F52136F7443529F816E421E58AE4F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16316960" y="172466000"/>
          <a:ext cx="4692650" cy="415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4" name="ID_061FE16820044EBDBF6025A2E8F6C42C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16342360" y="173164500"/>
          <a:ext cx="5105400" cy="3409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" name="ID_B31E2A605A2D49F0ACB0DE52F8E3C99F" descr="连接件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12809220" y="219629355"/>
          <a:ext cx="1120140" cy="72009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6" name="ID_B5A32350755F4D2C8C4E140062F0FE01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12774930" y="1847215"/>
          <a:ext cx="7791450" cy="4851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" name="ID_7AE8CF1D615342E0816E6757D6A68DC9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12832715" y="2531110"/>
          <a:ext cx="6280150" cy="4044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" name="ID_9F70992AA96D48FEAD8607F94C8C7257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12820650" y="221912180"/>
          <a:ext cx="109855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" name="ID_D21D13A0C71940A9925C799E2ADEF067"/>
        <xdr:cNvPicPr>
          <a:picLocks noChangeAspect="1"/>
        </xdr:cNvPicPr>
      </xdr:nvPicPr>
      <xdr:blipFill>
        <a:blip r:embed="rId49"/>
        <a:srcRect l="8855" t="22224" r="11533" b="24135"/>
        <a:stretch>
          <a:fillRect/>
        </a:stretch>
      </xdr:blipFill>
      <xdr:spPr>
        <a:xfrm>
          <a:off x="20207605" y="183248300"/>
          <a:ext cx="1120140" cy="4229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" name="ID_CCECF81C2A8546E793ED76CCFA472600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12809220" y="223486980"/>
          <a:ext cx="1120140" cy="624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" name="ID_E3454DF8B7BC44039085ACCF12D9BB0D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12890500" y="5740400"/>
          <a:ext cx="3003550" cy="2736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" name="ID_17E56582C2B54468820369466F671027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12728575" y="185515250"/>
          <a:ext cx="4464050" cy="4540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3" name="ID_C4862AF2DE634D4DBBD437ED7216813E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12682220" y="186242325"/>
          <a:ext cx="1974850" cy="1949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4" name="ID_570A540706BD46F588799A59140AECE0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16627475" y="187177045"/>
          <a:ext cx="2533650" cy="2889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5" name="ID_032F82240FE442868B1EBCF377851978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12647295" y="7125970"/>
          <a:ext cx="4102100" cy="5143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6" name="ID_46E1533A18D64E35B0E0A5F1CFF66897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16594455" y="188534675"/>
          <a:ext cx="6978015" cy="579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7" name="ID_674E6553AACB418787783A6BDEC8D7CE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 rot="10800000">
          <a:off x="16814165" y="189365890"/>
          <a:ext cx="1927225" cy="25469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8" name="ID_39603FA47A474D85BF59A88236AB061D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12728575" y="8719185"/>
          <a:ext cx="5994400" cy="519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9" name="ID_EC5D391DB40B46B9BA2DA7FCB5BA224D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12820015" y="228008180"/>
          <a:ext cx="1099185" cy="726440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user</author>
  </authors>
  <commentList>
    <comment ref="AV4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1.要特别关注其中粗加工的数据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S3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1.要特别关注其中粗加工的数据</t>
        </r>
      </text>
    </comment>
  </commentList>
</comments>
</file>

<file path=xl/sharedStrings.xml><?xml version="1.0" encoding="utf-8"?>
<sst xmlns="http://schemas.openxmlformats.org/spreadsheetml/2006/main" count="2477" uniqueCount="532">
  <si>
    <t>No.</t>
  </si>
  <si>
    <t>Brazil (21.9% in total)</t>
  </si>
  <si>
    <t>Korea (78.1% in Total)</t>
  </si>
  <si>
    <t>PUR 
商品属性</t>
  </si>
  <si>
    <t>DIMENSION &amp; WEIGHT 
尺寸和重量</t>
  </si>
  <si>
    <t>本计划仅作为预测，不作为实际时间</t>
  </si>
  <si>
    <r>
      <rPr>
        <b/>
        <sz val="11"/>
        <rFont val="微软雅黑"/>
        <charset val="134"/>
      </rPr>
      <t xml:space="preserve">TECHNO 
</t>
    </r>
    <r>
      <rPr>
        <b/>
        <sz val="11"/>
        <color indexed="57"/>
        <rFont val="微软雅黑"/>
        <charset val="134"/>
      </rPr>
      <t xml:space="preserve">PHEV
</t>
    </r>
    <r>
      <rPr>
        <b/>
        <sz val="11"/>
        <rFont val="微软雅黑"/>
        <charset val="134"/>
      </rPr>
      <t>BR</t>
    </r>
  </si>
  <si>
    <r>
      <rPr>
        <b/>
        <sz val="11"/>
        <rFont val="微软雅黑"/>
        <charset val="134"/>
      </rPr>
      <t xml:space="preserve">ICONIC 
</t>
    </r>
    <r>
      <rPr>
        <b/>
        <sz val="11"/>
        <color indexed="57"/>
        <rFont val="微软雅黑"/>
        <charset val="134"/>
      </rPr>
      <t xml:space="preserve">PHEV
</t>
    </r>
    <r>
      <rPr>
        <b/>
        <sz val="11"/>
        <rFont val="微软雅黑"/>
        <charset val="134"/>
      </rPr>
      <t>BR</t>
    </r>
  </si>
  <si>
    <r>
      <rPr>
        <b/>
        <sz val="11"/>
        <rFont val="微软雅黑"/>
        <charset val="134"/>
      </rPr>
      <t>ESPRIT</t>
    </r>
    <r>
      <rPr>
        <b/>
        <sz val="11"/>
        <color indexed="57"/>
        <rFont val="微软雅黑"/>
        <charset val="134"/>
      </rPr>
      <t xml:space="preserve"> 
PHEV
</t>
    </r>
    <r>
      <rPr>
        <b/>
        <sz val="11"/>
        <rFont val="微软雅黑"/>
        <charset val="134"/>
      </rPr>
      <t>BR</t>
    </r>
  </si>
  <si>
    <r>
      <rPr>
        <b/>
        <sz val="11"/>
        <rFont val="微软雅黑"/>
        <charset val="134"/>
      </rPr>
      <t>ESPRIT</t>
    </r>
    <r>
      <rPr>
        <b/>
        <sz val="11"/>
        <color rgb="FFFF0000"/>
        <rFont val="微软雅黑"/>
        <charset val="134"/>
      </rPr>
      <t xml:space="preserve">
BEV
</t>
    </r>
    <r>
      <rPr>
        <b/>
        <sz val="11"/>
        <rFont val="微软雅黑"/>
        <charset val="134"/>
      </rPr>
      <t>BR</t>
    </r>
  </si>
  <si>
    <r>
      <rPr>
        <b/>
        <sz val="11"/>
        <rFont val="微软雅黑"/>
        <charset val="134"/>
      </rPr>
      <t>TECHNO</t>
    </r>
    <r>
      <rPr>
        <b/>
        <sz val="11"/>
        <color indexed="57"/>
        <rFont val="微软雅黑"/>
        <charset val="134"/>
      </rPr>
      <t xml:space="preserve"> 
PHEV 
</t>
    </r>
    <r>
      <rPr>
        <b/>
        <sz val="11"/>
        <color theme="1"/>
        <rFont val="微软雅黑"/>
        <charset val="134"/>
      </rPr>
      <t>INTNAL</t>
    </r>
  </si>
  <si>
    <r>
      <rPr>
        <b/>
        <sz val="11"/>
        <rFont val="微软雅黑"/>
        <charset val="134"/>
      </rPr>
      <t xml:space="preserve">ICONIC 
</t>
    </r>
    <r>
      <rPr>
        <b/>
        <sz val="11"/>
        <color indexed="57"/>
        <rFont val="微软雅黑"/>
        <charset val="134"/>
      </rPr>
      <t>PHEV</t>
    </r>
    <r>
      <rPr>
        <b/>
        <sz val="11"/>
        <rFont val="微软雅黑"/>
        <charset val="134"/>
      </rPr>
      <t xml:space="preserve"> 
KR</t>
    </r>
  </si>
  <si>
    <r>
      <rPr>
        <b/>
        <sz val="11"/>
        <rFont val="微软雅黑"/>
        <charset val="134"/>
      </rPr>
      <t xml:space="preserve">ICONIC 
</t>
    </r>
    <r>
      <rPr>
        <b/>
        <sz val="11"/>
        <color indexed="57"/>
        <rFont val="微软雅黑"/>
        <charset val="134"/>
      </rPr>
      <t xml:space="preserve">PHEV
</t>
    </r>
    <r>
      <rPr>
        <b/>
        <sz val="11"/>
        <rFont val="微软雅黑"/>
        <charset val="134"/>
      </rPr>
      <t>INTNAL</t>
    </r>
  </si>
  <si>
    <r>
      <rPr>
        <b/>
        <sz val="11"/>
        <rFont val="微软雅黑"/>
        <charset val="134"/>
      </rPr>
      <t>ESPRIT</t>
    </r>
    <r>
      <rPr>
        <b/>
        <sz val="11"/>
        <color indexed="57"/>
        <rFont val="微软雅黑"/>
        <charset val="134"/>
      </rPr>
      <t xml:space="preserve">
PHEV
</t>
    </r>
    <r>
      <rPr>
        <b/>
        <sz val="11"/>
        <color theme="1"/>
        <rFont val="微软雅黑"/>
        <charset val="134"/>
      </rPr>
      <t>KR</t>
    </r>
  </si>
  <si>
    <r>
      <rPr>
        <b/>
        <sz val="11"/>
        <rFont val="微软雅黑"/>
        <charset val="134"/>
      </rPr>
      <t>ESPRIT</t>
    </r>
    <r>
      <rPr>
        <b/>
        <sz val="11"/>
        <color indexed="57"/>
        <rFont val="微软雅黑"/>
        <charset val="134"/>
      </rPr>
      <t xml:space="preserve">
PHEV</t>
    </r>
    <r>
      <rPr>
        <b/>
        <sz val="11"/>
        <color theme="1"/>
        <rFont val="微软雅黑"/>
        <charset val="134"/>
      </rPr>
      <t xml:space="preserve">
 INTNAL</t>
    </r>
  </si>
  <si>
    <r>
      <rPr>
        <b/>
        <sz val="11"/>
        <rFont val="微软雅黑"/>
        <charset val="134"/>
      </rPr>
      <t xml:space="preserve">TECHNO </t>
    </r>
    <r>
      <rPr>
        <b/>
        <sz val="11"/>
        <color rgb="FFFF0000"/>
        <rFont val="微软雅黑"/>
        <charset val="134"/>
      </rPr>
      <t xml:space="preserve">
BEV
</t>
    </r>
    <r>
      <rPr>
        <b/>
        <sz val="11"/>
        <color theme="1"/>
        <rFont val="微软雅黑"/>
        <charset val="134"/>
      </rPr>
      <t>KR</t>
    </r>
  </si>
  <si>
    <r>
      <rPr>
        <b/>
        <sz val="11"/>
        <rFont val="微软雅黑"/>
        <charset val="134"/>
      </rPr>
      <t>TECHNO</t>
    </r>
    <r>
      <rPr>
        <b/>
        <sz val="11"/>
        <color rgb="FFFF0000"/>
        <rFont val="微软雅黑"/>
        <charset val="134"/>
      </rPr>
      <t xml:space="preserve"> 
BEV
</t>
    </r>
    <r>
      <rPr>
        <b/>
        <sz val="11"/>
        <color theme="1"/>
        <rFont val="微软雅黑"/>
        <charset val="134"/>
      </rPr>
      <t>INTNAL</t>
    </r>
  </si>
  <si>
    <r>
      <rPr>
        <b/>
        <sz val="11"/>
        <rFont val="微软雅黑"/>
        <charset val="134"/>
      </rPr>
      <t xml:space="preserve">ICONIC 
</t>
    </r>
    <r>
      <rPr>
        <b/>
        <sz val="11"/>
        <color rgb="FFFF0000"/>
        <rFont val="微软雅黑"/>
        <charset val="134"/>
      </rPr>
      <t>BEV</t>
    </r>
    <r>
      <rPr>
        <b/>
        <sz val="11"/>
        <rFont val="微软雅黑"/>
        <charset val="134"/>
      </rPr>
      <t xml:space="preserve">
KR</t>
    </r>
  </si>
  <si>
    <r>
      <rPr>
        <b/>
        <sz val="11"/>
        <rFont val="微软雅黑"/>
        <charset val="134"/>
      </rPr>
      <t xml:space="preserve">ICONIC 
</t>
    </r>
    <r>
      <rPr>
        <b/>
        <sz val="11"/>
        <color rgb="FFFF0000"/>
        <rFont val="微软雅黑"/>
        <charset val="134"/>
      </rPr>
      <t>BEV</t>
    </r>
    <r>
      <rPr>
        <b/>
        <sz val="11"/>
        <color indexed="57"/>
        <rFont val="微软雅黑"/>
        <charset val="134"/>
      </rPr>
      <t xml:space="preserve">
</t>
    </r>
    <r>
      <rPr>
        <b/>
        <sz val="11"/>
        <rFont val="微软雅黑"/>
        <charset val="134"/>
      </rPr>
      <t>INTNAL</t>
    </r>
  </si>
  <si>
    <r>
      <rPr>
        <b/>
        <sz val="11"/>
        <rFont val="微软雅黑"/>
        <charset val="134"/>
      </rPr>
      <t>ESPRIT</t>
    </r>
    <r>
      <rPr>
        <b/>
        <sz val="11"/>
        <color rgb="FFFF0000"/>
        <rFont val="微软雅黑"/>
        <charset val="134"/>
      </rPr>
      <t xml:space="preserve">
BEV
</t>
    </r>
    <r>
      <rPr>
        <b/>
        <sz val="11"/>
        <color theme="1"/>
        <rFont val="微软雅黑"/>
        <charset val="134"/>
      </rPr>
      <t>KR</t>
    </r>
  </si>
  <si>
    <r>
      <rPr>
        <b/>
        <sz val="11"/>
        <rFont val="微软雅黑"/>
        <charset val="134"/>
      </rPr>
      <t>ESPRIT</t>
    </r>
    <r>
      <rPr>
        <b/>
        <sz val="11"/>
        <color rgb="FFFF0000"/>
        <rFont val="微软雅黑"/>
        <charset val="134"/>
      </rPr>
      <t xml:space="preserve">
BEV</t>
    </r>
    <r>
      <rPr>
        <b/>
        <sz val="11"/>
        <color theme="1"/>
        <rFont val="微软雅黑"/>
        <charset val="134"/>
      </rPr>
      <t xml:space="preserve"> 
INTNAL</t>
    </r>
  </si>
  <si>
    <t>TECHNO
HEV 
KR</t>
  </si>
  <si>
    <t>TECHNO
HEV 
INTNAL</t>
  </si>
  <si>
    <t>ICONIC 
HEV
KR</t>
  </si>
  <si>
    <t>ICONIC 
HEV
INTNAL</t>
  </si>
  <si>
    <t>ESPRIT
HEV
KR</t>
  </si>
  <si>
    <t>ESPRIT
HEV
INTNAL</t>
  </si>
  <si>
    <t>ASSY TYPE</t>
  </si>
  <si>
    <t>PICTURE</t>
  </si>
  <si>
    <r>
      <rPr>
        <b/>
        <sz val="11"/>
        <rFont val="微软雅黑"/>
        <charset val="134"/>
      </rPr>
      <t xml:space="preserve">PART NO.
</t>
    </r>
    <r>
      <rPr>
        <b/>
        <sz val="11"/>
        <color indexed="51"/>
        <rFont val="微软雅黑"/>
        <charset val="134"/>
      </rPr>
      <t>LD TEMP</t>
    </r>
  </si>
  <si>
    <r>
      <rPr>
        <b/>
        <sz val="11"/>
        <rFont val="微软雅黑"/>
        <charset val="134"/>
      </rPr>
      <t xml:space="preserve">PART NAME -ENGLISH 
</t>
    </r>
    <r>
      <rPr>
        <b/>
        <sz val="11"/>
        <color indexed="51"/>
        <rFont val="微软雅黑"/>
        <charset val="134"/>
      </rPr>
      <t>LD TEMP</t>
    </r>
  </si>
  <si>
    <r>
      <rPr>
        <b/>
        <sz val="11"/>
        <rFont val="微软雅黑"/>
        <charset val="134"/>
      </rPr>
      <t xml:space="preserve">PART NAME -CHINESE
</t>
    </r>
    <r>
      <rPr>
        <b/>
        <sz val="11"/>
        <color indexed="51"/>
        <rFont val="微软雅黑"/>
        <charset val="134"/>
      </rPr>
      <t>LD TEMP</t>
    </r>
  </si>
  <si>
    <r>
      <rPr>
        <b/>
        <sz val="11"/>
        <rFont val="微软雅黑"/>
        <charset val="134"/>
      </rPr>
      <t xml:space="preserve">PART NO.
</t>
    </r>
    <r>
      <rPr>
        <b/>
        <sz val="11"/>
        <color rgb="FFFF0000"/>
        <rFont val="微软雅黑"/>
        <charset val="134"/>
      </rPr>
      <t>RG FINAL</t>
    </r>
  </si>
  <si>
    <t>PUR LEVEL</t>
  </si>
  <si>
    <t>USAGE QTY</t>
  </si>
  <si>
    <t>SOR NO.</t>
  </si>
  <si>
    <t>SDC STATUS</t>
  </si>
  <si>
    <t>SPLLIER NAME</t>
  </si>
  <si>
    <t>Change Brief</t>
  </si>
  <si>
    <t>DIMENSION
(mm)</t>
  </si>
  <si>
    <t>THICKNESS
(mm)</t>
  </si>
  <si>
    <t>WEIGHT
PRODUCT
(g)</t>
  </si>
  <si>
    <r>
      <rPr>
        <b/>
        <sz val="11"/>
        <rFont val="微软雅黑"/>
        <charset val="134"/>
      </rPr>
      <t>WEIGHT
SINGLE</t>
    </r>
    <r>
      <rPr>
        <b/>
        <sz val="11"/>
        <color rgb="FFFF0000"/>
        <rFont val="微软雅黑"/>
        <charset val="134"/>
      </rPr>
      <t xml:space="preserve"> - 04.10</t>
    </r>
    <r>
      <rPr>
        <b/>
        <sz val="11"/>
        <rFont val="微软雅黑"/>
        <charset val="134"/>
      </rPr>
      <t xml:space="preserve">
(g)</t>
    </r>
  </si>
  <si>
    <t>DENSITY</t>
  </si>
  <si>
    <t>REMARK</t>
  </si>
  <si>
    <t>MATERIAL</t>
  </si>
  <si>
    <t>PMR FUNCTION</t>
  </si>
  <si>
    <t>模具生产计划表</t>
  </si>
  <si>
    <t>EA3</t>
  </si>
  <si>
    <t>EA4</t>
  </si>
  <si>
    <t>EAA</t>
  </si>
  <si>
    <t>总成类型</t>
  </si>
  <si>
    <t>图片</t>
  </si>
  <si>
    <t>零件号-临时</t>
  </si>
  <si>
    <t>英文名 - 临时</t>
  </si>
  <si>
    <t>中文名</t>
  </si>
  <si>
    <t>零件号-雷诺</t>
  </si>
  <si>
    <t>采购层级</t>
  </si>
  <si>
    <t>用量</t>
  </si>
  <si>
    <t>SOR编号</t>
  </si>
  <si>
    <t>定点状态</t>
  </si>
  <si>
    <t>供应商名字</t>
  </si>
  <si>
    <t>变更简述</t>
  </si>
  <si>
    <t>尺寸</t>
  </si>
  <si>
    <t>料厚</t>
  </si>
  <si>
    <t>产品重量</t>
  </si>
  <si>
    <t>末端重量</t>
  </si>
  <si>
    <t>密度/克重</t>
  </si>
  <si>
    <t>备注</t>
  </si>
  <si>
    <t>材料</t>
  </si>
  <si>
    <t>材料库代码</t>
  </si>
  <si>
    <t>加工批准</t>
  </si>
  <si>
    <t>采购材料</t>
  </si>
  <si>
    <t>启动加工</t>
  </si>
  <si>
    <t>深孔钻</t>
  </si>
  <si>
    <t>钳工攻牙</t>
  </si>
  <si>
    <t>数控加工</t>
  </si>
  <si>
    <t>热处理</t>
  </si>
  <si>
    <t>钢位检测</t>
  </si>
  <si>
    <t>数控精加工</t>
  </si>
  <si>
    <t>线割</t>
  </si>
  <si>
    <t>放电</t>
  </si>
  <si>
    <t>抛光</t>
  </si>
  <si>
    <t>热流道安装</t>
  </si>
  <si>
    <t>复模</t>
  </si>
  <si>
    <t>T0</t>
  </si>
  <si>
    <t>上皮纹T1</t>
  </si>
  <si>
    <t>T2</t>
  </si>
  <si>
    <t>T3</t>
  </si>
  <si>
    <t>S</t>
  </si>
  <si>
    <t>Single Part</t>
  </si>
  <si>
    <t>INT40001010</t>
  </si>
  <si>
    <t>HOOD INSULATOR</t>
  </si>
  <si>
    <t>机盖隔热垫</t>
  </si>
  <si>
    <t>658400357R</t>
  </si>
  <si>
    <t>P</t>
  </si>
  <si>
    <t>INT004-Soft trim-RFQ34367</t>
  </si>
  <si>
    <t>Sourced</t>
  </si>
  <si>
    <t>JINRONG</t>
  </si>
  <si>
    <t>26W14D2 CVE决策会确认，隔音棉移除，为韩国1.5T发动机新开发隔热垫，此件配置减少，仅供巴西；
26W15D3 CVE 新决策，减少复杂度，仅保留此隔热垫</t>
  </si>
  <si>
    <t>585*1401*110</t>
  </si>
  <si>
    <t>Top NWF :120g/㎡;
PU（Light）:15kg/m³;
Bottom NWF: 80g/㎡</t>
  </si>
  <si>
    <t>Area=0.718㎡</t>
  </si>
  <si>
    <t>Non-woven Fabric(1mm)
+PU（Light）(31mm)
+Non-woven Fabric(1mm)</t>
  </si>
  <si>
    <t>Non-Plastic N/A</t>
  </si>
  <si>
    <t>Assy</t>
  </si>
  <si>
    <t>INT40003010</t>
  </si>
  <si>
    <t>ROOF PANEL ASSY-PANO ROOF+16 SPKEAERS+E-CALL</t>
  </si>
  <si>
    <t>顶棚总成(全景天窗+16扬声器+E-CALL)</t>
  </si>
  <si>
    <t>739102097R</t>
  </si>
  <si>
    <t>INT003-Headliner-RFQ34368</t>
  </si>
  <si>
    <t>1.子零件魔术搭扣数量从14增加到16；
2.天幕框架1分4 - SDC status;
3.表皮纹理 从缝编 改为 经编，材料/密度等无变化，成本增加 - 26W07D2 CVE已批准</t>
  </si>
  <si>
    <t>2101*1307*243</t>
  </si>
  <si>
    <t>N/A</t>
  </si>
  <si>
    <t>Assy N/A</t>
  </si>
  <si>
    <t>INT40003011</t>
  </si>
  <si>
    <t>ROOF PANEL SKIN-PANO ROOF+16 SPKEAERS+E-CALL</t>
  </si>
  <si>
    <t>顶棚表皮(全景天窗+16扬声器+E-CALL)</t>
  </si>
  <si>
    <t>/</t>
  </si>
  <si>
    <t>D</t>
  </si>
  <si>
    <t>表皮纹理 从缝编 改为 经编，材料/密度等无变化，成本增加 - 26W07D2 CVE已批准</t>
  </si>
  <si>
    <t>Textile Fabric: 150g/㎡；
+ PU Foam：100g/㎡；；
+ NWF/Film:  80g/㎡；</t>
  </si>
  <si>
    <t>Area=1.700㎡</t>
  </si>
  <si>
    <t>Texitle Fabric 0.5mm
+PU Foam 1.5mm
+NWF/Film 0.5mm</t>
  </si>
  <si>
    <t>INT40003012</t>
  </si>
  <si>
    <t>ROOF PANEL BODY-PANO ROOF+16 SPKEAERS+E-CALL</t>
  </si>
  <si>
    <t>顶棚基材(全景天窗+16扬声器+E-CALL)</t>
  </si>
  <si>
    <t>2097*1305*237</t>
  </si>
  <si>
    <t>NWF 70g/㎡
+ GF 150g/㎡(With Adhesive)
+ PU Foam 30kg/m³
+ GF 160g/㎡(With Adhesive)
+ NWF 100g/㎡</t>
  </si>
  <si>
    <t>Area=1.529㎡</t>
  </si>
  <si>
    <t>NWF/Film 0.5 mm
+ GF 0.5 mm (With Adhesive)
+ PU Foam 3 mm
+ GF 0.5 mm (With Adhesive)
+ NWF/Film 0.5 mm</t>
  </si>
  <si>
    <t>INT40003013</t>
  </si>
  <si>
    <t>OHC MOUNTING BRACKET-E-CALL</t>
  </si>
  <si>
    <t>OHC安装支架(E-Call)</t>
  </si>
  <si>
    <t>118*240*76</t>
  </si>
  <si>
    <t>≥1.15g/cm³</t>
  </si>
  <si>
    <t>使用PUR胶粘接</t>
  </si>
  <si>
    <t>PC+ABS</t>
  </si>
  <si>
    <t>PMR: IP20a;
Grade: MAC 5210;
Supplier: KINGFA</t>
  </si>
  <si>
    <t>4.30</t>
  </si>
  <si>
    <t>5.3-5.8</t>
  </si>
  <si>
    <t>5.10</t>
  </si>
  <si>
    <t>5.10-5.12</t>
  </si>
  <si>
    <t>5.13-5.14</t>
  </si>
  <si>
    <t>5.15-5.17</t>
  </si>
  <si>
    <t>5.18-5.24</t>
  </si>
  <si>
    <t>5.25-5.27</t>
  </si>
  <si>
    <t>5.28-6.4</t>
  </si>
  <si>
    <t>6.5-6.9</t>
  </si>
  <si>
    <t>6.10-6.12</t>
  </si>
  <si>
    <t>6.13-6.20</t>
  </si>
  <si>
    <t>6.20-6.22</t>
  </si>
  <si>
    <t>Fastener</t>
  </si>
  <si>
    <t>INT90000006</t>
  </si>
  <si>
    <t>METAL NUT CLIP-OHC</t>
  </si>
  <si>
    <t>簧片螺母(OHC)</t>
  </si>
  <si>
    <t>31*27*16</t>
  </si>
  <si>
    <t>≥7.85g/cm³</t>
  </si>
  <si>
    <t>65Mn</t>
  </si>
  <si>
    <t>STD Fastener N/A</t>
  </si>
  <si>
    <t>INT90000008</t>
  </si>
  <si>
    <t>METAL SCREW M4.2*13-OHC</t>
  </si>
  <si>
    <t>十字槽平头螺钉(OHC)
M4.2*13</t>
  </si>
  <si>
    <t>11*10*14</t>
  </si>
  <si>
    <t>Steel</t>
  </si>
  <si>
    <t>INT40003014</t>
  </si>
  <si>
    <t>SPEAKER BRACKET-LH RR ROOF</t>
  </si>
  <si>
    <t>左后顶扬声器支架</t>
  </si>
  <si>
    <t>130*160*106</t>
  </si>
  <si>
    <t>INT40003015</t>
  </si>
  <si>
    <t>SPEAKER BRACKET-RH RR ROOF</t>
  </si>
  <si>
    <t>右后顶扬声器支架</t>
  </si>
  <si>
    <t>INT40003016</t>
  </si>
  <si>
    <t>VELCRO HOOK-LWR</t>
  </si>
  <si>
    <t>魔术搭扣钩面-下</t>
  </si>
  <si>
    <t>高配顶棚前部搭扣间距过大470mm，考虑可靠性增加2个安装点，控制间距到250mm，总数量为16个</t>
  </si>
  <si>
    <t>20*40*11</t>
  </si>
  <si>
    <t>卡接</t>
  </si>
  <si>
    <t>PA6.6</t>
  </si>
  <si>
    <t>INT40003017</t>
  </si>
  <si>
    <t>CLIP SEATER-LH RR ROOF</t>
  </si>
  <si>
    <t>左后顶卡扣支架</t>
  </si>
  <si>
    <t>57*58*18</t>
  </si>
  <si>
    <t>INT40003018</t>
  </si>
  <si>
    <t>CLIP SEATER-RH RR ROOF</t>
  </si>
  <si>
    <t>右后顶卡扣支架</t>
  </si>
  <si>
    <t>59*59*17</t>
  </si>
  <si>
    <t>INT40003019</t>
  </si>
  <si>
    <t>SUPPORTING PAD</t>
  </si>
  <si>
    <t>立柱垫块</t>
  </si>
  <si>
    <t>2028*1298*159</t>
  </si>
  <si>
    <t>30kg/m³±3</t>
  </si>
  <si>
    <t>使用PA 热熔胶粘接</t>
  </si>
  <si>
    <t>XPE</t>
  </si>
  <si>
    <t>INT40003020</t>
  </si>
  <si>
    <t>NON WOWEN FELT</t>
  </si>
  <si>
    <t>无纺布毛毡垫片</t>
  </si>
  <si>
    <t>11*22*14</t>
  </si>
  <si>
    <t>300g/㎡±20</t>
  </si>
  <si>
    <t>Recycled PET / NWF
（PET/无纺布棉毡）</t>
  </si>
  <si>
    <t>INT40003023</t>
  </si>
  <si>
    <t>FRAME FR-PANORAMIC OPENING</t>
  </si>
  <si>
    <t>全景顶棚框架-前</t>
  </si>
  <si>
    <t>考虑降本（模具），将框架分为4段设计，INT40003021 删除，新零件号INT40003023/INT40003024/INT40003025/INT40003026</t>
  </si>
  <si>
    <t>363*1031*94</t>
  </si>
  <si>
    <t>6.13-6.17</t>
  </si>
  <si>
    <t>6.18-19</t>
  </si>
  <si>
    <t>INT40003024</t>
  </si>
  <si>
    <t>FRAME RR-PANORAMIC OPENING</t>
  </si>
  <si>
    <t>全景顶棚框架-后</t>
  </si>
  <si>
    <t>162*1031*93</t>
  </si>
  <si>
    <t>INT40003025</t>
  </si>
  <si>
    <t>FRAME LH-PANORAMIC OPENING</t>
  </si>
  <si>
    <t>全景顶棚框架-左</t>
  </si>
  <si>
    <t>1129*98*111</t>
  </si>
  <si>
    <t>INT40003026</t>
  </si>
  <si>
    <t>FRAME RH-PANORAMIC OPENING</t>
  </si>
  <si>
    <t>全景顶棚框架-右</t>
  </si>
  <si>
    <t>986*98*111</t>
  </si>
  <si>
    <t>INT40003022</t>
  </si>
  <si>
    <t>CPD MOUNTING BRACKET_PANO ROOF</t>
  </si>
  <si>
    <t>CPD安装支架-全景天窗</t>
  </si>
  <si>
    <t>76*102*54</t>
  </si>
  <si>
    <t>INT90000002</t>
  </si>
  <si>
    <t>TREE CLIP2</t>
  </si>
  <si>
    <t>树形卡扣2</t>
  </si>
  <si>
    <t>19*19*21</t>
  </si>
  <si>
    <t>≥1.41g/cm³</t>
  </si>
  <si>
    <t>POM+TPE</t>
  </si>
  <si>
    <t>INT40003030</t>
  </si>
  <si>
    <t>SPEAKER COVER-LH RR ROOF</t>
  </si>
  <si>
    <t>左后顶扬声器面罩</t>
  </si>
  <si>
    <t>281774665R</t>
  </si>
  <si>
    <t>111*140*94</t>
  </si>
  <si>
    <t>≥1.05g/cm³</t>
  </si>
  <si>
    <t>PP-TD-20</t>
  </si>
  <si>
    <t>PMR: UB15c;
Grade: API-2208 NA;
Supplier: KINGFA</t>
  </si>
  <si>
    <t>INT40003040</t>
  </si>
  <si>
    <t>SPEAKER COVER-RH RR ROOF</t>
  </si>
  <si>
    <t>右后顶扬声器面罩</t>
  </si>
  <si>
    <t>281761879R</t>
  </si>
  <si>
    <t>INT40003050</t>
  </si>
  <si>
    <t>SPEAKER MOUNTING BRACKET-LH RR ROOF</t>
  </si>
  <si>
    <t>左后顶扬声器安装支架</t>
  </si>
  <si>
    <t>732L32503R</t>
  </si>
  <si>
    <t>148*153*112</t>
  </si>
  <si>
    <t>INT40003060</t>
  </si>
  <si>
    <t>SPEAKER MOUNTING BRACKET-RH RR ROOF</t>
  </si>
  <si>
    <t>右后顶扬声器安装支架</t>
  </si>
  <si>
    <t>732L20583R</t>
  </si>
  <si>
    <t>INT40003080</t>
  </si>
  <si>
    <t>VELCRO LOOP WHITE-UPR FIT T0.65 SHEET METAL</t>
  </si>
  <si>
    <t>上魔术搭扣白绒面-配接0.65钣金</t>
  </si>
  <si>
    <t>1.高配顶棚前部搭扣间距过大470mm，考虑可靠性增加2个安装点，控制间距到250mm；
2.前后钣金厚度不同，分两种不同规格搭扣，数量降至8个；</t>
  </si>
  <si>
    <t>25*45*18</t>
  </si>
  <si>
    <t>INT40003110</t>
  </si>
  <si>
    <t>VELCRO LOOP BLACK-UPR FIT T1.2~1.4 SHEET METAL</t>
  </si>
  <si>
    <t>上魔术搭扣黑绒面-配接1.2~1.4钣金</t>
  </si>
  <si>
    <t>1.高配顶棚前部搭扣间距过大470mm，考虑可靠性增加2个安装点，控制间距到250mm；
2.前后钣金厚度不同，分两种不同规格搭扣，新增规格，数量为8个；</t>
  </si>
  <si>
    <t>INT40003070</t>
  </si>
  <si>
    <t>ROOF PANEL ASSY-METAL ROOF+6 SPKEAERS+W/O E-CALL</t>
  </si>
  <si>
    <t>顶棚总成(钣金顶+6扬声器+无E-CALL)</t>
  </si>
  <si>
    <t>739100230R</t>
  </si>
  <si>
    <t>2104*1307*235</t>
  </si>
  <si>
    <t>INT40003071</t>
  </si>
  <si>
    <t>ROOF PANEL SKIN-METAL ROOF+6 SPKEAERS+W/O E-CALL</t>
  </si>
  <si>
    <t>顶棚表皮(钣金顶+6扬声器+无E-CALL)</t>
  </si>
  <si>
    <t>2104*1307*233</t>
  </si>
  <si>
    <t>Area=2.659㎡</t>
  </si>
  <si>
    <t>INT40003072</t>
  </si>
  <si>
    <t>ROOF PANEL BODY-METAL ROOF+6 SPKEAERS+W/O E-CALL</t>
  </si>
  <si>
    <t>顶棚基材(钣金顶+6扬声器+无E-CAL)</t>
  </si>
  <si>
    <t>2099*1305*235</t>
  </si>
  <si>
    <t>Area=2.616㎡</t>
  </si>
  <si>
    <t>INT40003078</t>
  </si>
  <si>
    <t>OHC MOUNTING BRACKET-W/O E-CALL</t>
  </si>
  <si>
    <t>OHC安装支架(无E-Call)</t>
  </si>
  <si>
    <t>118*240*75</t>
  </si>
  <si>
    <t>INT40003073</t>
  </si>
  <si>
    <t>READING LAMP BRACKET-RR</t>
  </si>
  <si>
    <t>后阅读灯支架</t>
  </si>
  <si>
    <t>131*62*42</t>
  </si>
  <si>
    <t>DC01</t>
  </si>
  <si>
    <t>INT40003074</t>
  </si>
  <si>
    <t>FOAM-FR ROOF</t>
  </si>
  <si>
    <t>前吸音棉</t>
  </si>
  <si>
    <t>295*825*50</t>
  </si>
  <si>
    <t>330g/㎡±20</t>
  </si>
  <si>
    <t>Area=0.320㎡</t>
  </si>
  <si>
    <t>PP+PET
（双组分棉）</t>
  </si>
  <si>
    <t>INT40003075</t>
  </si>
  <si>
    <t>FOAM-RR ROOF</t>
  </si>
  <si>
    <t>后吸音棉</t>
  </si>
  <si>
    <t>301*863*52</t>
  </si>
  <si>
    <t>Area=0.199㎡</t>
  </si>
  <si>
    <t>INT40003076</t>
  </si>
  <si>
    <t>CLIP SEATER 1-FR ROOF</t>
  </si>
  <si>
    <t>前卡扣支架1</t>
  </si>
  <si>
    <t>60*61*17</t>
  </si>
  <si>
    <t>INT40003077</t>
  </si>
  <si>
    <t>CLIP SEATER 2-MID ROOF</t>
  </si>
  <si>
    <t>中卡扣支架2</t>
  </si>
  <si>
    <t>60*61*19</t>
  </si>
  <si>
    <t>INT40003079</t>
  </si>
  <si>
    <t>CPD MOUNTING BRACKET_METAL ROOF</t>
  </si>
  <si>
    <t>CPD安装支架-钣金顶</t>
  </si>
  <si>
    <t>74*102*54</t>
  </si>
  <si>
    <t>0.16g/cm³±0.02,
30 Times Foaming</t>
  </si>
  <si>
    <t>INT40003090</t>
  </si>
  <si>
    <t>ROOF PANEL ASSY-METAL ROOF+16 SPKEAERS+E-CALL</t>
  </si>
  <si>
    <t>顶棚总成(钣金顶+16扬声器+E-CALL)</t>
  </si>
  <si>
    <t>739109691R</t>
  </si>
  <si>
    <t>INT40003091</t>
  </si>
  <si>
    <t>ROOF PANEL SKIN-METAL ROOF+16 SPKEAERS+E-CALL</t>
  </si>
  <si>
    <t>顶棚表皮(钣金顶+16扬声器+E-CALL)</t>
  </si>
  <si>
    <t>Area=2.628㎡</t>
  </si>
  <si>
    <t>INT40003092</t>
  </si>
  <si>
    <t>ROOF PANEL BODY-METAL ROOF+16 SPKEAERS+E-CALL</t>
  </si>
  <si>
    <t>顶棚基材(钣金顶+16扬声器+E-CALL)</t>
  </si>
  <si>
    <t>2099*1035*235</t>
  </si>
  <si>
    <t>Area=2.605㎡</t>
  </si>
  <si>
    <t>INT40003100</t>
  </si>
  <si>
    <t>ROOF PANEL ASSY-METAL ROOF+6 SPKEAERS+E-CALL</t>
  </si>
  <si>
    <t>顶棚总成(钣金顶+6扬声器+E-CALL)</t>
  </si>
  <si>
    <t>739102045R</t>
  </si>
  <si>
    <t>INT40003101</t>
  </si>
  <si>
    <t>ROOF PANEL SKIN-METAL ROOF+6 SPKEAERS+ E-CALL</t>
  </si>
  <si>
    <t>顶棚表皮(钣金顶+6扬声器+E-CALL)</t>
  </si>
  <si>
    <t>Area=2.656㎡</t>
  </si>
  <si>
    <t>INT40003102</t>
  </si>
  <si>
    <t>ROOF PANEL BODY-METAL ROOF+6 SPKEAERS+E-CALL</t>
  </si>
  <si>
    <t>顶棚基材(钣金顶+6扬声器+E-CAL)</t>
  </si>
  <si>
    <t>Area=2.623㎡</t>
  </si>
  <si>
    <t>INT40004021</t>
  </si>
  <si>
    <t>PLASTIC DRIVER FOOTREST PHEV</t>
  </si>
  <si>
    <t>驾驶侧歇脚板-PHEV</t>
  </si>
  <si>
    <t>INT002-Carpet-RFQ34365</t>
  </si>
  <si>
    <t>考虑连接可靠性，增加魔术搭扣配合结构</t>
  </si>
  <si>
    <t>248*196*219</t>
  </si>
  <si>
    <t>INT40004022</t>
  </si>
  <si>
    <t>VELCRO HOOK-FOOTREST</t>
  </si>
  <si>
    <t>尼龙搭扣钩面-歇脚板</t>
  </si>
  <si>
    <t>考虑连接可靠性，增加此魔术搭扣</t>
  </si>
  <si>
    <t>30*30*1</t>
  </si>
  <si>
    <t>1.14g/cm³±0.02</t>
  </si>
  <si>
    <t>HOOK: PA6-GF-15</t>
  </si>
  <si>
    <t>INT40004070</t>
  </si>
  <si>
    <t>CAP-EV BATTERY SERVICE</t>
  </si>
  <si>
    <t>EV电池包检修堵盖</t>
  </si>
  <si>
    <t>NOT CAPTURED</t>
  </si>
  <si>
    <t>由于韩国总装工厂 BEV地毯和电池包装配顺序问题（和E245相同），要求增加此零件用以覆盖电池包的紧固螺栓，CVE已于W10D2决策会上批准同意。将从ECR捕捉成本</t>
  </si>
  <si>
    <t>54*54*31</t>
  </si>
  <si>
    <t>≥1.04g/cm³</t>
  </si>
  <si>
    <t>P/E-HI-TD-20</t>
  </si>
  <si>
    <t>PMR: UB15a;
Grade: XPPA 2109N-2 SR;
Supplier: KINGFA</t>
  </si>
  <si>
    <t>INT40004061</t>
  </si>
  <si>
    <t>PLASTIC DRIVER FOOTREST EV</t>
  </si>
  <si>
    <t>驾驶侧歇脚板-EV</t>
  </si>
  <si>
    <t>INT40005010</t>
  </si>
  <si>
    <t>FOLDABLE COVER ASSY-LUGGAGE COVER</t>
  </si>
  <si>
    <t>行李舱盖板总成(可折叠)</t>
  </si>
  <si>
    <t>745143487R</t>
  </si>
  <si>
    <t>按照CMF要求，表皮纹理从SDC的平绒改到起绒，密度增加，重量增加，成本增加 - 26W07D2 CVE决策会批准</t>
  </si>
  <si>
    <t>973*945*59</t>
  </si>
  <si>
    <t>INT40005011</t>
  </si>
  <si>
    <t>COVER BODY-LUGGAGE COVER FRT</t>
  </si>
  <si>
    <t>行李舱盖板前段本体</t>
  </si>
  <si>
    <t>253*939*30</t>
  </si>
  <si>
    <t>PU: 1000g/㎡;
Paper Core: 900g/㎡;
GF: 900g/㎡;</t>
  </si>
  <si>
    <t>Area=0.213㎡</t>
  </si>
  <si>
    <t>PHC (PU + Paper Core + GF)</t>
  </si>
  <si>
    <t>INT40005012</t>
  </si>
  <si>
    <t>COVER BODY  RR-LUGGAGE COVER</t>
  </si>
  <si>
    <t>行李舱盖板后段本体</t>
  </si>
  <si>
    <t>721*939*45</t>
  </si>
  <si>
    <t>Area=0.644㎡</t>
  </si>
  <si>
    <t>INT40005013</t>
  </si>
  <si>
    <t>COVER SKIN UPR-LUGGAGE COVER</t>
  </si>
  <si>
    <t>行李舱盖板针刺上表皮</t>
  </si>
  <si>
    <t>密度根据CMF要求从 300g/㎡±20改到 400g/㎡±20，起绒纹理 - 26W07D2 CVE决策会批准</t>
  </si>
  <si>
    <t>400g/㎡±20</t>
  </si>
  <si>
    <t>Area=1.124㎡</t>
  </si>
  <si>
    <t>Carpet PET (Recycled)</t>
  </si>
  <si>
    <t>INT40005016</t>
  </si>
  <si>
    <t>NWF FELT LWR-LUGGAGE COVER</t>
  </si>
  <si>
    <t>行李舱盖板消音毛毡</t>
  </si>
  <si>
    <t>15*122*12</t>
  </si>
  <si>
    <t>80g/㎡±5</t>
  </si>
  <si>
    <t>Area=0.006㎡</t>
  </si>
  <si>
    <t>Non-woven Fabric</t>
  </si>
  <si>
    <t>A</t>
  </si>
  <si>
    <t>INT40005040</t>
  </si>
  <si>
    <t>LUGGAGE FOLDABLE PARCEL SHELF ASSY</t>
  </si>
  <si>
    <t>行李厢可折叠模压衣帽架总成</t>
  </si>
  <si>
    <t>794643746R</t>
  </si>
  <si>
    <t>转轴新增型号，总数量不变</t>
  </si>
  <si>
    <t>731*932*61</t>
  </si>
  <si>
    <t>整体尺寸偏差±2mm</t>
  </si>
  <si>
    <t>INT40005041</t>
  </si>
  <si>
    <t>PARCEL SHELF SKIN UPR-FOLDABLE PARCEL SHELF</t>
  </si>
  <si>
    <t>衣帽架上表皮</t>
  </si>
  <si>
    <t>考虑胶粘复合溢胶风险，按照供应商建议，克重从220g/㎡改到350g/㎡，表皮重量增加</t>
  </si>
  <si>
    <t>350g/㎡±20</t>
  </si>
  <si>
    <t>Area=0.765㎡</t>
  </si>
  <si>
    <t>INT40005042</t>
  </si>
  <si>
    <t>PARCEL SHELF SKIN LWR-FOLDABLE PARCEL SHELF</t>
  </si>
  <si>
    <t>衣帽架下表皮</t>
  </si>
  <si>
    <t>723*922*54</t>
  </si>
  <si>
    <t>Area=0.762㎡</t>
  </si>
  <si>
    <t>INT40005043</t>
  </si>
  <si>
    <t>FRT PARCEL SHELF SUBSTRATE-FOLDABLE PARCEL SHELF</t>
  </si>
  <si>
    <t>衣帽架前段骨架</t>
  </si>
  <si>
    <t>考虑市场主流应用及降本，按照供应商建议，克重从2500g/㎡改到2000g/㎡，骨架重量降低</t>
  </si>
  <si>
    <t>310*929*40</t>
  </si>
  <si>
    <t>2000g/㎡±20</t>
  </si>
  <si>
    <t>Area=0.328㎡</t>
  </si>
  <si>
    <t>PP+GF</t>
  </si>
  <si>
    <t>INT40005044</t>
  </si>
  <si>
    <t>RR PARCEL SHELF SUBSTRATE-FOLDABLE PARCEL SHELF</t>
  </si>
  <si>
    <t>衣帽架后段骨架</t>
  </si>
  <si>
    <t>414*929*57</t>
  </si>
  <si>
    <t>Area=0.426㎡</t>
  </si>
  <si>
    <t>INT40005045</t>
  </si>
  <si>
    <t>MOUNTING BRACKET FRT-FOLDABLE PARCEL SHELF</t>
  </si>
  <si>
    <t>模压衣帽架安装支架前</t>
  </si>
  <si>
    <t>造型尺寸差异导致 前后转轴高度相差2mm，前转轴数量从4减少到2</t>
  </si>
  <si>
    <t>51*49*54</t>
  </si>
  <si>
    <t>≥1.12g/cm³</t>
  </si>
  <si>
    <t>1.热板焊接,焊接力≥200N
2.位置偏差±1mm
3.焊接面需要局部加厚+筋位</t>
  </si>
  <si>
    <t>PP-GF30</t>
  </si>
  <si>
    <t>PMR: EP10-2b, EP16a;
Grade: PPc G3230A;
Supplier: SABIC</t>
  </si>
  <si>
    <t>5.28-6.1</t>
  </si>
  <si>
    <t>6.1-6.2</t>
  </si>
  <si>
    <t>6.2-6.4</t>
  </si>
  <si>
    <t>6.4-6.8</t>
  </si>
  <si>
    <t>6.9</t>
  </si>
  <si>
    <t>INT40005052</t>
  </si>
  <si>
    <t>MOUNTING BRACKET RR-FOLDABLE PARCEL SHELF</t>
  </si>
  <si>
    <t>模压衣帽架安装支架后</t>
  </si>
  <si>
    <t>造型尺寸差异导致 前后转轴高度相差2mm，新增后转轴，数量为2</t>
  </si>
  <si>
    <t>51*49*53</t>
  </si>
  <si>
    <t>INT40005053</t>
  </si>
  <si>
    <t>HANGING ROPE PLASTIC SNAP-1 PIECE PARCEL SHELF</t>
  </si>
  <si>
    <t>衣帽架拉绳塑料卡扣</t>
  </si>
  <si>
    <t>BOM 拆分</t>
  </si>
  <si>
    <t>20*10*14</t>
  </si>
  <si>
    <t>≥1.13g/cm³</t>
  </si>
  <si>
    <t>长度：378mm；
COCA Evadar</t>
  </si>
  <si>
    <t>PMR: UB15b;
Grade: Ultramid A3W;
Supplier: BASF</t>
  </si>
  <si>
    <t>INT40005046</t>
  </si>
  <si>
    <t>HANGING ROPE-1 PIECE PARCEL SHELF</t>
  </si>
  <si>
    <t>衣帽架拉绳</t>
  </si>
  <si>
    <t>113*24*194</t>
  </si>
  <si>
    <t>Ø3</t>
  </si>
  <si>
    <t>长度：375mm；
COCA Evadar</t>
  </si>
  <si>
    <t>PA</t>
  </si>
  <si>
    <t>INT40005047</t>
  </si>
  <si>
    <t>RUBBER LIMIT-1 PIECE PARCEL SHELF</t>
  </si>
  <si>
    <t>橡胶限位块</t>
  </si>
  <si>
    <t>31*21*19</t>
  </si>
  <si>
    <t>≥0.85g/cm³</t>
  </si>
  <si>
    <t>TPV</t>
  </si>
  <si>
    <t>PMR: UB02b，UB05d;
Grade: Santoprene 103-40;
Supplier: CELANESE</t>
  </si>
  <si>
    <t>INT40005048</t>
  </si>
  <si>
    <t>HANGING ROPE CLIP UPR-1 PIECE PARCEL SHELF</t>
  </si>
  <si>
    <t>挂绳限位卡扣-上</t>
  </si>
  <si>
    <t>15*15*10</t>
  </si>
  <si>
    <t>COCA Evadar</t>
  </si>
  <si>
    <t>INT40005054</t>
  </si>
  <si>
    <t>HANGING ROPE CLIP LWR-1 PIECE PARCEL SHELF</t>
  </si>
  <si>
    <t>挂绳限位卡扣-下</t>
  </si>
  <si>
    <t>12*12*8</t>
  </si>
  <si>
    <t>PA6</t>
  </si>
  <si>
    <t>PMR: UB02b;
Grade: Grilon EB 50 H Black 9210;
Supplier: EMS-GRIVORY</t>
  </si>
  <si>
    <t>INT40005049</t>
  </si>
  <si>
    <t>HANGING ROPE HANGING BALL-1 PIECE PARCEL SHELF</t>
  </si>
  <si>
    <t>衣帽架绳挂球</t>
  </si>
  <si>
    <t>15*15*13</t>
  </si>
  <si>
    <t>≥1.20g/cm³</t>
  </si>
  <si>
    <t>TPE</t>
  </si>
  <si>
    <t>PMR: EP16a;
Grade: THERMOLAST R RR6GPZ-BLCK (60 ShA);
Supplier: KRAIBURG TPE</t>
  </si>
  <si>
    <t>INT40005051</t>
  </si>
  <si>
    <t>FELT-PARCEL SHELF MOUNTING BRACKET</t>
  </si>
  <si>
    <t>安装支架毛毡</t>
  </si>
  <si>
    <t>19*25*20</t>
  </si>
  <si>
    <t>（FENDER ASSY-WHEEL ARCH COVER ）detailed statement  
（ 轮罩挡泥板总成）模具制造计划</t>
  </si>
  <si>
    <t>序号</t>
  </si>
  <si>
    <r>
      <rPr>
        <b/>
        <sz val="11"/>
        <color theme="1"/>
        <rFont val="Arial"/>
        <charset val="134"/>
      </rPr>
      <t>Purchase level</t>
    </r>
    <r>
      <rPr>
        <b/>
        <sz val="11"/>
        <color theme="1"/>
        <rFont val="宋体"/>
        <charset val="134"/>
      </rPr>
      <t xml:space="preserve">
购买级别</t>
    </r>
    <r>
      <rPr>
        <b/>
        <sz val="11"/>
        <color theme="1"/>
        <rFont val="Arial"/>
        <charset val="134"/>
      </rPr>
      <t xml:space="preserve"> </t>
    </r>
  </si>
  <si>
    <r>
      <rPr>
        <b/>
        <sz val="11"/>
        <color theme="1"/>
        <rFont val="宋体"/>
        <charset val="134"/>
      </rPr>
      <t xml:space="preserve">
</t>
    </r>
    <r>
      <rPr>
        <b/>
        <sz val="11"/>
        <color theme="1"/>
        <rFont val="Arial"/>
        <charset val="134"/>
      </rPr>
      <t xml:space="preserve">Part number
</t>
    </r>
    <r>
      <rPr>
        <b/>
        <sz val="11"/>
        <color theme="1"/>
        <rFont val="宋体"/>
        <charset val="134"/>
      </rPr>
      <t>零部件编号</t>
    </r>
  </si>
  <si>
    <r>
      <rPr>
        <b/>
        <sz val="11"/>
        <color theme="1"/>
        <rFont val="宋体"/>
        <charset val="134"/>
      </rPr>
      <t>名</t>
    </r>
    <r>
      <rPr>
        <b/>
        <sz val="11"/>
        <color theme="1"/>
        <rFont val="Arial"/>
        <charset val="134"/>
      </rPr>
      <t xml:space="preserve">   </t>
    </r>
    <r>
      <rPr>
        <b/>
        <sz val="11"/>
        <color theme="1"/>
        <rFont val="宋体"/>
        <charset val="134"/>
      </rPr>
      <t>称</t>
    </r>
  </si>
  <si>
    <r>
      <rPr>
        <b/>
        <sz val="11"/>
        <color theme="1"/>
        <rFont val="宋体"/>
        <charset val="134"/>
      </rPr>
      <t>数</t>
    </r>
    <r>
      <rPr>
        <b/>
        <sz val="11"/>
        <color theme="1"/>
        <rFont val="Arial"/>
        <charset val="134"/>
      </rPr>
      <t xml:space="preserve"> </t>
    </r>
    <r>
      <rPr>
        <b/>
        <sz val="11"/>
        <color theme="1"/>
        <rFont val="宋体"/>
        <charset val="134"/>
      </rPr>
      <t>量</t>
    </r>
  </si>
  <si>
    <r>
      <rPr>
        <b/>
        <sz val="11"/>
        <color theme="1"/>
        <rFont val="宋体"/>
        <charset val="134"/>
      </rPr>
      <t>料</t>
    </r>
    <r>
      <rPr>
        <b/>
        <sz val="11"/>
        <color theme="1"/>
        <rFont val="Arial"/>
        <charset val="134"/>
      </rPr>
      <t xml:space="preserve"> </t>
    </r>
    <r>
      <rPr>
        <b/>
        <sz val="11"/>
        <color theme="1"/>
        <rFont val="宋体"/>
        <charset val="134"/>
      </rPr>
      <t>厚</t>
    </r>
    <r>
      <rPr>
        <b/>
        <sz val="11"/>
        <color theme="1"/>
        <rFont val="Arial"/>
        <charset val="134"/>
      </rPr>
      <t>(mm)</t>
    </r>
  </si>
  <si>
    <r>
      <rPr>
        <b/>
        <sz val="11"/>
        <color theme="1"/>
        <rFont val="宋体"/>
        <charset val="134"/>
      </rPr>
      <t>重量</t>
    </r>
    <r>
      <rPr>
        <b/>
        <sz val="11"/>
        <color theme="1"/>
        <rFont val="Arial"/>
        <charset val="134"/>
      </rPr>
      <t xml:space="preserve">(kg) </t>
    </r>
  </si>
  <si>
    <r>
      <rPr>
        <b/>
        <sz val="11"/>
        <color theme="1"/>
        <rFont val="宋体"/>
        <charset val="134"/>
      </rPr>
      <t>材</t>
    </r>
    <r>
      <rPr>
        <b/>
        <sz val="11"/>
        <color theme="1"/>
        <rFont val="Arial"/>
        <charset val="134"/>
      </rPr>
      <t xml:space="preserve"> </t>
    </r>
    <r>
      <rPr>
        <b/>
        <sz val="11"/>
        <color theme="1"/>
        <rFont val="宋体"/>
        <charset val="134"/>
      </rPr>
      <t>料</t>
    </r>
  </si>
  <si>
    <t>尺寸(mm)</t>
  </si>
  <si>
    <t>成型工艺</t>
  </si>
  <si>
    <t>表面处理</t>
  </si>
  <si>
    <t>纹理型号</t>
  </si>
  <si>
    <t>No</t>
  </si>
  <si>
    <t>Part name</t>
  </si>
  <si>
    <t>Quantity</t>
  </si>
  <si>
    <t>Thickness(mm)</t>
  </si>
  <si>
    <t>Weight(kg)</t>
  </si>
  <si>
    <t>Material</t>
  </si>
  <si>
    <t>Dimension(mm)</t>
  </si>
  <si>
    <t>Manufacturing technique</t>
  </si>
  <si>
    <t>Surface Treatment</t>
  </si>
  <si>
    <t>Texture Type</t>
  </si>
  <si>
    <t>Picture</t>
  </si>
  <si>
    <t>T1</t>
  </si>
  <si>
    <t>T2上皮纹</t>
  </si>
  <si>
    <t>？</t>
  </si>
  <si>
    <t>气坝前左(PHEV/BEV)</t>
  </si>
  <si>
    <t>104*358*54</t>
  </si>
  <si>
    <t>Injection
注塑</t>
  </si>
  <si>
    <t>6.29</t>
  </si>
  <si>
    <t>7.3-7.8</t>
  </si>
  <si>
    <t>7.10</t>
  </si>
  <si>
    <t>7.10-7.12</t>
  </si>
  <si>
    <t>7.13-7.14</t>
  </si>
  <si>
    <t>7.15-7.17</t>
  </si>
  <si>
    <t>7.18-7.20</t>
  </si>
  <si>
    <t>7.21-7.22</t>
  </si>
  <si>
    <t>7.23-7.25</t>
  </si>
  <si>
    <t>7.26-7.28</t>
  </si>
  <si>
    <t>7.29-8.1</t>
  </si>
  <si>
    <t>8.2-7.3</t>
  </si>
  <si>
    <t>8.4</t>
  </si>
  <si>
    <t>8.6</t>
  </si>
  <si>
    <t>气坝前右(PHEV/BEV)</t>
  </si>
  <si>
    <t>气坝后左</t>
  </si>
  <si>
    <t>96*134*57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</si>
</sst>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 &quot;[$€-409]&quot; &quot;* #,##0.00&quot; &quot;;&quot;-&quot;[$€-409]&quot; &quot;* #,##0.00&quot; &quot;;&quot; &quot;[$€-409]&quot; &quot;* &quot;-&quot;#&quot; &quot;"/>
    <numFmt numFmtId="177" formatCode="0.0%"/>
    <numFmt numFmtId="178" formatCode="0.0_ "/>
    <numFmt numFmtId="179" formatCode="0.00_ "/>
  </numFmts>
  <fonts count="4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theme="1"/>
      <name val="Arial"/>
      <charset val="134"/>
    </font>
    <font>
      <sz val="14"/>
      <color rgb="FF000000"/>
      <name val="宋体"/>
      <charset val="134"/>
    </font>
    <font>
      <b/>
      <sz val="14"/>
      <color rgb="FF000000"/>
      <name val="宋体"/>
      <charset val="134"/>
    </font>
    <font>
      <sz val="11"/>
      <color theme="1"/>
      <name val="Arial"/>
      <charset val="134"/>
    </font>
    <font>
      <sz val="11"/>
      <color theme="1"/>
      <name val="宋体"/>
      <charset val="134"/>
    </font>
    <font>
      <sz val="14"/>
      <color theme="1"/>
      <name val="宋体"/>
      <charset val="134"/>
    </font>
    <font>
      <sz val="12"/>
      <color theme="1"/>
      <name val="宋体"/>
      <charset val="134"/>
      <scheme val="minor"/>
    </font>
    <font>
      <b/>
      <sz val="16"/>
      <name val="微软雅黑"/>
      <charset val="134"/>
    </font>
    <font>
      <b/>
      <sz val="11"/>
      <name val="微软雅黑"/>
      <charset val="134"/>
    </font>
    <font>
      <b/>
      <sz val="11"/>
      <color theme="1"/>
      <name val="微软雅黑"/>
      <charset val="134"/>
    </font>
    <font>
      <sz val="18"/>
      <color theme="1"/>
      <name val="宋体"/>
      <charset val="134"/>
      <scheme val="minor"/>
    </font>
    <font>
      <b/>
      <sz val="11"/>
      <color rgb="FFFF0000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trike/>
      <sz val="11"/>
      <color rgb="FFFF0000"/>
      <name val="微软雅黑"/>
      <charset val="134"/>
    </font>
    <font>
      <sz val="12"/>
      <name val="微软雅黑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1"/>
      <color indexed="57"/>
      <name val="微软雅黑"/>
      <charset val="134"/>
    </font>
    <font>
      <b/>
      <sz val="11"/>
      <color indexed="5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5" borderId="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6" borderId="11" applyNumberFormat="0" applyAlignment="0" applyProtection="0">
      <alignment vertical="center"/>
    </xf>
    <xf numFmtId="0" fontId="30" fillId="17" borderId="12" applyNumberFormat="0" applyAlignment="0" applyProtection="0">
      <alignment vertical="center"/>
    </xf>
    <xf numFmtId="0" fontId="31" fillId="17" borderId="11" applyNumberFormat="0" applyAlignment="0" applyProtection="0">
      <alignment vertical="center"/>
    </xf>
    <xf numFmtId="0" fontId="32" fillId="18" borderId="13" applyNumberForma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0" fontId="40" fillId="0" borderId="0">
      <alignment vertical="center"/>
    </xf>
  </cellStyleXfs>
  <cellXfs count="95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0" fillId="2" borderId="0" xfId="0" applyFill="1" applyAlignment="1"/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 wrapText="1"/>
    </xf>
    <xf numFmtId="49" fontId="6" fillId="0" borderId="3" xfId="0" applyNumberFormat="1" applyFont="1" applyFill="1" applyBorder="1" applyAlignment="1">
      <alignment horizontal="center" vertical="center" wrapText="1"/>
    </xf>
    <xf numFmtId="49" fontId="6" fillId="4" borderId="3" xfId="0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/>
    </xf>
    <xf numFmtId="49" fontId="9" fillId="4" borderId="3" xfId="0" applyNumberFormat="1" applyFont="1" applyFill="1" applyBorder="1" applyAlignment="1">
      <alignment horizontal="center" vertical="center" wrapText="1"/>
    </xf>
    <xf numFmtId="49" fontId="10" fillId="4" borderId="3" xfId="0" applyNumberFormat="1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 vertical="center" wrapText="1"/>
    </xf>
    <xf numFmtId="0" fontId="11" fillId="5" borderId="3" xfId="0" applyNumberFormat="1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5" borderId="3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center" vertical="top" wrapText="1"/>
    </xf>
    <xf numFmtId="0" fontId="12" fillId="10" borderId="3" xfId="0" applyFont="1" applyFill="1" applyBorder="1" applyAlignment="1">
      <alignment horizontal="center" vertical="top" wrapText="1"/>
    </xf>
    <xf numFmtId="0" fontId="12" fillId="11" borderId="3" xfId="0" applyFont="1" applyFill="1" applyBorder="1" applyAlignment="1">
      <alignment horizontal="center" vertical="top" wrapText="1"/>
    </xf>
    <xf numFmtId="0" fontId="13" fillId="9" borderId="3" xfId="0" applyFont="1" applyFill="1" applyBorder="1" applyAlignment="1">
      <alignment horizontal="center" vertical="top" wrapText="1"/>
    </xf>
    <xf numFmtId="0" fontId="13" fillId="11" borderId="3" xfId="0" applyFont="1" applyFill="1" applyBorder="1" applyAlignment="1">
      <alignment horizontal="center" vertical="top" wrapText="1"/>
    </xf>
    <xf numFmtId="0" fontId="12" fillId="5" borderId="3" xfId="0" applyNumberFormat="1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12" fillId="9" borderId="3" xfId="0" applyFont="1" applyFill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 wrapText="1"/>
    </xf>
    <xf numFmtId="177" fontId="15" fillId="9" borderId="3" xfId="0" applyNumberFormat="1" applyFont="1" applyFill="1" applyBorder="1" applyAlignment="1">
      <alignment horizontal="center" vertical="top" wrapText="1"/>
    </xf>
    <xf numFmtId="177" fontId="15" fillId="10" borderId="3" xfId="0" applyNumberFormat="1" applyFont="1" applyFill="1" applyBorder="1" applyAlignment="1">
      <alignment horizontal="center" vertical="top" wrapText="1"/>
    </xf>
    <xf numFmtId="177" fontId="15" fillId="11" borderId="3" xfId="0" applyNumberFormat="1" applyFont="1" applyFill="1" applyBorder="1" applyAlignment="1">
      <alignment horizontal="center" vertical="top" wrapText="1"/>
    </xf>
    <xf numFmtId="177" fontId="15" fillId="12" borderId="3" xfId="0" applyNumberFormat="1" applyFont="1" applyFill="1" applyBorder="1" applyAlignment="1">
      <alignment horizontal="center" vertical="top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3" xfId="0" applyNumberFormat="1" applyFont="1" applyFill="1" applyBorder="1" applyAlignment="1">
      <alignment horizontal="center" vertical="center" wrapText="1"/>
    </xf>
    <xf numFmtId="49" fontId="16" fillId="0" borderId="3" xfId="0" applyNumberFormat="1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left" vertical="center" wrapText="1"/>
    </xf>
    <xf numFmtId="0" fontId="16" fillId="13" borderId="3" xfId="0" applyNumberFormat="1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left" vertical="center" wrapText="1"/>
    </xf>
    <xf numFmtId="0" fontId="16" fillId="4" borderId="3" xfId="0" applyFont="1" applyFill="1" applyBorder="1" applyAlignment="1">
      <alignment horizontal="center" vertical="center" wrapText="1"/>
    </xf>
    <xf numFmtId="178" fontId="16" fillId="4" borderId="3" xfId="0" applyNumberFormat="1" applyFont="1" applyFill="1" applyBorder="1" applyAlignment="1">
      <alignment horizontal="center" vertical="center" wrapText="1"/>
    </xf>
    <xf numFmtId="0" fontId="16" fillId="13" borderId="3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 wrapText="1"/>
    </xf>
    <xf numFmtId="0" fontId="16" fillId="0" borderId="3" xfId="51" applyFont="1" applyFill="1" applyBorder="1" applyAlignment="1">
      <alignment horizontal="center" vertical="center" wrapText="1"/>
    </xf>
    <xf numFmtId="0" fontId="16" fillId="14" borderId="3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179" fontId="16" fillId="4" borderId="3" xfId="0" applyNumberFormat="1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left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3" xfId="0" applyNumberFormat="1" applyFont="1" applyFill="1" applyBorder="1" applyAlignment="1">
      <alignment horizontal="center" vertical="center" wrapText="1"/>
    </xf>
    <xf numFmtId="178" fontId="16" fillId="0" borderId="3" xfId="0" applyNumberFormat="1" applyFont="1" applyFill="1" applyBorder="1" applyAlignment="1">
      <alignment horizontal="center" vertical="center" wrapText="1"/>
    </xf>
    <xf numFmtId="5" fontId="16" fillId="0" borderId="3" xfId="51" applyNumberFormat="1" applyFont="1" applyFill="1" applyBorder="1" applyAlignment="1">
      <alignment horizontal="center" vertical="center" wrapText="1"/>
    </xf>
    <xf numFmtId="49" fontId="16" fillId="4" borderId="3" xfId="0" applyNumberFormat="1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 wrapText="1"/>
    </xf>
    <xf numFmtId="49" fontId="9" fillId="6" borderId="3" xfId="0" applyNumberFormat="1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 wrapText="1"/>
    </xf>
    <xf numFmtId="0" fontId="18" fillId="0" borderId="3" xfId="0" applyNumberFormat="1" applyFont="1" applyFill="1" applyBorder="1" applyAlignment="1">
      <alignment horizontal="center" vertical="center" wrapText="1"/>
    </xf>
    <xf numFmtId="49" fontId="18" fillId="0" borderId="3" xfId="0" applyNumberFormat="1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left" vertical="center" wrapText="1"/>
    </xf>
    <xf numFmtId="0" fontId="18" fillId="13" borderId="7" xfId="0" applyNumberFormat="1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5" fontId="18" fillId="0" borderId="3" xfId="51" applyNumberFormat="1" applyFont="1" applyFill="1" applyBorder="1" applyAlignment="1">
      <alignment horizontal="center" vertical="center" wrapText="1"/>
    </xf>
    <xf numFmtId="0" fontId="16" fillId="13" borderId="7" xfId="0" applyNumberFormat="1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vertical="center" wrapText="1"/>
    </xf>
    <xf numFmtId="0" fontId="19" fillId="0" borderId="3" xfId="0" applyNumberFormat="1" applyFont="1" applyFill="1" applyBorder="1" applyAlignment="1">
      <alignment vertical="center" wrapText="1"/>
    </xf>
    <xf numFmtId="0" fontId="19" fillId="0" borderId="3" xfId="0" applyFont="1" applyFill="1" applyBorder="1" applyAlignment="1">
      <alignment horizontal="center" vertical="center" wrapText="1"/>
    </xf>
    <xf numFmtId="0" fontId="16" fillId="4" borderId="3" xfId="0" applyNumberFormat="1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left" vertical="center" wrapText="1"/>
    </xf>
    <xf numFmtId="0" fontId="16" fillId="4" borderId="3" xfId="51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vertical="center"/>
    </xf>
    <xf numFmtId="0" fontId="16" fillId="13" borderId="3" xfId="0" applyFont="1" applyFill="1" applyBorder="1" applyAlignment="1">
      <alignment horizontal="center" vertical="center"/>
    </xf>
    <xf numFmtId="179" fontId="0" fillId="4" borderId="3" xfId="0" applyNumberForma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vertical="center" wrapText="1"/>
    </xf>
    <xf numFmtId="0" fontId="19" fillId="0" borderId="0" xfId="0" applyNumberFormat="1" applyFont="1" applyFill="1" applyBorder="1" applyAlignment="1">
      <alignment vertical="center" wrapText="1"/>
    </xf>
    <xf numFmtId="0" fontId="19" fillId="0" borderId="0" xfId="0" applyFont="1" applyFill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 2" xfId="50"/>
    <cellStyle name="常规 2" xfId="51"/>
  </cellStyles>
  <dxfs count="25">
    <dxf>
      <font>
        <b val="1"/>
        <i val="0"/>
        <strike val="0"/>
        <color theme="1"/>
      </font>
      <fill>
        <patternFill patternType="solid">
          <bgColor theme="9" tint="0.599993896298105"/>
        </patternFill>
      </fill>
    </dxf>
    <dxf>
      <font>
        <b val="1"/>
        <i val="0"/>
        <strike val="0"/>
        <color theme="1"/>
      </font>
      <fill>
        <patternFill patternType="solid">
          <bgColor theme="8" tint="0.599993896298105"/>
        </patternFill>
      </fill>
    </dxf>
    <dxf>
      <font>
        <color theme="1"/>
      </font>
      <fill>
        <patternFill patternType="solid">
          <bgColor theme="7" tint="0.599993896298105"/>
        </patternFill>
      </fill>
    </dxf>
    <dxf>
      <font>
        <color theme="1"/>
      </font>
      <fill>
        <patternFill patternType="solid">
          <bgColor theme="9" tint="0.799981688894314"/>
        </patternFill>
      </fill>
    </dxf>
    <dxf>
      <fill>
        <patternFill patternType="solid">
          <bgColor theme="0" tint="-0.149998474074526"/>
        </patternFill>
      </fill>
    </dxf>
    <dxf>
      <font>
        <color theme="1"/>
      </font>
      <fill>
        <patternFill patternType="solid">
          <bgColor theme="0" tint="-0.149998474074526"/>
        </patternFill>
      </fill>
    </dxf>
    <dxf>
      <font>
        <b val="1"/>
        <i val="0"/>
        <strike val="0"/>
        <color theme="1"/>
      </font>
      <fill>
        <patternFill patternType="solid">
          <bgColor rgb="FF7030A0"/>
        </patternFill>
      </fill>
    </dxf>
    <dxf>
      <font>
        <b val="1"/>
        <i val="0"/>
        <strike val="0"/>
        <color theme="1"/>
      </font>
      <fill>
        <patternFill patternType="solid">
          <bgColor rgb="FF0070C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1.png"/><Relationship Id="rId8" Type="http://schemas.openxmlformats.org/officeDocument/2006/relationships/image" Target="media/image10.png"/><Relationship Id="rId7" Type="http://schemas.openxmlformats.org/officeDocument/2006/relationships/image" Target="media/image9.png"/><Relationship Id="rId6" Type="http://schemas.openxmlformats.org/officeDocument/2006/relationships/image" Target="media/image8.png"/><Relationship Id="rId59" Type="http://schemas.openxmlformats.org/officeDocument/2006/relationships/image" Target="media/image61.png"/><Relationship Id="rId58" Type="http://schemas.openxmlformats.org/officeDocument/2006/relationships/image" Target="media/image60.png"/><Relationship Id="rId57" Type="http://schemas.openxmlformats.org/officeDocument/2006/relationships/image" Target="media/image59.png"/><Relationship Id="rId56" Type="http://schemas.openxmlformats.org/officeDocument/2006/relationships/image" Target="media/image58.png"/><Relationship Id="rId55" Type="http://schemas.openxmlformats.org/officeDocument/2006/relationships/image" Target="media/image57.png"/><Relationship Id="rId54" Type="http://schemas.openxmlformats.org/officeDocument/2006/relationships/image" Target="media/image56.png"/><Relationship Id="rId53" Type="http://schemas.openxmlformats.org/officeDocument/2006/relationships/image" Target="media/image55.png"/><Relationship Id="rId52" Type="http://schemas.openxmlformats.org/officeDocument/2006/relationships/image" Target="media/image54.png"/><Relationship Id="rId51" Type="http://schemas.openxmlformats.org/officeDocument/2006/relationships/image" Target="media/image53.png"/><Relationship Id="rId50" Type="http://schemas.openxmlformats.org/officeDocument/2006/relationships/image" Target="media/image52.png"/><Relationship Id="rId5" Type="http://schemas.openxmlformats.org/officeDocument/2006/relationships/image" Target="media/image7.png"/><Relationship Id="rId49" Type="http://schemas.openxmlformats.org/officeDocument/2006/relationships/image" Target="media/image51.png"/><Relationship Id="rId48" Type="http://schemas.openxmlformats.org/officeDocument/2006/relationships/image" Target="media/image50.png"/><Relationship Id="rId47" Type="http://schemas.openxmlformats.org/officeDocument/2006/relationships/image" Target="media/image49.png"/><Relationship Id="rId46" Type="http://schemas.openxmlformats.org/officeDocument/2006/relationships/image" Target="media/image48.png"/><Relationship Id="rId45" Type="http://schemas.openxmlformats.org/officeDocument/2006/relationships/image" Target="media/image47.png"/><Relationship Id="rId44" Type="http://schemas.openxmlformats.org/officeDocument/2006/relationships/image" Target="media/image46.png"/><Relationship Id="rId43" Type="http://schemas.openxmlformats.org/officeDocument/2006/relationships/image" Target="media/image45.png"/><Relationship Id="rId42" Type="http://schemas.openxmlformats.org/officeDocument/2006/relationships/image" Target="media/image44.png"/><Relationship Id="rId41" Type="http://schemas.openxmlformats.org/officeDocument/2006/relationships/image" Target="media/image43.png"/><Relationship Id="rId40" Type="http://schemas.openxmlformats.org/officeDocument/2006/relationships/image" Target="media/image42.png"/><Relationship Id="rId4" Type="http://schemas.openxmlformats.org/officeDocument/2006/relationships/image" Target="media/image6.png"/><Relationship Id="rId39" Type="http://schemas.openxmlformats.org/officeDocument/2006/relationships/image" Target="media/image41.jpeg"/><Relationship Id="rId38" Type="http://schemas.openxmlformats.org/officeDocument/2006/relationships/image" Target="media/image40.png"/><Relationship Id="rId37" Type="http://schemas.openxmlformats.org/officeDocument/2006/relationships/image" Target="media/image39.png"/><Relationship Id="rId36" Type="http://schemas.openxmlformats.org/officeDocument/2006/relationships/image" Target="media/image38.png"/><Relationship Id="rId35" Type="http://schemas.openxmlformats.org/officeDocument/2006/relationships/image" Target="media/image37.jpeg"/><Relationship Id="rId34" Type="http://schemas.openxmlformats.org/officeDocument/2006/relationships/image" Target="media/image36.jpeg"/><Relationship Id="rId33" Type="http://schemas.openxmlformats.org/officeDocument/2006/relationships/image" Target="media/image35.png"/><Relationship Id="rId32" Type="http://schemas.openxmlformats.org/officeDocument/2006/relationships/image" Target="media/image34.png"/><Relationship Id="rId31" Type="http://schemas.openxmlformats.org/officeDocument/2006/relationships/image" Target="media/image33.png"/><Relationship Id="rId30" Type="http://schemas.openxmlformats.org/officeDocument/2006/relationships/image" Target="media/image32.png"/><Relationship Id="rId3" Type="http://schemas.openxmlformats.org/officeDocument/2006/relationships/image" Target="media/image5.png"/><Relationship Id="rId29" Type="http://schemas.openxmlformats.org/officeDocument/2006/relationships/image" Target="media/image31.png"/><Relationship Id="rId28" Type="http://schemas.openxmlformats.org/officeDocument/2006/relationships/image" Target="media/image30.png"/><Relationship Id="rId27" Type="http://schemas.openxmlformats.org/officeDocument/2006/relationships/image" Target="media/image29.jpeg"/><Relationship Id="rId26" Type="http://schemas.openxmlformats.org/officeDocument/2006/relationships/image" Target="media/image28.jpeg"/><Relationship Id="rId25" Type="http://schemas.openxmlformats.org/officeDocument/2006/relationships/image" Target="media/image27.jpeg"/><Relationship Id="rId24" Type="http://schemas.openxmlformats.org/officeDocument/2006/relationships/image" Target="media/image26.png"/><Relationship Id="rId23" Type="http://schemas.openxmlformats.org/officeDocument/2006/relationships/image" Target="media/image25.png"/><Relationship Id="rId22" Type="http://schemas.openxmlformats.org/officeDocument/2006/relationships/image" Target="media/image24.png"/><Relationship Id="rId21" Type="http://schemas.openxmlformats.org/officeDocument/2006/relationships/image" Target="media/image23.png"/><Relationship Id="rId20" Type="http://schemas.openxmlformats.org/officeDocument/2006/relationships/image" Target="media/image22.png"/><Relationship Id="rId2" Type="http://schemas.openxmlformats.org/officeDocument/2006/relationships/image" Target="media/image4.png"/><Relationship Id="rId19" Type="http://schemas.openxmlformats.org/officeDocument/2006/relationships/image" Target="media/image21.png"/><Relationship Id="rId18" Type="http://schemas.openxmlformats.org/officeDocument/2006/relationships/image" Target="media/image20.png"/><Relationship Id="rId17" Type="http://schemas.openxmlformats.org/officeDocument/2006/relationships/image" Target="media/image19.jpeg"/><Relationship Id="rId16" Type="http://schemas.openxmlformats.org/officeDocument/2006/relationships/image" Target="media/image18.jpeg"/><Relationship Id="rId15" Type="http://schemas.openxmlformats.org/officeDocument/2006/relationships/image" Target="media/image17.jpeg"/><Relationship Id="rId14" Type="http://schemas.openxmlformats.org/officeDocument/2006/relationships/image" Target="media/image16.jpeg"/><Relationship Id="rId13" Type="http://schemas.openxmlformats.org/officeDocument/2006/relationships/image" Target="media/image15.jpeg"/><Relationship Id="rId12" Type="http://schemas.openxmlformats.org/officeDocument/2006/relationships/image" Target="media/image14.jpeg"/><Relationship Id="rId11" Type="http://schemas.openxmlformats.org/officeDocument/2006/relationships/image" Target="media/image13.png"/><Relationship Id="rId10" Type="http://schemas.openxmlformats.org/officeDocument/2006/relationships/image" Target="media/image12.png"/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12</xdr:col>
      <xdr:colOff>52705</xdr:colOff>
      <xdr:row>3</xdr:row>
      <xdr:rowOff>135890</xdr:rowOff>
    </xdr:from>
    <xdr:ext cx="1401535" cy="473492"/>
    <xdr:pic>
      <xdr:nvPicPr>
        <xdr:cNvPr id="10" name="图片 9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698355" y="1988820"/>
          <a:ext cx="1401445" cy="473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147955</xdr:colOff>
      <xdr:row>4</xdr:row>
      <xdr:rowOff>107315</xdr:rowOff>
    </xdr:from>
    <xdr:ext cx="1323975" cy="447040"/>
    <xdr:pic>
      <xdr:nvPicPr>
        <xdr:cNvPr id="14" name="图片 13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793605" y="2620645"/>
          <a:ext cx="1323975" cy="447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307340</xdr:colOff>
      <xdr:row>5</xdr:row>
      <xdr:rowOff>11430</xdr:rowOff>
    </xdr:from>
    <xdr:to>
      <xdr:col>12</xdr:col>
      <xdr:colOff>1163955</xdr:colOff>
      <xdr:row>5</xdr:row>
      <xdr:rowOff>436245</xdr:rowOff>
    </xdr:to>
    <xdr:pic>
      <xdr:nvPicPr>
        <xdr:cNvPr id="20" name="图片 19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52990" y="3172460"/>
          <a:ext cx="856615" cy="424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H92"/>
  <sheetViews>
    <sheetView zoomScale="70" zoomScaleNormal="70" topLeftCell="AB1" workbookViewId="0">
      <pane ySplit="4" topLeftCell="A41" activePane="bottomLeft" state="frozen"/>
      <selection/>
      <selection pane="bottomLeft" activeCell="AQ83" sqref="AQ83:BH87"/>
    </sheetView>
  </sheetViews>
  <sheetFormatPr defaultColWidth="8.725" defaultRowHeight="13.5"/>
  <cols>
    <col min="1" max="1" width="9.81666666666667"/>
    <col min="2" max="22" width="11.5416666666667" hidden="1" customWidth="1"/>
    <col min="23" max="24" width="17" customWidth="1"/>
    <col min="25" max="25" width="18.0916666666667" customWidth="1"/>
    <col min="26" max="26" width="27.9083333333333" customWidth="1"/>
    <col min="27" max="27" width="21.0583333333333" customWidth="1"/>
    <col min="28" max="28" width="15.8916666666667" customWidth="1"/>
    <col min="29" max="29" width="9.81666666666667" hidden="1" customWidth="1"/>
    <col min="30" max="30" width="9.36666666666667" hidden="1" customWidth="1"/>
    <col min="31" max="33" width="16.1833333333333" hidden="1" customWidth="1"/>
    <col min="34" max="34" width="56.8583333333333" hidden="1" customWidth="1"/>
    <col min="35" max="38" width="17" hidden="1" customWidth="1"/>
    <col min="39" max="39" width="33.3666666666667" hidden="1" customWidth="1"/>
    <col min="40" max="40" width="24.6166666666667" hidden="1" customWidth="1"/>
    <col min="41" max="41" width="14.2833333333333" customWidth="1"/>
    <col min="42" max="42" width="20.7083333333333" customWidth="1"/>
    <col min="43" max="56" width="16.625" customWidth="1"/>
    <col min="57" max="57" width="11.0583333333333" customWidth="1"/>
  </cols>
  <sheetData>
    <row r="1" ht="22.5" spans="1:60">
      <c r="A1" s="24" t="s">
        <v>0</v>
      </c>
      <c r="B1" s="24" t="s">
        <v>1</v>
      </c>
      <c r="C1" s="24"/>
      <c r="D1" s="24"/>
      <c r="E1" s="24"/>
      <c r="F1" s="24" t="s">
        <v>2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5"/>
      <c r="AC1" s="26" t="s">
        <v>3</v>
      </c>
      <c r="AD1" s="26"/>
      <c r="AE1" s="26"/>
      <c r="AF1" s="26"/>
      <c r="AG1" s="26"/>
      <c r="AH1" s="26"/>
      <c r="AI1" s="27" t="s">
        <v>4</v>
      </c>
      <c r="AJ1" s="28"/>
      <c r="AK1" s="28"/>
      <c r="AL1" s="28"/>
      <c r="AM1" s="28"/>
      <c r="AN1" s="28"/>
      <c r="AO1" s="29"/>
      <c r="AP1" s="29"/>
      <c r="AQ1" s="30" t="s">
        <v>5</v>
      </c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</row>
    <row r="2" ht="45" spans="1:60">
      <c r="A2" s="32"/>
      <c r="B2" s="33" t="s">
        <v>6</v>
      </c>
      <c r="C2" s="34" t="s">
        <v>7</v>
      </c>
      <c r="D2" s="35" t="s">
        <v>8</v>
      </c>
      <c r="E2" s="35" t="s">
        <v>9</v>
      </c>
      <c r="F2" s="33" t="s">
        <v>10</v>
      </c>
      <c r="G2" s="34" t="s">
        <v>11</v>
      </c>
      <c r="H2" s="34" t="s">
        <v>12</v>
      </c>
      <c r="I2" s="35" t="s">
        <v>13</v>
      </c>
      <c r="J2" s="35" t="s">
        <v>14</v>
      </c>
      <c r="K2" s="33" t="s">
        <v>15</v>
      </c>
      <c r="L2" s="33" t="s">
        <v>16</v>
      </c>
      <c r="M2" s="34" t="s">
        <v>17</v>
      </c>
      <c r="N2" s="34" t="s">
        <v>18</v>
      </c>
      <c r="O2" s="35" t="s">
        <v>19</v>
      </c>
      <c r="P2" s="35" t="s">
        <v>20</v>
      </c>
      <c r="Q2" s="36" t="s">
        <v>21</v>
      </c>
      <c r="R2" s="36" t="s">
        <v>22</v>
      </c>
      <c r="S2" s="34" t="s">
        <v>23</v>
      </c>
      <c r="T2" s="34" t="s">
        <v>24</v>
      </c>
      <c r="U2" s="37" t="s">
        <v>25</v>
      </c>
      <c r="V2" s="37" t="s">
        <v>26</v>
      </c>
      <c r="W2" s="32" t="s">
        <v>27</v>
      </c>
      <c r="X2" s="32" t="s">
        <v>28</v>
      </c>
      <c r="Y2" s="32" t="s">
        <v>29</v>
      </c>
      <c r="Z2" s="32" t="s">
        <v>30</v>
      </c>
      <c r="AA2" s="32" t="s">
        <v>31</v>
      </c>
      <c r="AB2" s="38" t="s">
        <v>32</v>
      </c>
      <c r="AC2" s="39" t="s">
        <v>33</v>
      </c>
      <c r="AD2" s="39" t="s">
        <v>34</v>
      </c>
      <c r="AE2" s="39" t="s">
        <v>35</v>
      </c>
      <c r="AF2" s="39" t="s">
        <v>36</v>
      </c>
      <c r="AG2" s="39" t="s">
        <v>37</v>
      </c>
      <c r="AH2" s="39" t="s">
        <v>38</v>
      </c>
      <c r="AI2" s="40" t="s">
        <v>39</v>
      </c>
      <c r="AJ2" s="40" t="s">
        <v>40</v>
      </c>
      <c r="AK2" s="40" t="s">
        <v>41</v>
      </c>
      <c r="AL2" s="40" t="s">
        <v>42</v>
      </c>
      <c r="AM2" s="40" t="s">
        <v>43</v>
      </c>
      <c r="AN2" s="40" t="s">
        <v>44</v>
      </c>
      <c r="AO2" s="41" t="s">
        <v>45</v>
      </c>
      <c r="AP2" s="41" t="s">
        <v>46</v>
      </c>
      <c r="AQ2" s="42" t="s">
        <v>47</v>
      </c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3"/>
      <c r="BG2" s="43"/>
      <c r="BH2" s="43"/>
    </row>
    <row r="3" ht="15" spans="1:60">
      <c r="A3" s="32"/>
      <c r="B3" s="44" t="s">
        <v>48</v>
      </c>
      <c r="C3" s="45" t="s">
        <v>49</v>
      </c>
      <c r="D3" s="46" t="s">
        <v>50</v>
      </c>
      <c r="E3" s="46" t="s">
        <v>50</v>
      </c>
      <c r="F3" s="44" t="s">
        <v>48</v>
      </c>
      <c r="G3" s="45" t="s">
        <v>49</v>
      </c>
      <c r="H3" s="45" t="s">
        <v>49</v>
      </c>
      <c r="I3" s="46" t="s">
        <v>50</v>
      </c>
      <c r="J3" s="46" t="s">
        <v>50</v>
      </c>
      <c r="K3" s="44" t="s">
        <v>48</v>
      </c>
      <c r="L3" s="44" t="s">
        <v>48</v>
      </c>
      <c r="M3" s="45" t="s">
        <v>49</v>
      </c>
      <c r="N3" s="45" t="s">
        <v>49</v>
      </c>
      <c r="O3" s="46" t="s">
        <v>50</v>
      </c>
      <c r="P3" s="46" t="s">
        <v>50</v>
      </c>
      <c r="Q3" s="44" t="s">
        <v>48</v>
      </c>
      <c r="R3" s="44" t="s">
        <v>48</v>
      </c>
      <c r="S3" s="45" t="s">
        <v>49</v>
      </c>
      <c r="T3" s="45" t="s">
        <v>49</v>
      </c>
      <c r="U3" s="46" t="s">
        <v>50</v>
      </c>
      <c r="V3" s="46" t="s">
        <v>50</v>
      </c>
      <c r="W3" s="32" t="s">
        <v>51</v>
      </c>
      <c r="X3" s="32" t="s">
        <v>52</v>
      </c>
      <c r="Y3" s="32" t="s">
        <v>53</v>
      </c>
      <c r="Z3" s="32" t="s">
        <v>54</v>
      </c>
      <c r="AA3" s="32" t="s">
        <v>55</v>
      </c>
      <c r="AB3" s="38" t="s">
        <v>56</v>
      </c>
      <c r="AC3" s="39" t="s">
        <v>57</v>
      </c>
      <c r="AD3" s="39" t="s">
        <v>58</v>
      </c>
      <c r="AE3" s="39" t="s">
        <v>59</v>
      </c>
      <c r="AF3" s="39" t="s">
        <v>60</v>
      </c>
      <c r="AG3" s="39" t="s">
        <v>61</v>
      </c>
      <c r="AH3" s="39" t="s">
        <v>62</v>
      </c>
      <c r="AI3" s="40" t="s">
        <v>63</v>
      </c>
      <c r="AJ3" s="40" t="s">
        <v>64</v>
      </c>
      <c r="AK3" s="40" t="s">
        <v>65</v>
      </c>
      <c r="AL3" s="40" t="s">
        <v>66</v>
      </c>
      <c r="AM3" s="40" t="s">
        <v>67</v>
      </c>
      <c r="AN3" s="40" t="s">
        <v>68</v>
      </c>
      <c r="AO3" s="41" t="s">
        <v>69</v>
      </c>
      <c r="AP3" s="41" t="s">
        <v>70</v>
      </c>
      <c r="AQ3" s="8">
        <v>1</v>
      </c>
      <c r="AR3" s="8">
        <v>2</v>
      </c>
      <c r="AS3" s="8">
        <v>3</v>
      </c>
      <c r="AT3" s="8">
        <v>4</v>
      </c>
      <c r="AU3" s="8">
        <v>5</v>
      </c>
      <c r="AV3" s="8">
        <v>6</v>
      </c>
      <c r="AW3" s="8">
        <v>7</v>
      </c>
      <c r="AX3" s="8">
        <v>8</v>
      </c>
      <c r="AY3" s="8">
        <v>9</v>
      </c>
      <c r="AZ3" s="8">
        <v>10</v>
      </c>
      <c r="BA3" s="8">
        <v>11</v>
      </c>
      <c r="BB3" s="8">
        <v>12</v>
      </c>
      <c r="BC3" s="8">
        <v>13</v>
      </c>
      <c r="BD3" s="8">
        <v>14</v>
      </c>
      <c r="BE3" s="8">
        <v>15</v>
      </c>
      <c r="BF3" s="8">
        <v>16</v>
      </c>
      <c r="BG3" s="8">
        <v>17</v>
      </c>
      <c r="BH3" s="8">
        <v>18</v>
      </c>
    </row>
    <row r="4" ht="37.5" spans="1:60">
      <c r="A4" s="32"/>
      <c r="B4" s="47"/>
      <c r="C4" s="48"/>
      <c r="D4" s="49"/>
      <c r="E4" s="49"/>
      <c r="F4" s="47"/>
      <c r="G4" s="48"/>
      <c r="H4" s="48"/>
      <c r="I4" s="49"/>
      <c r="J4" s="49"/>
      <c r="K4" s="47"/>
      <c r="L4" s="47"/>
      <c r="M4" s="50"/>
      <c r="N4" s="50"/>
      <c r="O4" s="49"/>
      <c r="P4" s="49"/>
      <c r="Q4" s="47"/>
      <c r="R4" s="47"/>
      <c r="S4" s="50"/>
      <c r="T4" s="50"/>
      <c r="U4" s="49"/>
      <c r="V4" s="49"/>
      <c r="W4" s="32"/>
      <c r="X4" s="32"/>
      <c r="Y4" s="32"/>
      <c r="Z4" s="32"/>
      <c r="AA4" s="32"/>
      <c r="AB4" s="38"/>
      <c r="AC4" s="39"/>
      <c r="AD4" s="39"/>
      <c r="AE4" s="39"/>
      <c r="AF4" s="39"/>
      <c r="AG4" s="39"/>
      <c r="AH4" s="39"/>
      <c r="AI4" s="40"/>
      <c r="AJ4" s="40"/>
      <c r="AK4" s="40"/>
      <c r="AL4" s="40"/>
      <c r="AM4" s="40"/>
      <c r="AN4" s="40"/>
      <c r="AO4" s="41"/>
      <c r="AP4" s="41"/>
      <c r="AQ4" s="11" t="s">
        <v>71</v>
      </c>
      <c r="AR4" s="12" t="s">
        <v>72</v>
      </c>
      <c r="AS4" s="12" t="s">
        <v>73</v>
      </c>
      <c r="AT4" s="12" t="s">
        <v>74</v>
      </c>
      <c r="AU4" s="12" t="s">
        <v>75</v>
      </c>
      <c r="AV4" s="12" t="s">
        <v>76</v>
      </c>
      <c r="AW4" s="12" t="s">
        <v>77</v>
      </c>
      <c r="AX4" s="12" t="s">
        <v>78</v>
      </c>
      <c r="AY4" s="12" t="s">
        <v>79</v>
      </c>
      <c r="AZ4" s="12" t="s">
        <v>80</v>
      </c>
      <c r="BA4" s="12" t="s">
        <v>81</v>
      </c>
      <c r="BB4" s="12" t="s">
        <v>82</v>
      </c>
      <c r="BC4" s="12" t="s">
        <v>83</v>
      </c>
      <c r="BD4" s="12" t="s">
        <v>84</v>
      </c>
      <c r="BE4" s="13" t="s">
        <v>85</v>
      </c>
      <c r="BF4" s="13" t="s">
        <v>86</v>
      </c>
      <c r="BG4" s="13" t="s">
        <v>87</v>
      </c>
      <c r="BH4" s="13" t="s">
        <v>88</v>
      </c>
    </row>
    <row r="5" ht="68" hidden="1" customHeight="1" spans="1:60">
      <c r="A5" s="51">
        <v>110</v>
      </c>
      <c r="B5" s="51" t="s">
        <v>89</v>
      </c>
      <c r="C5" s="51" t="s">
        <v>89</v>
      </c>
      <c r="D5" s="51" t="s">
        <v>89</v>
      </c>
      <c r="E5" s="51"/>
      <c r="F5" s="51" t="s">
        <v>89</v>
      </c>
      <c r="G5" s="51" t="s">
        <v>89</v>
      </c>
      <c r="H5" s="51" t="s">
        <v>89</v>
      </c>
      <c r="I5" s="51" t="s">
        <v>89</v>
      </c>
      <c r="J5" s="51" t="s">
        <v>89</v>
      </c>
      <c r="K5" s="51"/>
      <c r="L5" s="51"/>
      <c r="M5" s="51"/>
      <c r="N5" s="51"/>
      <c r="O5" s="51"/>
      <c r="P5" s="51"/>
      <c r="Q5" s="51" t="s">
        <v>89</v>
      </c>
      <c r="R5" s="51" t="s">
        <v>89</v>
      </c>
      <c r="S5" s="51" t="s">
        <v>89</v>
      </c>
      <c r="T5" s="51" t="s">
        <v>89</v>
      </c>
      <c r="U5" s="51" t="s">
        <v>89</v>
      </c>
      <c r="V5" s="51" t="s">
        <v>89</v>
      </c>
      <c r="W5" s="51" t="s">
        <v>90</v>
      </c>
      <c r="X5" s="52" t="str">
        <f>_xlfn.DISPIMG("ID_03F877C247E34C9FA403360A6746765B",1)</f>
        <v>=DISPIMG("ID_03F877C247E34C9FA403360A6746765B",1)</v>
      </c>
      <c r="Y5" s="53" t="s">
        <v>91</v>
      </c>
      <c r="Z5" s="54" t="s">
        <v>92</v>
      </c>
      <c r="AA5" s="54" t="s">
        <v>93</v>
      </c>
      <c r="AB5" s="55" t="s">
        <v>94</v>
      </c>
      <c r="AC5" s="51" t="s">
        <v>95</v>
      </c>
      <c r="AD5" s="51">
        <v>1</v>
      </c>
      <c r="AE5" s="51" t="s">
        <v>96</v>
      </c>
      <c r="AF5" s="51" t="s">
        <v>97</v>
      </c>
      <c r="AG5" s="51" t="s">
        <v>98</v>
      </c>
      <c r="AH5" s="56" t="s">
        <v>99</v>
      </c>
      <c r="AI5" s="57" t="s">
        <v>100</v>
      </c>
      <c r="AJ5" s="57">
        <v>26</v>
      </c>
      <c r="AK5" s="58">
        <v>477.47</v>
      </c>
      <c r="AL5" s="58">
        <v>477.47</v>
      </c>
      <c r="AM5" s="56" t="s">
        <v>101</v>
      </c>
      <c r="AN5" s="59" t="s">
        <v>102</v>
      </c>
      <c r="AO5" s="54" t="s">
        <v>103</v>
      </c>
      <c r="AP5" s="60" t="s">
        <v>104</v>
      </c>
    </row>
    <row r="6" ht="68" hidden="1" customHeight="1" spans="1:60">
      <c r="A6" s="51">
        <v>112</v>
      </c>
      <c r="B6" s="51"/>
      <c r="C6" s="51" t="s">
        <v>89</v>
      </c>
      <c r="D6" s="51" t="s">
        <v>89</v>
      </c>
      <c r="E6" s="51" t="s">
        <v>89</v>
      </c>
      <c r="F6" s="51"/>
      <c r="G6" s="51"/>
      <c r="H6" s="51"/>
      <c r="I6" s="51" t="s">
        <v>89</v>
      </c>
      <c r="J6" s="51" t="s">
        <v>89</v>
      </c>
      <c r="K6" s="51"/>
      <c r="L6" s="51"/>
      <c r="M6" s="51"/>
      <c r="N6" s="51"/>
      <c r="O6" s="51" t="s">
        <v>89</v>
      </c>
      <c r="P6" s="51" t="s">
        <v>89</v>
      </c>
      <c r="Q6" s="51"/>
      <c r="R6" s="51"/>
      <c r="S6" s="51"/>
      <c r="T6" s="51"/>
      <c r="U6" s="51" t="s">
        <v>89</v>
      </c>
      <c r="V6" s="51" t="s">
        <v>89</v>
      </c>
      <c r="W6" s="51" t="s">
        <v>105</v>
      </c>
      <c r="X6" s="52" t="str">
        <f>_xlfn.DISPIMG("ID_1CC5F19660FB45F9A73B6A13BBCB031C",1)</f>
        <v>=DISPIMG("ID_1CC5F19660FB45F9A73B6A13BBCB031C",1)</v>
      </c>
      <c r="Y6" s="53" t="s">
        <v>106</v>
      </c>
      <c r="Z6" s="56" t="s">
        <v>107</v>
      </c>
      <c r="AA6" s="56" t="s">
        <v>108</v>
      </c>
      <c r="AB6" s="55" t="s">
        <v>109</v>
      </c>
      <c r="AC6" s="51" t="s">
        <v>95</v>
      </c>
      <c r="AD6" s="51">
        <v>1</v>
      </c>
      <c r="AE6" s="51" t="s">
        <v>110</v>
      </c>
      <c r="AF6" s="51" t="s">
        <v>97</v>
      </c>
      <c r="AG6" s="51"/>
      <c r="AH6" s="56" t="s">
        <v>111</v>
      </c>
      <c r="AI6" s="61" t="s">
        <v>112</v>
      </c>
      <c r="AJ6" s="51" t="s">
        <v>113</v>
      </c>
      <c r="AK6" s="58">
        <v>2928.043</v>
      </c>
      <c r="AL6" s="51"/>
      <c r="AM6" s="51" t="s">
        <v>113</v>
      </c>
      <c r="AN6" s="51"/>
      <c r="AO6" s="51" t="s">
        <v>113</v>
      </c>
      <c r="AP6" s="60" t="s">
        <v>114</v>
      </c>
    </row>
    <row r="7" ht="68" hidden="1" customHeight="1" spans="1:60">
      <c r="A7" s="51">
        <v>113</v>
      </c>
      <c r="B7" s="51"/>
      <c r="C7" s="51" t="s">
        <v>89</v>
      </c>
      <c r="D7" s="51" t="s">
        <v>89</v>
      </c>
      <c r="E7" s="51" t="s">
        <v>89</v>
      </c>
      <c r="F7" s="51"/>
      <c r="G7" s="51"/>
      <c r="H7" s="51"/>
      <c r="I7" s="51" t="s">
        <v>89</v>
      </c>
      <c r="J7" s="51" t="s">
        <v>89</v>
      </c>
      <c r="K7" s="51"/>
      <c r="L7" s="51"/>
      <c r="M7" s="51"/>
      <c r="N7" s="51"/>
      <c r="O7" s="51" t="s">
        <v>89</v>
      </c>
      <c r="P7" s="51" t="s">
        <v>89</v>
      </c>
      <c r="Q7" s="51"/>
      <c r="R7" s="51"/>
      <c r="S7" s="51"/>
      <c r="T7" s="51"/>
      <c r="U7" s="51" t="s">
        <v>89</v>
      </c>
      <c r="V7" s="51" t="s">
        <v>89</v>
      </c>
      <c r="W7" s="51" t="s">
        <v>90</v>
      </c>
      <c r="X7" s="52" t="str">
        <f>_xlfn.DISPIMG("ID_A199D358E7AA48829058458AF700E526",1)</f>
        <v>=DISPIMG("ID_A199D358E7AA48829058458AF700E526",1)</v>
      </c>
      <c r="Y7" s="53" t="s">
        <v>115</v>
      </c>
      <c r="Z7" s="56" t="s">
        <v>116</v>
      </c>
      <c r="AA7" s="56" t="s">
        <v>117</v>
      </c>
      <c r="AB7" s="62" t="s">
        <v>118</v>
      </c>
      <c r="AC7" s="63" t="s">
        <v>119</v>
      </c>
      <c r="AD7" s="51">
        <v>1</v>
      </c>
      <c r="AE7" s="51" t="s">
        <v>110</v>
      </c>
      <c r="AF7" s="51"/>
      <c r="AG7" s="51"/>
      <c r="AH7" s="56" t="s">
        <v>120</v>
      </c>
      <c r="AI7" s="61" t="s">
        <v>112</v>
      </c>
      <c r="AJ7" s="51">
        <v>2.5</v>
      </c>
      <c r="AK7" s="51"/>
      <c r="AL7" s="64">
        <v>561</v>
      </c>
      <c r="AM7" s="56" t="s">
        <v>121</v>
      </c>
      <c r="AN7" s="57" t="s">
        <v>122</v>
      </c>
      <c r="AO7" s="54" t="s">
        <v>123</v>
      </c>
      <c r="AP7" s="60" t="s">
        <v>104</v>
      </c>
    </row>
    <row r="8" ht="68" hidden="1" customHeight="1" spans="1:60">
      <c r="A8" s="51">
        <v>114</v>
      </c>
      <c r="B8" s="51"/>
      <c r="C8" s="51" t="s">
        <v>89</v>
      </c>
      <c r="D8" s="51" t="s">
        <v>89</v>
      </c>
      <c r="E8" s="51" t="s">
        <v>89</v>
      </c>
      <c r="F8" s="51"/>
      <c r="G8" s="51"/>
      <c r="H8" s="51"/>
      <c r="I8" s="51" t="s">
        <v>89</v>
      </c>
      <c r="J8" s="51" t="s">
        <v>89</v>
      </c>
      <c r="K8" s="51"/>
      <c r="L8" s="51"/>
      <c r="M8" s="51"/>
      <c r="N8" s="51"/>
      <c r="O8" s="51" t="s">
        <v>89</v>
      </c>
      <c r="P8" s="51" t="s">
        <v>89</v>
      </c>
      <c r="Q8" s="51"/>
      <c r="R8" s="51"/>
      <c r="S8" s="51"/>
      <c r="T8" s="51"/>
      <c r="U8" s="51" t="s">
        <v>89</v>
      </c>
      <c r="V8" s="51" t="s">
        <v>89</v>
      </c>
      <c r="W8" s="51" t="s">
        <v>90</v>
      </c>
      <c r="X8" s="52" t="str">
        <f>_xlfn.DISPIMG("ID_2FB579ACCFE641629C45797FEB7DF778",1)</f>
        <v>=DISPIMG("ID_2FB579ACCFE641629C45797FEB7DF778",1)</v>
      </c>
      <c r="Y8" s="53" t="s">
        <v>124</v>
      </c>
      <c r="Z8" s="56" t="s">
        <v>125</v>
      </c>
      <c r="AA8" s="56" t="s">
        <v>126</v>
      </c>
      <c r="AB8" s="62" t="s">
        <v>118</v>
      </c>
      <c r="AC8" s="63" t="s">
        <v>119</v>
      </c>
      <c r="AD8" s="51">
        <v>1</v>
      </c>
      <c r="AE8" s="51" t="s">
        <v>110</v>
      </c>
      <c r="AF8" s="51"/>
      <c r="AG8" s="51"/>
      <c r="AH8" s="51"/>
      <c r="AI8" s="61" t="s">
        <v>127</v>
      </c>
      <c r="AJ8" s="51">
        <v>5</v>
      </c>
      <c r="AK8" s="51"/>
      <c r="AL8" s="64">
        <v>871.53</v>
      </c>
      <c r="AM8" s="56" t="s">
        <v>128</v>
      </c>
      <c r="AN8" s="57" t="s">
        <v>129</v>
      </c>
      <c r="AO8" s="54" t="s">
        <v>130</v>
      </c>
      <c r="AP8" s="60" t="s">
        <v>104</v>
      </c>
    </row>
    <row r="9" ht="68" customHeight="1" spans="1:60">
      <c r="A9" s="51">
        <v>115</v>
      </c>
      <c r="B9" s="51"/>
      <c r="C9" s="51" t="s">
        <v>89</v>
      </c>
      <c r="D9" s="51" t="s">
        <v>89</v>
      </c>
      <c r="E9" s="51" t="s">
        <v>89</v>
      </c>
      <c r="F9" s="51"/>
      <c r="G9" s="51"/>
      <c r="H9" s="51"/>
      <c r="I9" s="51" t="s">
        <v>89</v>
      </c>
      <c r="J9" s="51" t="s">
        <v>89</v>
      </c>
      <c r="K9" s="51"/>
      <c r="L9" s="51"/>
      <c r="M9" s="51"/>
      <c r="N9" s="51"/>
      <c r="O9" s="51" t="s">
        <v>89</v>
      </c>
      <c r="P9" s="51" t="s">
        <v>89</v>
      </c>
      <c r="Q9" s="51"/>
      <c r="R9" s="51"/>
      <c r="S9" s="51"/>
      <c r="T9" s="51"/>
      <c r="U9" s="51" t="s">
        <v>89</v>
      </c>
      <c r="V9" s="51" t="s">
        <v>89</v>
      </c>
      <c r="W9" s="51" t="s">
        <v>90</v>
      </c>
      <c r="X9" s="52" t="str">
        <f>_xlfn.DISPIMG("ID_8A6A1E0A348344A79C19FDC6B22E8BBA",1)</f>
        <v>=DISPIMG("ID_8A6A1E0A348344A79C19FDC6B22E8BBA",1)</v>
      </c>
      <c r="Y9" s="53" t="s">
        <v>131</v>
      </c>
      <c r="Z9" s="56" t="s">
        <v>132</v>
      </c>
      <c r="AA9" s="56" t="s">
        <v>133</v>
      </c>
      <c r="AB9" s="62" t="s">
        <v>118</v>
      </c>
      <c r="AC9" s="63" t="s">
        <v>119</v>
      </c>
      <c r="AD9" s="51">
        <v>1</v>
      </c>
      <c r="AE9" s="51" t="s">
        <v>110</v>
      </c>
      <c r="AF9" s="51"/>
      <c r="AG9" s="51"/>
      <c r="AH9" s="51"/>
      <c r="AI9" s="61" t="s">
        <v>134</v>
      </c>
      <c r="AJ9" s="51">
        <v>2.5</v>
      </c>
      <c r="AK9" s="51"/>
      <c r="AL9" s="57">
        <v>83.588</v>
      </c>
      <c r="AM9" s="57" t="s">
        <v>135</v>
      </c>
      <c r="AN9" s="51" t="s">
        <v>136</v>
      </c>
      <c r="AO9" s="51" t="s">
        <v>137</v>
      </c>
      <c r="AP9" s="65" t="s">
        <v>138</v>
      </c>
      <c r="AQ9" s="66" t="s">
        <v>139</v>
      </c>
      <c r="AR9" s="66" t="s">
        <v>140</v>
      </c>
      <c r="AS9" s="66" t="s">
        <v>141</v>
      </c>
      <c r="AT9" s="66" t="s">
        <v>142</v>
      </c>
      <c r="AU9" s="66" t="s">
        <v>143</v>
      </c>
      <c r="AV9" s="66" t="s">
        <v>144</v>
      </c>
      <c r="AW9" s="66" t="s">
        <v>145</v>
      </c>
      <c r="AX9" s="67" t="s">
        <v>146</v>
      </c>
      <c r="AY9" s="67" t="s">
        <v>147</v>
      </c>
      <c r="AZ9" s="67" t="s">
        <v>148</v>
      </c>
      <c r="BA9" s="66" t="s">
        <v>149</v>
      </c>
      <c r="BB9" s="66" t="s">
        <v>150</v>
      </c>
      <c r="BC9" s="66"/>
      <c r="BD9" s="66" t="s">
        <v>151</v>
      </c>
      <c r="BE9" s="8">
        <v>6.26</v>
      </c>
      <c r="BF9" s="8">
        <v>7.2</v>
      </c>
      <c r="BG9" s="8">
        <v>7.9</v>
      </c>
      <c r="BH9" s="8">
        <v>7.15</v>
      </c>
    </row>
    <row r="10" ht="68" hidden="1" customHeight="1" spans="1:60">
      <c r="A10" s="51">
        <v>116</v>
      </c>
      <c r="B10" s="51"/>
      <c r="C10" s="51" t="s">
        <v>89</v>
      </c>
      <c r="D10" s="51" t="s">
        <v>89</v>
      </c>
      <c r="E10" s="51" t="s">
        <v>89</v>
      </c>
      <c r="F10" s="51"/>
      <c r="G10" s="51"/>
      <c r="H10" s="51"/>
      <c r="I10" s="51" t="s">
        <v>89</v>
      </c>
      <c r="J10" s="51" t="s">
        <v>89</v>
      </c>
      <c r="K10" s="51"/>
      <c r="L10" s="51"/>
      <c r="M10" s="51"/>
      <c r="N10" s="51"/>
      <c r="O10" s="51" t="s">
        <v>89</v>
      </c>
      <c r="P10" s="51" t="s">
        <v>89</v>
      </c>
      <c r="Q10" s="51"/>
      <c r="R10" s="51"/>
      <c r="S10" s="51"/>
      <c r="T10" s="51"/>
      <c r="U10" s="51" t="s">
        <v>89</v>
      </c>
      <c r="V10" s="51" t="s">
        <v>89</v>
      </c>
      <c r="W10" s="51" t="s">
        <v>152</v>
      </c>
      <c r="X10" s="52" t="str">
        <f>_xlfn.DISPIMG("ID_DE593A56F8CA4CD5A15BF7DDC8EEB62F",1)</f>
        <v>=DISPIMG("ID_DE593A56F8CA4CD5A15BF7DDC8EEB62F",1)</v>
      </c>
      <c r="Y10" s="53" t="s">
        <v>153</v>
      </c>
      <c r="Z10" s="56" t="s">
        <v>154</v>
      </c>
      <c r="AA10" s="56" t="s">
        <v>155</v>
      </c>
      <c r="AB10" s="62" t="s">
        <v>118</v>
      </c>
      <c r="AC10" s="63" t="s">
        <v>119</v>
      </c>
      <c r="AD10" s="51">
        <v>2</v>
      </c>
      <c r="AE10" s="51" t="s">
        <v>110</v>
      </c>
      <c r="AF10" s="51"/>
      <c r="AG10" s="51"/>
      <c r="AH10" s="51"/>
      <c r="AI10" s="61" t="s">
        <v>156</v>
      </c>
      <c r="AJ10" s="51" t="s">
        <v>113</v>
      </c>
      <c r="AK10" s="51"/>
      <c r="AL10" s="51">
        <v>3</v>
      </c>
      <c r="AM10" s="51" t="s">
        <v>157</v>
      </c>
      <c r="AN10" s="51"/>
      <c r="AO10" s="51" t="s">
        <v>158</v>
      </c>
      <c r="AP10" s="60" t="s">
        <v>159</v>
      </c>
    </row>
    <row r="11" ht="68" hidden="1" customHeight="1" spans="1:60">
      <c r="A11" s="51">
        <v>117</v>
      </c>
      <c r="B11" s="51"/>
      <c r="C11" s="51" t="s">
        <v>89</v>
      </c>
      <c r="D11" s="51" t="s">
        <v>89</v>
      </c>
      <c r="E11" s="51" t="s">
        <v>89</v>
      </c>
      <c r="F11" s="51"/>
      <c r="G11" s="51"/>
      <c r="H11" s="51"/>
      <c r="I11" s="51" t="s">
        <v>89</v>
      </c>
      <c r="J11" s="51" t="s">
        <v>89</v>
      </c>
      <c r="K11" s="51"/>
      <c r="L11" s="51"/>
      <c r="M11" s="51"/>
      <c r="N11" s="51"/>
      <c r="O11" s="51" t="s">
        <v>89</v>
      </c>
      <c r="P11" s="51" t="s">
        <v>89</v>
      </c>
      <c r="Q11" s="51"/>
      <c r="R11" s="51"/>
      <c r="S11" s="51"/>
      <c r="T11" s="51"/>
      <c r="U11" s="51" t="s">
        <v>89</v>
      </c>
      <c r="V11" s="51" t="s">
        <v>89</v>
      </c>
      <c r="W11" s="51" t="s">
        <v>152</v>
      </c>
      <c r="X11" s="52" t="str">
        <f>_xlfn.DISPIMG("ID_064B59DF9C234505A498801D26D916A7",1)</f>
        <v>=DISPIMG("ID_064B59DF9C234505A498801D26D916A7",1)</v>
      </c>
      <c r="Y11" s="53" t="s">
        <v>160</v>
      </c>
      <c r="Z11" s="54" t="s">
        <v>161</v>
      </c>
      <c r="AA11" s="54" t="s">
        <v>162</v>
      </c>
      <c r="AB11" s="62" t="s">
        <v>118</v>
      </c>
      <c r="AC11" s="63" t="s">
        <v>119</v>
      </c>
      <c r="AD11" s="51">
        <v>2</v>
      </c>
      <c r="AE11" s="51" t="s">
        <v>110</v>
      </c>
      <c r="AF11" s="51"/>
      <c r="AG11" s="51"/>
      <c r="AH11" s="51"/>
      <c r="AI11" s="61" t="s">
        <v>163</v>
      </c>
      <c r="AJ11" s="51" t="s">
        <v>113</v>
      </c>
      <c r="AK11" s="51"/>
      <c r="AL11" s="57">
        <v>3</v>
      </c>
      <c r="AM11" s="51" t="s">
        <v>157</v>
      </c>
      <c r="AN11" s="51"/>
      <c r="AO11" s="51" t="s">
        <v>164</v>
      </c>
      <c r="AP11" s="60" t="s">
        <v>159</v>
      </c>
    </row>
    <row r="12" ht="68" customHeight="1" spans="1:60">
      <c r="A12" s="51">
        <v>118</v>
      </c>
      <c r="B12" s="51"/>
      <c r="C12" s="51" t="s">
        <v>89</v>
      </c>
      <c r="D12" s="51" t="s">
        <v>89</v>
      </c>
      <c r="E12" s="51" t="s">
        <v>89</v>
      </c>
      <c r="F12" s="51"/>
      <c r="G12" s="51"/>
      <c r="H12" s="51"/>
      <c r="I12" s="51" t="s">
        <v>89</v>
      </c>
      <c r="J12" s="51" t="s">
        <v>89</v>
      </c>
      <c r="K12" s="51"/>
      <c r="L12" s="51"/>
      <c r="M12" s="51"/>
      <c r="N12" s="51"/>
      <c r="O12" s="51" t="s">
        <v>89</v>
      </c>
      <c r="P12" s="51" t="s">
        <v>89</v>
      </c>
      <c r="Q12" s="51"/>
      <c r="R12" s="51"/>
      <c r="S12" s="51"/>
      <c r="T12" s="51"/>
      <c r="U12" s="51" t="s">
        <v>89</v>
      </c>
      <c r="V12" s="51" t="s">
        <v>89</v>
      </c>
      <c r="W12" s="51" t="s">
        <v>90</v>
      </c>
      <c r="X12" s="52" t="str">
        <f>_xlfn.DISPIMG("ID_BEF69E9CD3334DBE964AC58B37929A8F",1)</f>
        <v>=DISPIMG("ID_BEF69E9CD3334DBE964AC58B37929A8F",1)</v>
      </c>
      <c r="Y12" s="53" t="s">
        <v>165</v>
      </c>
      <c r="Z12" s="56" t="s">
        <v>166</v>
      </c>
      <c r="AA12" s="56" t="s">
        <v>167</v>
      </c>
      <c r="AB12" s="62" t="s">
        <v>118</v>
      </c>
      <c r="AC12" s="63" t="s">
        <v>119</v>
      </c>
      <c r="AD12" s="51">
        <v>1</v>
      </c>
      <c r="AE12" s="51" t="s">
        <v>110</v>
      </c>
      <c r="AF12" s="51"/>
      <c r="AG12" s="51"/>
      <c r="AH12" s="51"/>
      <c r="AI12" s="61" t="s">
        <v>168</v>
      </c>
      <c r="AJ12" s="68">
        <v>2.3</v>
      </c>
      <c r="AK12" s="51"/>
      <c r="AL12" s="51">
        <v>33</v>
      </c>
      <c r="AM12" s="57" t="s">
        <v>135</v>
      </c>
      <c r="AN12" s="51" t="s">
        <v>136</v>
      </c>
      <c r="AO12" s="51" t="s">
        <v>137</v>
      </c>
      <c r="AP12" s="65" t="s">
        <v>138</v>
      </c>
      <c r="AQ12" s="66" t="s">
        <v>139</v>
      </c>
      <c r="AR12" s="66" t="s">
        <v>140</v>
      </c>
      <c r="AS12" s="66" t="s">
        <v>141</v>
      </c>
      <c r="AT12" s="66" t="s">
        <v>142</v>
      </c>
      <c r="AU12" s="66" t="s">
        <v>143</v>
      </c>
      <c r="AV12" s="66" t="s">
        <v>144</v>
      </c>
      <c r="AW12" s="66" t="s">
        <v>145</v>
      </c>
      <c r="AX12" s="67" t="s">
        <v>146</v>
      </c>
      <c r="AY12" s="67" t="s">
        <v>147</v>
      </c>
      <c r="AZ12" s="67" t="s">
        <v>148</v>
      </c>
      <c r="BA12" s="66" t="s">
        <v>149</v>
      </c>
      <c r="BB12" s="66" t="s">
        <v>150</v>
      </c>
      <c r="BC12" s="66"/>
      <c r="BD12" s="66" t="s">
        <v>151</v>
      </c>
      <c r="BE12" s="8">
        <v>6.26</v>
      </c>
      <c r="BF12" s="8">
        <v>7.2</v>
      </c>
      <c r="BG12" s="8">
        <v>7.9</v>
      </c>
      <c r="BH12" s="8">
        <v>7.15</v>
      </c>
    </row>
    <row r="13" ht="68" customHeight="1" spans="1:60">
      <c r="A13" s="51">
        <v>119</v>
      </c>
      <c r="B13" s="51"/>
      <c r="C13" s="51" t="s">
        <v>89</v>
      </c>
      <c r="D13" s="51" t="s">
        <v>89</v>
      </c>
      <c r="E13" s="51" t="s">
        <v>89</v>
      </c>
      <c r="F13" s="51"/>
      <c r="G13" s="51"/>
      <c r="H13" s="51"/>
      <c r="I13" s="51" t="s">
        <v>89</v>
      </c>
      <c r="J13" s="51" t="s">
        <v>89</v>
      </c>
      <c r="K13" s="51"/>
      <c r="L13" s="51"/>
      <c r="M13" s="51"/>
      <c r="N13" s="51"/>
      <c r="O13" s="51" t="s">
        <v>89</v>
      </c>
      <c r="P13" s="51" t="s">
        <v>89</v>
      </c>
      <c r="Q13" s="51"/>
      <c r="R13" s="51"/>
      <c r="S13" s="51"/>
      <c r="T13" s="51"/>
      <c r="U13" s="51" t="s">
        <v>89</v>
      </c>
      <c r="V13" s="51" t="s">
        <v>89</v>
      </c>
      <c r="W13" s="51" t="s">
        <v>90</v>
      </c>
      <c r="X13" s="52" t="str">
        <f>_xlfn.DISPIMG("ID_B42815F710CB437EBB8208C3C05F7EB9",1)</f>
        <v>=DISPIMG("ID_B42815F710CB437EBB8208C3C05F7EB9",1)</v>
      </c>
      <c r="Y13" s="53" t="s">
        <v>169</v>
      </c>
      <c r="Z13" s="56" t="s">
        <v>170</v>
      </c>
      <c r="AA13" s="56" t="s">
        <v>171</v>
      </c>
      <c r="AB13" s="62" t="s">
        <v>118</v>
      </c>
      <c r="AC13" s="63" t="s">
        <v>119</v>
      </c>
      <c r="AD13" s="51">
        <v>1</v>
      </c>
      <c r="AE13" s="51" t="s">
        <v>110</v>
      </c>
      <c r="AF13" s="51"/>
      <c r="AG13" s="51"/>
      <c r="AH13" s="51"/>
      <c r="AI13" s="61" t="s">
        <v>168</v>
      </c>
      <c r="AJ13" s="68">
        <v>2.3</v>
      </c>
      <c r="AK13" s="51"/>
      <c r="AL13" s="51">
        <v>33</v>
      </c>
      <c r="AM13" s="57" t="s">
        <v>135</v>
      </c>
      <c r="AN13" s="51" t="s">
        <v>136</v>
      </c>
      <c r="AO13" s="51" t="s">
        <v>137</v>
      </c>
      <c r="AP13" s="65" t="s">
        <v>138</v>
      </c>
      <c r="AQ13" s="66" t="s">
        <v>139</v>
      </c>
      <c r="AR13" s="66" t="s">
        <v>140</v>
      </c>
      <c r="AS13" s="66" t="s">
        <v>141</v>
      </c>
      <c r="AT13" s="66" t="s">
        <v>142</v>
      </c>
      <c r="AU13" s="66" t="s">
        <v>143</v>
      </c>
      <c r="AV13" s="66" t="s">
        <v>144</v>
      </c>
      <c r="AW13" s="66" t="s">
        <v>145</v>
      </c>
      <c r="AX13" s="67" t="s">
        <v>146</v>
      </c>
      <c r="AY13" s="67" t="s">
        <v>147</v>
      </c>
      <c r="AZ13" s="67" t="s">
        <v>148</v>
      </c>
      <c r="BA13" s="66" t="s">
        <v>149</v>
      </c>
      <c r="BB13" s="66" t="s">
        <v>150</v>
      </c>
      <c r="BC13" s="66"/>
      <c r="BD13" s="66" t="s">
        <v>151</v>
      </c>
      <c r="BE13" s="8">
        <v>6.26</v>
      </c>
      <c r="BF13" s="8">
        <v>7.2</v>
      </c>
      <c r="BG13" s="8">
        <v>7.9</v>
      </c>
      <c r="BH13" s="8">
        <v>7.15</v>
      </c>
    </row>
    <row r="14" ht="68" hidden="1" customHeight="1" spans="1:60">
      <c r="A14" s="51">
        <v>120</v>
      </c>
      <c r="B14" s="51"/>
      <c r="C14" s="51" t="s">
        <v>89</v>
      </c>
      <c r="D14" s="51" t="s">
        <v>89</v>
      </c>
      <c r="E14" s="51" t="s">
        <v>89</v>
      </c>
      <c r="F14" s="51"/>
      <c r="G14" s="51"/>
      <c r="H14" s="51"/>
      <c r="I14" s="51" t="s">
        <v>89</v>
      </c>
      <c r="J14" s="51" t="s">
        <v>89</v>
      </c>
      <c r="K14" s="51"/>
      <c r="L14" s="51"/>
      <c r="M14" s="51"/>
      <c r="N14" s="51"/>
      <c r="O14" s="51" t="s">
        <v>89</v>
      </c>
      <c r="P14" s="51" t="s">
        <v>89</v>
      </c>
      <c r="Q14" s="51"/>
      <c r="R14" s="51"/>
      <c r="S14" s="51"/>
      <c r="T14" s="51"/>
      <c r="U14" s="51" t="s">
        <v>89</v>
      </c>
      <c r="V14" s="51" t="s">
        <v>89</v>
      </c>
      <c r="W14" s="51" t="s">
        <v>90</v>
      </c>
      <c r="X14" s="52" t="str">
        <f>_xlfn.DISPIMG("ID_6CFE07CF90D94F67A5F6BCC80426B4E8",1)</f>
        <v>=DISPIMG("ID_6CFE07CF90D94F67A5F6BCC80426B4E8",1)</v>
      </c>
      <c r="Y14" s="53" t="s">
        <v>172</v>
      </c>
      <c r="Z14" s="54" t="s">
        <v>173</v>
      </c>
      <c r="AA14" s="54" t="s">
        <v>174</v>
      </c>
      <c r="AB14" s="62" t="s">
        <v>118</v>
      </c>
      <c r="AC14" s="63" t="s">
        <v>119</v>
      </c>
      <c r="AD14" s="57">
        <v>16</v>
      </c>
      <c r="AE14" s="51" t="s">
        <v>110</v>
      </c>
      <c r="AF14" s="51"/>
      <c r="AG14" s="51"/>
      <c r="AH14" s="56" t="s">
        <v>175</v>
      </c>
      <c r="AI14" s="61" t="s">
        <v>176</v>
      </c>
      <c r="AJ14" s="51">
        <v>3.5</v>
      </c>
      <c r="AK14" s="51"/>
      <c r="AL14" s="51">
        <v>3.2</v>
      </c>
      <c r="AM14" s="51" t="s">
        <v>135</v>
      </c>
      <c r="AN14" s="51" t="s">
        <v>177</v>
      </c>
      <c r="AO14" s="57" t="s">
        <v>178</v>
      </c>
      <c r="AP14" s="60" t="s">
        <v>159</v>
      </c>
    </row>
    <row r="15" ht="68" customHeight="1" spans="1:60">
      <c r="A15" s="51">
        <v>121</v>
      </c>
      <c r="B15" s="51"/>
      <c r="C15" s="51" t="s">
        <v>89</v>
      </c>
      <c r="D15" s="51" t="s">
        <v>89</v>
      </c>
      <c r="E15" s="51" t="s">
        <v>89</v>
      </c>
      <c r="F15" s="51"/>
      <c r="G15" s="51"/>
      <c r="H15" s="51"/>
      <c r="I15" s="51" t="s">
        <v>89</v>
      </c>
      <c r="J15" s="51" t="s">
        <v>89</v>
      </c>
      <c r="K15" s="51"/>
      <c r="L15" s="51"/>
      <c r="M15" s="51"/>
      <c r="N15" s="51"/>
      <c r="O15" s="51" t="s">
        <v>89</v>
      </c>
      <c r="P15" s="51" t="s">
        <v>89</v>
      </c>
      <c r="Q15" s="51"/>
      <c r="R15" s="51"/>
      <c r="S15" s="51"/>
      <c r="T15" s="51"/>
      <c r="U15" s="51" t="s">
        <v>89</v>
      </c>
      <c r="V15" s="51" t="s">
        <v>89</v>
      </c>
      <c r="W15" s="51" t="s">
        <v>90</v>
      </c>
      <c r="X15" s="52" t="str">
        <f>_xlfn.DISPIMG("ID_F4D4652A23FB4E9FB0B8D4964EE53335",1)</f>
        <v>=DISPIMG("ID_F4D4652A23FB4E9FB0B8D4964EE53335",1)</v>
      </c>
      <c r="Y15" s="53" t="s">
        <v>179</v>
      </c>
      <c r="Z15" s="56" t="s">
        <v>180</v>
      </c>
      <c r="AA15" s="56" t="s">
        <v>181</v>
      </c>
      <c r="AB15" s="62" t="s">
        <v>118</v>
      </c>
      <c r="AC15" s="63" t="s">
        <v>119</v>
      </c>
      <c r="AD15" s="51">
        <v>1</v>
      </c>
      <c r="AE15" s="51" t="s">
        <v>110</v>
      </c>
      <c r="AF15" s="51"/>
      <c r="AG15" s="51"/>
      <c r="AH15" s="51"/>
      <c r="AI15" s="61" t="s">
        <v>182</v>
      </c>
      <c r="AJ15" s="68">
        <v>2</v>
      </c>
      <c r="AK15" s="51"/>
      <c r="AL15" s="51">
        <v>10</v>
      </c>
      <c r="AM15" s="57" t="s">
        <v>135</v>
      </c>
      <c r="AN15" s="51" t="s">
        <v>136</v>
      </c>
      <c r="AO15" s="51" t="s">
        <v>137</v>
      </c>
      <c r="AP15" s="65" t="s">
        <v>138</v>
      </c>
      <c r="AQ15" s="66" t="s">
        <v>139</v>
      </c>
      <c r="AR15" s="66" t="s">
        <v>140</v>
      </c>
      <c r="AS15" s="66" t="s">
        <v>141</v>
      </c>
      <c r="AT15" s="66" t="s">
        <v>142</v>
      </c>
      <c r="AU15" s="66" t="s">
        <v>143</v>
      </c>
      <c r="AV15" s="66" t="s">
        <v>144</v>
      </c>
      <c r="AW15" s="66" t="s">
        <v>145</v>
      </c>
      <c r="AX15" s="67" t="s">
        <v>146</v>
      </c>
      <c r="AY15" s="67" t="s">
        <v>147</v>
      </c>
      <c r="AZ15" s="67" t="s">
        <v>148</v>
      </c>
      <c r="BA15" s="66" t="s">
        <v>149</v>
      </c>
      <c r="BB15" s="66" t="s">
        <v>150</v>
      </c>
      <c r="BC15" s="66"/>
      <c r="BD15" s="66" t="s">
        <v>151</v>
      </c>
      <c r="BE15" s="8">
        <v>6.26</v>
      </c>
      <c r="BF15" s="8">
        <v>7.2</v>
      </c>
      <c r="BG15" s="8">
        <v>7.9</v>
      </c>
      <c r="BH15" s="8">
        <v>7.15</v>
      </c>
    </row>
    <row r="16" ht="68" customHeight="1" spans="1:60">
      <c r="A16" s="51">
        <v>122</v>
      </c>
      <c r="B16" s="51"/>
      <c r="C16" s="51" t="s">
        <v>89</v>
      </c>
      <c r="D16" s="51" t="s">
        <v>89</v>
      </c>
      <c r="E16" s="51" t="s">
        <v>89</v>
      </c>
      <c r="F16" s="51"/>
      <c r="G16" s="51"/>
      <c r="H16" s="51"/>
      <c r="I16" s="51" t="s">
        <v>89</v>
      </c>
      <c r="J16" s="51" t="s">
        <v>89</v>
      </c>
      <c r="K16" s="51"/>
      <c r="L16" s="51"/>
      <c r="M16" s="51"/>
      <c r="N16" s="51"/>
      <c r="O16" s="51" t="s">
        <v>89</v>
      </c>
      <c r="P16" s="51" t="s">
        <v>89</v>
      </c>
      <c r="Q16" s="51"/>
      <c r="R16" s="51"/>
      <c r="S16" s="51"/>
      <c r="T16" s="51"/>
      <c r="U16" s="51" t="s">
        <v>89</v>
      </c>
      <c r="V16" s="51" t="s">
        <v>89</v>
      </c>
      <c r="W16" s="51" t="s">
        <v>90</v>
      </c>
      <c r="X16" s="52" t="str">
        <f>_xlfn.DISPIMG("ID_EB273394A70E42E4A79DFDE104B04212",1)</f>
        <v>=DISPIMG("ID_EB273394A70E42E4A79DFDE104B04212",1)</v>
      </c>
      <c r="Y16" s="53" t="s">
        <v>183</v>
      </c>
      <c r="Z16" s="56" t="s">
        <v>184</v>
      </c>
      <c r="AA16" s="56" t="s">
        <v>185</v>
      </c>
      <c r="AB16" s="62" t="s">
        <v>118</v>
      </c>
      <c r="AC16" s="63" t="s">
        <v>119</v>
      </c>
      <c r="AD16" s="51">
        <v>1</v>
      </c>
      <c r="AE16" s="51" t="s">
        <v>110</v>
      </c>
      <c r="AF16" s="51"/>
      <c r="AG16" s="51"/>
      <c r="AH16" s="51"/>
      <c r="AI16" s="61" t="s">
        <v>186</v>
      </c>
      <c r="AJ16" s="68">
        <v>2</v>
      </c>
      <c r="AK16" s="51"/>
      <c r="AL16" s="51">
        <v>10</v>
      </c>
      <c r="AM16" s="57" t="s">
        <v>135</v>
      </c>
      <c r="AN16" s="51" t="s">
        <v>136</v>
      </c>
      <c r="AO16" s="51" t="s">
        <v>137</v>
      </c>
      <c r="AP16" s="65" t="s">
        <v>138</v>
      </c>
      <c r="AQ16" s="66" t="s">
        <v>139</v>
      </c>
      <c r="AR16" s="66" t="s">
        <v>140</v>
      </c>
      <c r="AS16" s="66" t="s">
        <v>141</v>
      </c>
      <c r="AT16" s="66" t="s">
        <v>142</v>
      </c>
      <c r="AU16" s="66" t="s">
        <v>143</v>
      </c>
      <c r="AV16" s="66" t="s">
        <v>144</v>
      </c>
      <c r="AW16" s="66" t="s">
        <v>145</v>
      </c>
      <c r="AX16" s="67" t="s">
        <v>146</v>
      </c>
      <c r="AY16" s="67" t="s">
        <v>147</v>
      </c>
      <c r="AZ16" s="67" t="s">
        <v>148</v>
      </c>
      <c r="BA16" s="66" t="s">
        <v>149</v>
      </c>
      <c r="BB16" s="66" t="s">
        <v>150</v>
      </c>
      <c r="BC16" s="66"/>
      <c r="BD16" s="66" t="s">
        <v>151</v>
      </c>
      <c r="BE16" s="8">
        <v>6.26</v>
      </c>
      <c r="BF16" s="8">
        <v>7.2</v>
      </c>
      <c r="BG16" s="8">
        <v>7.9</v>
      </c>
      <c r="BH16" s="8">
        <v>7.15</v>
      </c>
    </row>
    <row r="17" ht="68" hidden="1" customHeight="1" spans="1:60">
      <c r="A17" s="51">
        <v>123</v>
      </c>
      <c r="B17" s="51"/>
      <c r="C17" s="51" t="s">
        <v>89</v>
      </c>
      <c r="D17" s="51" t="s">
        <v>89</v>
      </c>
      <c r="E17" s="51" t="s">
        <v>89</v>
      </c>
      <c r="F17" s="51"/>
      <c r="G17" s="51"/>
      <c r="H17" s="51"/>
      <c r="I17" s="51" t="s">
        <v>89</v>
      </c>
      <c r="J17" s="51" t="s">
        <v>89</v>
      </c>
      <c r="K17" s="51"/>
      <c r="L17" s="51"/>
      <c r="M17" s="51"/>
      <c r="N17" s="51"/>
      <c r="O17" s="51" t="s">
        <v>89</v>
      </c>
      <c r="P17" s="51" t="s">
        <v>89</v>
      </c>
      <c r="Q17" s="51"/>
      <c r="R17" s="51"/>
      <c r="S17" s="51"/>
      <c r="T17" s="51"/>
      <c r="U17" s="51" t="s">
        <v>89</v>
      </c>
      <c r="V17" s="51" t="s">
        <v>89</v>
      </c>
      <c r="W17" s="51" t="s">
        <v>90</v>
      </c>
      <c r="X17" s="52" t="str">
        <f>_xlfn.DISPIMG("ID_0D7D8B83211443019C396CDE5AC0EA59",1)</f>
        <v>=DISPIMG("ID_0D7D8B83211443019C396CDE5AC0EA59",1)</v>
      </c>
      <c r="Y17" s="53" t="s">
        <v>187</v>
      </c>
      <c r="Z17" s="56" t="s">
        <v>188</v>
      </c>
      <c r="AA17" s="56" t="s">
        <v>189</v>
      </c>
      <c r="AB17" s="62" t="s">
        <v>118</v>
      </c>
      <c r="AC17" s="63" t="s">
        <v>119</v>
      </c>
      <c r="AD17" s="51">
        <v>18</v>
      </c>
      <c r="AE17" s="51" t="s">
        <v>110</v>
      </c>
      <c r="AF17" s="51"/>
      <c r="AG17" s="51"/>
      <c r="AH17" s="51"/>
      <c r="AI17" s="61" t="s">
        <v>190</v>
      </c>
      <c r="AJ17" s="51">
        <v>30</v>
      </c>
      <c r="AK17" s="51"/>
      <c r="AL17" s="51">
        <v>2</v>
      </c>
      <c r="AM17" s="51" t="s">
        <v>191</v>
      </c>
      <c r="AN17" s="51" t="s">
        <v>192</v>
      </c>
      <c r="AO17" s="51" t="s">
        <v>193</v>
      </c>
      <c r="AP17" s="60" t="s">
        <v>104</v>
      </c>
    </row>
    <row r="18" ht="68" hidden="1" customHeight="1" spans="1:60">
      <c r="A18" s="51">
        <v>124</v>
      </c>
      <c r="B18" s="51"/>
      <c r="C18" s="51" t="s">
        <v>89</v>
      </c>
      <c r="D18" s="51" t="s">
        <v>89</v>
      </c>
      <c r="E18" s="51" t="s">
        <v>89</v>
      </c>
      <c r="F18" s="51"/>
      <c r="G18" s="51"/>
      <c r="H18" s="51"/>
      <c r="I18" s="51" t="s">
        <v>89</v>
      </c>
      <c r="J18" s="51" t="s">
        <v>89</v>
      </c>
      <c r="K18" s="51"/>
      <c r="L18" s="51"/>
      <c r="M18" s="51"/>
      <c r="N18" s="51"/>
      <c r="O18" s="51" t="s">
        <v>89</v>
      </c>
      <c r="P18" s="51" t="s">
        <v>89</v>
      </c>
      <c r="Q18" s="51"/>
      <c r="R18" s="51"/>
      <c r="S18" s="51"/>
      <c r="T18" s="51"/>
      <c r="U18" s="51" t="s">
        <v>89</v>
      </c>
      <c r="V18" s="51" t="s">
        <v>89</v>
      </c>
      <c r="W18" s="51" t="s">
        <v>90</v>
      </c>
      <c r="X18" s="52" t="str">
        <f>_xlfn.DISPIMG("ID_546B3E224C5A4DE8B6BFE180B2828973",1)</f>
        <v>=DISPIMG("ID_546B3E224C5A4DE8B6BFE180B2828973",1)</v>
      </c>
      <c r="Y18" s="53" t="s">
        <v>194</v>
      </c>
      <c r="Z18" s="56" t="s">
        <v>195</v>
      </c>
      <c r="AA18" s="56" t="s">
        <v>196</v>
      </c>
      <c r="AB18" s="62" t="s">
        <v>118</v>
      </c>
      <c r="AC18" s="63" t="s">
        <v>119</v>
      </c>
      <c r="AD18" s="51">
        <v>2</v>
      </c>
      <c r="AE18" s="51" t="s">
        <v>110</v>
      </c>
      <c r="AF18" s="51"/>
      <c r="AG18" s="51"/>
      <c r="AH18" s="51"/>
      <c r="AI18" s="69" t="s">
        <v>197</v>
      </c>
      <c r="AJ18" s="51">
        <v>1</v>
      </c>
      <c r="AK18" s="51"/>
      <c r="AL18" s="51">
        <v>1</v>
      </c>
      <c r="AM18" s="51" t="s">
        <v>198</v>
      </c>
      <c r="AN18" s="51"/>
      <c r="AO18" s="51" t="s">
        <v>199</v>
      </c>
      <c r="AP18" s="60" t="s">
        <v>104</v>
      </c>
    </row>
    <row r="19" ht="68" customHeight="1" spans="1:60">
      <c r="A19" s="51">
        <v>125</v>
      </c>
      <c r="B19" s="51"/>
      <c r="C19" s="51" t="s">
        <v>89</v>
      </c>
      <c r="D19" s="51" t="s">
        <v>89</v>
      </c>
      <c r="E19" s="51" t="s">
        <v>89</v>
      </c>
      <c r="F19" s="51"/>
      <c r="G19" s="51"/>
      <c r="H19" s="51"/>
      <c r="I19" s="51" t="s">
        <v>89</v>
      </c>
      <c r="J19" s="51" t="s">
        <v>89</v>
      </c>
      <c r="K19" s="51"/>
      <c r="L19" s="51"/>
      <c r="M19" s="51"/>
      <c r="N19" s="51"/>
      <c r="O19" s="51" t="s">
        <v>89</v>
      </c>
      <c r="P19" s="51" t="s">
        <v>89</v>
      </c>
      <c r="Q19" s="51"/>
      <c r="R19" s="51"/>
      <c r="S19" s="51"/>
      <c r="T19" s="51"/>
      <c r="U19" s="51" t="s">
        <v>89</v>
      </c>
      <c r="V19" s="51" t="s">
        <v>89</v>
      </c>
      <c r="W19" s="51" t="s">
        <v>90</v>
      </c>
      <c r="X19" s="52" t="str">
        <f>_xlfn.DISPIMG("ID_11A2F1BF2A3E4F9787D4BA786B0098EF",1)</f>
        <v>=DISPIMG("ID_11A2F1BF2A3E4F9787D4BA786B0098EF",1)</v>
      </c>
      <c r="Y19" s="70" t="s">
        <v>200</v>
      </c>
      <c r="Z19" s="54" t="s">
        <v>201</v>
      </c>
      <c r="AA19" s="54" t="s">
        <v>202</v>
      </c>
      <c r="AB19" s="62" t="s">
        <v>118</v>
      </c>
      <c r="AC19" s="63" t="s">
        <v>119</v>
      </c>
      <c r="AD19" s="51">
        <v>1</v>
      </c>
      <c r="AE19" s="51" t="s">
        <v>110</v>
      </c>
      <c r="AF19" s="51"/>
      <c r="AG19" s="51"/>
      <c r="AH19" s="56" t="s">
        <v>203</v>
      </c>
      <c r="AI19" s="71" t="s">
        <v>204</v>
      </c>
      <c r="AJ19" s="51">
        <v>2.5</v>
      </c>
      <c r="AK19" s="51"/>
      <c r="AL19" s="57">
        <v>419.059</v>
      </c>
      <c r="AM19" s="57" t="s">
        <v>135</v>
      </c>
      <c r="AN19" s="51" t="s">
        <v>136</v>
      </c>
      <c r="AO19" s="51" t="s">
        <v>137</v>
      </c>
      <c r="AP19" s="65" t="s">
        <v>138</v>
      </c>
      <c r="AQ19" s="72" t="s">
        <v>139</v>
      </c>
      <c r="AR19" s="72" t="s">
        <v>140</v>
      </c>
      <c r="AS19" s="72" t="s">
        <v>141</v>
      </c>
      <c r="AT19" s="72" t="s">
        <v>142</v>
      </c>
      <c r="AU19" s="72" t="s">
        <v>143</v>
      </c>
      <c r="AV19" s="72" t="s">
        <v>144</v>
      </c>
      <c r="AW19" s="72" t="s">
        <v>145</v>
      </c>
      <c r="AX19" s="72" t="s">
        <v>146</v>
      </c>
      <c r="AY19" s="72" t="s">
        <v>147</v>
      </c>
      <c r="AZ19" s="72" t="s">
        <v>148</v>
      </c>
      <c r="BA19" s="72" t="s">
        <v>149</v>
      </c>
      <c r="BB19" s="72" t="s">
        <v>205</v>
      </c>
      <c r="BC19" s="72" t="s">
        <v>206</v>
      </c>
      <c r="BD19" s="72" t="s">
        <v>151</v>
      </c>
      <c r="BE19" s="73">
        <v>6.26</v>
      </c>
      <c r="BF19" s="73">
        <v>7.2</v>
      </c>
      <c r="BG19" s="73">
        <v>7.9</v>
      </c>
      <c r="BH19" s="73">
        <v>7.15</v>
      </c>
    </row>
    <row r="20" ht="68" customHeight="1" spans="1:60">
      <c r="A20" s="51">
        <v>126</v>
      </c>
      <c r="B20" s="51"/>
      <c r="C20" s="51" t="s">
        <v>89</v>
      </c>
      <c r="D20" s="51" t="s">
        <v>89</v>
      </c>
      <c r="E20" s="51" t="s">
        <v>89</v>
      </c>
      <c r="F20" s="51"/>
      <c r="G20" s="51"/>
      <c r="H20" s="51"/>
      <c r="I20" s="51" t="s">
        <v>89</v>
      </c>
      <c r="J20" s="51" t="s">
        <v>89</v>
      </c>
      <c r="K20" s="51"/>
      <c r="L20" s="51"/>
      <c r="M20" s="51"/>
      <c r="N20" s="51"/>
      <c r="O20" s="51" t="s">
        <v>89</v>
      </c>
      <c r="P20" s="51" t="s">
        <v>89</v>
      </c>
      <c r="Q20" s="51"/>
      <c r="R20" s="51"/>
      <c r="S20" s="51"/>
      <c r="T20" s="51"/>
      <c r="U20" s="51" t="s">
        <v>89</v>
      </c>
      <c r="V20" s="51" t="s">
        <v>89</v>
      </c>
      <c r="W20" s="51" t="s">
        <v>90</v>
      </c>
      <c r="X20" s="52" t="str">
        <f>_xlfn.DISPIMG("ID_80A3CD31F57D4FEF89931D63D2C0352C",1)</f>
        <v>=DISPIMG("ID_80A3CD31F57D4FEF89931D63D2C0352C",1)</v>
      </c>
      <c r="Y20" s="70" t="s">
        <v>207</v>
      </c>
      <c r="Z20" s="54" t="s">
        <v>208</v>
      </c>
      <c r="AA20" s="54" t="s">
        <v>209</v>
      </c>
      <c r="AB20" s="62" t="s">
        <v>118</v>
      </c>
      <c r="AC20" s="63" t="s">
        <v>119</v>
      </c>
      <c r="AD20" s="51">
        <v>1</v>
      </c>
      <c r="AE20" s="51" t="s">
        <v>110</v>
      </c>
      <c r="AF20" s="51"/>
      <c r="AG20" s="51"/>
      <c r="AH20" s="56" t="s">
        <v>203</v>
      </c>
      <c r="AI20" s="71" t="s">
        <v>210</v>
      </c>
      <c r="AJ20" s="51">
        <v>2.5</v>
      </c>
      <c r="AK20" s="51"/>
      <c r="AL20" s="57">
        <v>294.344</v>
      </c>
      <c r="AM20" s="57" t="s">
        <v>135</v>
      </c>
      <c r="AN20" s="51" t="s">
        <v>136</v>
      </c>
      <c r="AO20" s="51" t="s">
        <v>137</v>
      </c>
      <c r="AP20" s="65" t="s">
        <v>138</v>
      </c>
      <c r="AQ20" s="72" t="s">
        <v>139</v>
      </c>
      <c r="AR20" s="72" t="s">
        <v>140</v>
      </c>
      <c r="AS20" s="72" t="s">
        <v>141</v>
      </c>
      <c r="AT20" s="72" t="s">
        <v>142</v>
      </c>
      <c r="AU20" s="72" t="s">
        <v>143</v>
      </c>
      <c r="AV20" s="72" t="s">
        <v>144</v>
      </c>
      <c r="AW20" s="72" t="s">
        <v>145</v>
      </c>
      <c r="AX20" s="72" t="s">
        <v>146</v>
      </c>
      <c r="AY20" s="72" t="s">
        <v>147</v>
      </c>
      <c r="AZ20" s="72" t="s">
        <v>148</v>
      </c>
      <c r="BA20" s="72" t="s">
        <v>149</v>
      </c>
      <c r="BB20" s="72" t="s">
        <v>205</v>
      </c>
      <c r="BC20" s="72" t="s">
        <v>206</v>
      </c>
      <c r="BD20" s="72" t="s">
        <v>151</v>
      </c>
      <c r="BE20" s="73">
        <v>6.26</v>
      </c>
      <c r="BF20" s="73">
        <v>7.2</v>
      </c>
      <c r="BG20" s="73">
        <v>7.9</v>
      </c>
      <c r="BH20" s="73">
        <v>7.15</v>
      </c>
    </row>
    <row r="21" ht="68" customHeight="1" spans="1:60">
      <c r="A21" s="51">
        <v>127</v>
      </c>
      <c r="B21" s="51"/>
      <c r="C21" s="51" t="s">
        <v>89</v>
      </c>
      <c r="D21" s="51" t="s">
        <v>89</v>
      </c>
      <c r="E21" s="51" t="s">
        <v>89</v>
      </c>
      <c r="F21" s="51"/>
      <c r="G21" s="51"/>
      <c r="H21" s="51"/>
      <c r="I21" s="51" t="s">
        <v>89</v>
      </c>
      <c r="J21" s="51" t="s">
        <v>89</v>
      </c>
      <c r="K21" s="51"/>
      <c r="L21" s="51"/>
      <c r="M21" s="51"/>
      <c r="N21" s="51"/>
      <c r="O21" s="51" t="s">
        <v>89</v>
      </c>
      <c r="P21" s="51" t="s">
        <v>89</v>
      </c>
      <c r="Q21" s="51"/>
      <c r="R21" s="51"/>
      <c r="S21" s="51"/>
      <c r="T21" s="51"/>
      <c r="U21" s="51" t="s">
        <v>89</v>
      </c>
      <c r="V21" s="51" t="s">
        <v>89</v>
      </c>
      <c r="W21" s="51" t="s">
        <v>90</v>
      </c>
      <c r="X21" s="52" t="str">
        <f>_xlfn.DISPIMG("ID_0FFC38DFACCC47D39012C6EEFC3BEF36",1)</f>
        <v>=DISPIMG("ID_0FFC38DFACCC47D39012C6EEFC3BEF36",1)</v>
      </c>
      <c r="Y21" s="70" t="s">
        <v>211</v>
      </c>
      <c r="Z21" s="54" t="s">
        <v>212</v>
      </c>
      <c r="AA21" s="54" t="s">
        <v>213</v>
      </c>
      <c r="AB21" s="62" t="s">
        <v>118</v>
      </c>
      <c r="AC21" s="63" t="s">
        <v>119</v>
      </c>
      <c r="AD21" s="51">
        <v>1</v>
      </c>
      <c r="AE21" s="51" t="s">
        <v>110</v>
      </c>
      <c r="AF21" s="51"/>
      <c r="AG21" s="51"/>
      <c r="AH21" s="56" t="s">
        <v>203</v>
      </c>
      <c r="AI21" s="71" t="s">
        <v>214</v>
      </c>
      <c r="AJ21" s="51">
        <v>2.5</v>
      </c>
      <c r="AK21" s="51"/>
      <c r="AL21" s="57">
        <v>258.192</v>
      </c>
      <c r="AM21" s="57" t="s">
        <v>135</v>
      </c>
      <c r="AN21" s="51" t="s">
        <v>136</v>
      </c>
      <c r="AO21" s="51" t="s">
        <v>137</v>
      </c>
      <c r="AP21" s="65" t="s">
        <v>138</v>
      </c>
      <c r="AQ21" s="72" t="s">
        <v>139</v>
      </c>
      <c r="AR21" s="72" t="s">
        <v>140</v>
      </c>
      <c r="AS21" s="72" t="s">
        <v>141</v>
      </c>
      <c r="AT21" s="72" t="s">
        <v>142</v>
      </c>
      <c r="AU21" s="72" t="s">
        <v>143</v>
      </c>
      <c r="AV21" s="72" t="s">
        <v>144</v>
      </c>
      <c r="AW21" s="72" t="s">
        <v>145</v>
      </c>
      <c r="AX21" s="72" t="s">
        <v>146</v>
      </c>
      <c r="AY21" s="72" t="s">
        <v>147</v>
      </c>
      <c r="AZ21" s="72" t="s">
        <v>148</v>
      </c>
      <c r="BA21" s="72" t="s">
        <v>149</v>
      </c>
      <c r="BB21" s="72" t="s">
        <v>205</v>
      </c>
      <c r="BC21" s="72" t="s">
        <v>206</v>
      </c>
      <c r="BD21" s="72" t="s">
        <v>151</v>
      </c>
      <c r="BE21" s="73">
        <v>6.26</v>
      </c>
      <c r="BF21" s="73">
        <v>7.2</v>
      </c>
      <c r="BG21" s="73">
        <v>7.9</v>
      </c>
      <c r="BH21" s="73">
        <v>7.15</v>
      </c>
    </row>
    <row r="22" ht="68" customHeight="1" spans="1:60">
      <c r="A22" s="51">
        <v>128</v>
      </c>
      <c r="B22" s="51"/>
      <c r="C22" s="51" t="s">
        <v>89</v>
      </c>
      <c r="D22" s="51" t="s">
        <v>89</v>
      </c>
      <c r="E22" s="51" t="s">
        <v>89</v>
      </c>
      <c r="F22" s="51"/>
      <c r="G22" s="51"/>
      <c r="H22" s="51"/>
      <c r="I22" s="51" t="s">
        <v>89</v>
      </c>
      <c r="J22" s="51" t="s">
        <v>89</v>
      </c>
      <c r="K22" s="51"/>
      <c r="L22" s="51"/>
      <c r="M22" s="51"/>
      <c r="N22" s="51"/>
      <c r="O22" s="51" t="s">
        <v>89</v>
      </c>
      <c r="P22" s="51" t="s">
        <v>89</v>
      </c>
      <c r="Q22" s="51"/>
      <c r="R22" s="51"/>
      <c r="S22" s="51"/>
      <c r="T22" s="51"/>
      <c r="U22" s="51" t="s">
        <v>89</v>
      </c>
      <c r="V22" s="51" t="s">
        <v>89</v>
      </c>
      <c r="W22" s="51" t="s">
        <v>90</v>
      </c>
      <c r="X22" s="52" t="str">
        <f>_xlfn.DISPIMG("ID_FD17F05BA0EF4314A7D5B70050AA7FCC",1)</f>
        <v>=DISPIMG("ID_FD17F05BA0EF4314A7D5B70050AA7FCC",1)</v>
      </c>
      <c r="Y22" s="70" t="s">
        <v>215</v>
      </c>
      <c r="Z22" s="54" t="s">
        <v>216</v>
      </c>
      <c r="AA22" s="54" t="s">
        <v>217</v>
      </c>
      <c r="AB22" s="62" t="s">
        <v>118</v>
      </c>
      <c r="AC22" s="63" t="s">
        <v>119</v>
      </c>
      <c r="AD22" s="51">
        <v>1</v>
      </c>
      <c r="AE22" s="51" t="s">
        <v>110</v>
      </c>
      <c r="AF22" s="51"/>
      <c r="AG22" s="51"/>
      <c r="AH22" s="56" t="s">
        <v>203</v>
      </c>
      <c r="AI22" s="71" t="s">
        <v>218</v>
      </c>
      <c r="AJ22" s="51">
        <v>2.5</v>
      </c>
      <c r="AK22" s="51"/>
      <c r="AL22" s="57">
        <v>223.783</v>
      </c>
      <c r="AM22" s="57" t="s">
        <v>135</v>
      </c>
      <c r="AN22" s="51" t="s">
        <v>136</v>
      </c>
      <c r="AO22" s="51" t="s">
        <v>137</v>
      </c>
      <c r="AP22" s="65" t="s">
        <v>138</v>
      </c>
      <c r="AQ22" s="72" t="s">
        <v>139</v>
      </c>
      <c r="AR22" s="72" t="s">
        <v>140</v>
      </c>
      <c r="AS22" s="72" t="s">
        <v>141</v>
      </c>
      <c r="AT22" s="72" t="s">
        <v>142</v>
      </c>
      <c r="AU22" s="72" t="s">
        <v>143</v>
      </c>
      <c r="AV22" s="72" t="s">
        <v>144</v>
      </c>
      <c r="AW22" s="72" t="s">
        <v>145</v>
      </c>
      <c r="AX22" s="72" t="s">
        <v>146</v>
      </c>
      <c r="AY22" s="72" t="s">
        <v>147</v>
      </c>
      <c r="AZ22" s="72" t="s">
        <v>148</v>
      </c>
      <c r="BA22" s="72" t="s">
        <v>149</v>
      </c>
      <c r="BB22" s="72" t="s">
        <v>205</v>
      </c>
      <c r="BC22" s="72" t="s">
        <v>206</v>
      </c>
      <c r="BD22" s="72" t="s">
        <v>151</v>
      </c>
      <c r="BE22" s="73">
        <v>6.26</v>
      </c>
      <c r="BF22" s="73">
        <v>7.2</v>
      </c>
      <c r="BG22" s="73">
        <v>7.9</v>
      </c>
      <c r="BH22" s="73">
        <v>7.15</v>
      </c>
    </row>
    <row r="23" ht="68" customHeight="1" spans="1:60">
      <c r="A23" s="51">
        <v>129</v>
      </c>
      <c r="B23" s="51"/>
      <c r="C23" s="51" t="s">
        <v>89</v>
      </c>
      <c r="D23" s="51" t="s">
        <v>89</v>
      </c>
      <c r="E23" s="51" t="s">
        <v>89</v>
      </c>
      <c r="F23" s="51"/>
      <c r="G23" s="51"/>
      <c r="H23" s="51"/>
      <c r="I23" s="51" t="s">
        <v>89</v>
      </c>
      <c r="J23" s="51" t="s">
        <v>89</v>
      </c>
      <c r="K23" s="51"/>
      <c r="L23" s="51"/>
      <c r="M23" s="51"/>
      <c r="N23" s="51"/>
      <c r="O23" s="51" t="s">
        <v>89</v>
      </c>
      <c r="P23" s="51" t="s">
        <v>89</v>
      </c>
      <c r="Q23" s="51"/>
      <c r="R23" s="51"/>
      <c r="S23" s="51"/>
      <c r="T23" s="51"/>
      <c r="U23" s="51" t="s">
        <v>89</v>
      </c>
      <c r="V23" s="51" t="s">
        <v>89</v>
      </c>
      <c r="W23" s="51" t="s">
        <v>90</v>
      </c>
      <c r="X23" s="52" t="str">
        <f>_xlfn.DISPIMG("ID_961950A91B7443B3B71B4441BD77F130",1)</f>
        <v>=DISPIMG("ID_961950A91B7443B3B71B4441BD77F130",1)</v>
      </c>
      <c r="Y23" s="53" t="s">
        <v>219</v>
      </c>
      <c r="Z23" s="54" t="s">
        <v>220</v>
      </c>
      <c r="AA23" s="54" t="s">
        <v>221</v>
      </c>
      <c r="AB23" s="62" t="s">
        <v>118</v>
      </c>
      <c r="AC23" s="63" t="s">
        <v>119</v>
      </c>
      <c r="AD23" s="51">
        <v>1</v>
      </c>
      <c r="AE23" s="51" t="s">
        <v>110</v>
      </c>
      <c r="AF23" s="51"/>
      <c r="AG23" s="51"/>
      <c r="AH23" s="51"/>
      <c r="AI23" s="69" t="s">
        <v>222</v>
      </c>
      <c r="AJ23" s="68">
        <v>2.5</v>
      </c>
      <c r="AK23" s="51"/>
      <c r="AL23" s="57">
        <v>27.347</v>
      </c>
      <c r="AM23" s="57" t="s">
        <v>135</v>
      </c>
      <c r="AN23" s="51" t="s">
        <v>136</v>
      </c>
      <c r="AO23" s="51" t="s">
        <v>137</v>
      </c>
      <c r="AP23" s="65" t="s">
        <v>138</v>
      </c>
      <c r="AQ23" s="66" t="s">
        <v>139</v>
      </c>
      <c r="AR23" s="66" t="s">
        <v>140</v>
      </c>
      <c r="AS23" s="66" t="s">
        <v>141</v>
      </c>
      <c r="AT23" s="66" t="s">
        <v>142</v>
      </c>
      <c r="AU23" s="66" t="s">
        <v>143</v>
      </c>
      <c r="AV23" s="66" t="s">
        <v>144</v>
      </c>
      <c r="AW23" s="66" t="s">
        <v>145</v>
      </c>
      <c r="AX23" s="67" t="s">
        <v>146</v>
      </c>
      <c r="AY23" s="67" t="s">
        <v>147</v>
      </c>
      <c r="AZ23" s="67" t="s">
        <v>148</v>
      </c>
      <c r="BA23" s="66" t="s">
        <v>149</v>
      </c>
      <c r="BB23" s="66" t="s">
        <v>150</v>
      </c>
      <c r="BC23" s="66"/>
      <c r="BD23" s="66" t="s">
        <v>151</v>
      </c>
      <c r="BE23" s="8">
        <v>6.26</v>
      </c>
      <c r="BF23" s="8">
        <v>7.2</v>
      </c>
      <c r="BG23" s="8">
        <v>7.9</v>
      </c>
      <c r="BH23" s="8">
        <v>7.15</v>
      </c>
    </row>
    <row r="24" ht="68" hidden="1" customHeight="1" spans="1:60">
      <c r="A24" s="51">
        <v>130</v>
      </c>
      <c r="B24" s="51"/>
      <c r="C24" s="51" t="s">
        <v>89</v>
      </c>
      <c r="D24" s="51" t="s">
        <v>89</v>
      </c>
      <c r="E24" s="51" t="s">
        <v>89</v>
      </c>
      <c r="F24" s="51"/>
      <c r="G24" s="51"/>
      <c r="H24" s="51"/>
      <c r="I24" s="51" t="s">
        <v>89</v>
      </c>
      <c r="J24" s="51" t="s">
        <v>89</v>
      </c>
      <c r="K24" s="51"/>
      <c r="L24" s="51"/>
      <c r="M24" s="51"/>
      <c r="N24" s="51"/>
      <c r="O24" s="51" t="s">
        <v>89</v>
      </c>
      <c r="P24" s="51" t="s">
        <v>89</v>
      </c>
      <c r="Q24" s="51"/>
      <c r="R24" s="51"/>
      <c r="S24" s="51"/>
      <c r="T24" s="51"/>
      <c r="U24" s="51" t="s">
        <v>89</v>
      </c>
      <c r="V24" s="51" t="s">
        <v>89</v>
      </c>
      <c r="W24" s="51" t="s">
        <v>152</v>
      </c>
      <c r="X24" s="52" t="str">
        <f>_xlfn.DISPIMG("ID_DB669F92FFBE4CF6AAB123422FB7C4F9",1)</f>
        <v>=DISPIMG("ID_DB669F92FFBE4CF6AAB123422FB7C4F9",1)</v>
      </c>
      <c r="Y24" s="53" t="s">
        <v>223</v>
      </c>
      <c r="Z24" s="56" t="s">
        <v>224</v>
      </c>
      <c r="AA24" s="56" t="s">
        <v>225</v>
      </c>
      <c r="AB24" s="62" t="s">
        <v>118</v>
      </c>
      <c r="AC24" s="63" t="s">
        <v>119</v>
      </c>
      <c r="AD24" s="51">
        <v>2</v>
      </c>
      <c r="AE24" s="51" t="s">
        <v>110</v>
      </c>
      <c r="AF24" s="51"/>
      <c r="AG24" s="51"/>
      <c r="AH24" s="51"/>
      <c r="AI24" s="69" t="s">
        <v>226</v>
      </c>
      <c r="AJ24" s="51" t="s">
        <v>113</v>
      </c>
      <c r="AK24" s="51"/>
      <c r="AL24" s="51">
        <v>1</v>
      </c>
      <c r="AM24" s="51" t="s">
        <v>227</v>
      </c>
      <c r="AN24" s="51"/>
      <c r="AO24" s="57" t="s">
        <v>228</v>
      </c>
      <c r="AP24" s="60" t="s">
        <v>159</v>
      </c>
    </row>
    <row r="25" ht="68" customHeight="1" spans="1:60">
      <c r="A25" s="51">
        <v>131</v>
      </c>
      <c r="B25" s="51"/>
      <c r="C25" s="51" t="s">
        <v>89</v>
      </c>
      <c r="D25" s="51" t="s">
        <v>89</v>
      </c>
      <c r="E25" s="51" t="s">
        <v>89</v>
      </c>
      <c r="F25" s="51"/>
      <c r="G25" s="51" t="s">
        <v>89</v>
      </c>
      <c r="H25" s="51" t="s">
        <v>89</v>
      </c>
      <c r="I25" s="51" t="s">
        <v>89</v>
      </c>
      <c r="J25" s="51" t="s">
        <v>89</v>
      </c>
      <c r="K25" s="51"/>
      <c r="L25" s="51"/>
      <c r="M25" s="51" t="s">
        <v>89</v>
      </c>
      <c r="N25" s="51" t="s">
        <v>89</v>
      </c>
      <c r="O25" s="51" t="s">
        <v>89</v>
      </c>
      <c r="P25" s="51" t="s">
        <v>89</v>
      </c>
      <c r="Q25" s="51"/>
      <c r="R25" s="51"/>
      <c r="S25" s="51" t="s">
        <v>89</v>
      </c>
      <c r="T25" s="51" t="s">
        <v>89</v>
      </c>
      <c r="U25" s="51" t="s">
        <v>89</v>
      </c>
      <c r="V25" s="51" t="s">
        <v>89</v>
      </c>
      <c r="W25" s="51" t="s">
        <v>90</v>
      </c>
      <c r="X25" s="51" t="str">
        <f>_xlfn.DISPIMG("ID_05B043FF35184073B4AAFCD9FDEC06B8",1)</f>
        <v>=DISPIMG("ID_05B043FF35184073B4AAFCD9FDEC06B8",1)</v>
      </c>
      <c r="Y25" s="53" t="s">
        <v>229</v>
      </c>
      <c r="Z25" s="56" t="s">
        <v>230</v>
      </c>
      <c r="AA25" s="56" t="s">
        <v>231</v>
      </c>
      <c r="AB25" s="55" t="s">
        <v>232</v>
      </c>
      <c r="AC25" s="51" t="s">
        <v>95</v>
      </c>
      <c r="AD25" s="51">
        <v>1</v>
      </c>
      <c r="AE25" s="51" t="s">
        <v>110</v>
      </c>
      <c r="AF25" s="51" t="s">
        <v>97</v>
      </c>
      <c r="AG25" s="51" t="s">
        <v>98</v>
      </c>
      <c r="AH25" s="51"/>
      <c r="AI25" s="69" t="s">
        <v>233</v>
      </c>
      <c r="AJ25" s="51">
        <v>2.5</v>
      </c>
      <c r="AK25" s="57">
        <v>46.136</v>
      </c>
      <c r="AL25" s="57">
        <v>46.136</v>
      </c>
      <c r="AM25" s="57" t="s">
        <v>234</v>
      </c>
      <c r="AN25" s="51" t="s">
        <v>136</v>
      </c>
      <c r="AO25" s="57" t="s">
        <v>235</v>
      </c>
      <c r="AP25" s="65" t="s">
        <v>236</v>
      </c>
      <c r="AQ25" s="72" t="s">
        <v>139</v>
      </c>
      <c r="AR25" s="72" t="s">
        <v>140</v>
      </c>
      <c r="AS25" s="72" t="s">
        <v>141</v>
      </c>
      <c r="AT25" s="72" t="s">
        <v>142</v>
      </c>
      <c r="AU25" s="72" t="s">
        <v>143</v>
      </c>
      <c r="AV25" s="72" t="s">
        <v>144</v>
      </c>
      <c r="AW25" s="72" t="s">
        <v>145</v>
      </c>
      <c r="AX25" s="72" t="s">
        <v>146</v>
      </c>
      <c r="AY25" s="72" t="s">
        <v>147</v>
      </c>
      <c r="AZ25" s="72" t="s">
        <v>148</v>
      </c>
      <c r="BA25" s="72" t="s">
        <v>149</v>
      </c>
      <c r="BB25" s="72" t="s">
        <v>205</v>
      </c>
      <c r="BC25" s="72" t="s">
        <v>206</v>
      </c>
      <c r="BD25" s="72" t="s">
        <v>151</v>
      </c>
      <c r="BE25" s="73">
        <v>6.26</v>
      </c>
      <c r="BF25" s="73">
        <v>7.2</v>
      </c>
      <c r="BG25" s="73">
        <v>7.9</v>
      </c>
      <c r="BH25" s="73">
        <v>7.15</v>
      </c>
    </row>
    <row r="26" ht="68" customHeight="1" spans="1:60">
      <c r="A26" s="51">
        <v>132</v>
      </c>
      <c r="B26" s="51"/>
      <c r="C26" s="51" t="s">
        <v>89</v>
      </c>
      <c r="D26" s="51" t="s">
        <v>89</v>
      </c>
      <c r="E26" s="51" t="s">
        <v>89</v>
      </c>
      <c r="F26" s="51"/>
      <c r="G26" s="51" t="s">
        <v>89</v>
      </c>
      <c r="H26" s="51" t="s">
        <v>89</v>
      </c>
      <c r="I26" s="51" t="s">
        <v>89</v>
      </c>
      <c r="J26" s="51" t="s">
        <v>89</v>
      </c>
      <c r="K26" s="51"/>
      <c r="L26" s="51"/>
      <c r="M26" s="51" t="s">
        <v>89</v>
      </c>
      <c r="N26" s="51" t="s">
        <v>89</v>
      </c>
      <c r="O26" s="51" t="s">
        <v>89</v>
      </c>
      <c r="P26" s="51" t="s">
        <v>89</v>
      </c>
      <c r="Q26" s="51"/>
      <c r="R26" s="51"/>
      <c r="S26" s="51" t="s">
        <v>89</v>
      </c>
      <c r="T26" s="51" t="s">
        <v>89</v>
      </c>
      <c r="U26" s="51" t="s">
        <v>89</v>
      </c>
      <c r="V26" s="51" t="s">
        <v>89</v>
      </c>
      <c r="W26" s="51" t="s">
        <v>90</v>
      </c>
      <c r="X26" s="51" t="str">
        <f>_xlfn.DISPIMG("ID_AB570B9A2615484CA40EE24C32D077BB",1)</f>
        <v>=DISPIMG("ID_AB570B9A2615484CA40EE24C32D077BB",1)</v>
      </c>
      <c r="Y26" s="53" t="s">
        <v>237</v>
      </c>
      <c r="Z26" s="56" t="s">
        <v>238</v>
      </c>
      <c r="AA26" s="56" t="s">
        <v>239</v>
      </c>
      <c r="AB26" s="55" t="s">
        <v>240</v>
      </c>
      <c r="AC26" s="51" t="s">
        <v>95</v>
      </c>
      <c r="AD26" s="51">
        <v>1</v>
      </c>
      <c r="AE26" s="51" t="s">
        <v>110</v>
      </c>
      <c r="AF26" s="51" t="s">
        <v>97</v>
      </c>
      <c r="AG26" s="51" t="s">
        <v>98</v>
      </c>
      <c r="AH26" s="51"/>
      <c r="AI26" s="69" t="s">
        <v>233</v>
      </c>
      <c r="AJ26" s="51">
        <v>2.5</v>
      </c>
      <c r="AK26" s="57">
        <v>46.136</v>
      </c>
      <c r="AL26" s="57">
        <v>46.136</v>
      </c>
      <c r="AM26" s="57" t="s">
        <v>234</v>
      </c>
      <c r="AN26" s="51" t="s">
        <v>136</v>
      </c>
      <c r="AO26" s="57" t="s">
        <v>235</v>
      </c>
      <c r="AP26" s="65" t="s">
        <v>236</v>
      </c>
      <c r="AQ26" s="72" t="s">
        <v>139</v>
      </c>
      <c r="AR26" s="72" t="s">
        <v>140</v>
      </c>
      <c r="AS26" s="72" t="s">
        <v>141</v>
      </c>
      <c r="AT26" s="72" t="s">
        <v>142</v>
      </c>
      <c r="AU26" s="72" t="s">
        <v>143</v>
      </c>
      <c r="AV26" s="72" t="s">
        <v>144</v>
      </c>
      <c r="AW26" s="72" t="s">
        <v>145</v>
      </c>
      <c r="AX26" s="72" t="s">
        <v>146</v>
      </c>
      <c r="AY26" s="72" t="s">
        <v>147</v>
      </c>
      <c r="AZ26" s="72" t="s">
        <v>148</v>
      </c>
      <c r="BA26" s="72" t="s">
        <v>149</v>
      </c>
      <c r="BB26" s="72" t="s">
        <v>205</v>
      </c>
      <c r="BC26" s="72" t="s">
        <v>206</v>
      </c>
      <c r="BD26" s="72" t="s">
        <v>151</v>
      </c>
      <c r="BE26" s="73">
        <v>6.26</v>
      </c>
      <c r="BF26" s="73">
        <v>7.2</v>
      </c>
      <c r="BG26" s="73">
        <v>7.9</v>
      </c>
      <c r="BH26" s="73">
        <v>7.15</v>
      </c>
    </row>
    <row r="27" ht="68" customHeight="1" spans="1:60">
      <c r="A27" s="51">
        <v>133</v>
      </c>
      <c r="B27" s="51"/>
      <c r="C27" s="51" t="s">
        <v>89</v>
      </c>
      <c r="D27" s="51" t="s">
        <v>89</v>
      </c>
      <c r="E27" s="51" t="s">
        <v>89</v>
      </c>
      <c r="F27" s="51"/>
      <c r="G27" s="51" t="s">
        <v>89</v>
      </c>
      <c r="H27" s="51" t="s">
        <v>89</v>
      </c>
      <c r="I27" s="51" t="s">
        <v>89</v>
      </c>
      <c r="J27" s="51" t="s">
        <v>89</v>
      </c>
      <c r="K27" s="51"/>
      <c r="L27" s="51"/>
      <c r="M27" s="51" t="s">
        <v>89</v>
      </c>
      <c r="N27" s="51" t="s">
        <v>89</v>
      </c>
      <c r="O27" s="51" t="s">
        <v>89</v>
      </c>
      <c r="P27" s="51" t="s">
        <v>89</v>
      </c>
      <c r="Q27" s="51"/>
      <c r="R27" s="51"/>
      <c r="S27" s="51" t="s">
        <v>89</v>
      </c>
      <c r="T27" s="51" t="s">
        <v>89</v>
      </c>
      <c r="U27" s="51" t="s">
        <v>89</v>
      </c>
      <c r="V27" s="51" t="s">
        <v>89</v>
      </c>
      <c r="W27" s="51" t="s">
        <v>90</v>
      </c>
      <c r="X27" s="51" t="str">
        <f>_xlfn.DISPIMG("ID_487599068BC04783B54B06B754A3FE28",1)</f>
        <v>=DISPIMG("ID_487599068BC04783B54B06B754A3FE28",1)</v>
      </c>
      <c r="Y27" s="53" t="s">
        <v>241</v>
      </c>
      <c r="Z27" s="56" t="s">
        <v>242</v>
      </c>
      <c r="AA27" s="56" t="s">
        <v>243</v>
      </c>
      <c r="AB27" s="55" t="s">
        <v>244</v>
      </c>
      <c r="AC27" s="51" t="s">
        <v>95</v>
      </c>
      <c r="AD27" s="51">
        <v>1</v>
      </c>
      <c r="AE27" s="51" t="s">
        <v>110</v>
      </c>
      <c r="AF27" s="51" t="s">
        <v>97</v>
      </c>
      <c r="AG27" s="51" t="s">
        <v>98</v>
      </c>
      <c r="AH27" s="51"/>
      <c r="AI27" s="69" t="s">
        <v>245</v>
      </c>
      <c r="AJ27" s="68">
        <v>2.5</v>
      </c>
      <c r="AK27" s="51">
        <v>69</v>
      </c>
      <c r="AL27" s="51">
        <v>69</v>
      </c>
      <c r="AM27" s="57" t="s">
        <v>135</v>
      </c>
      <c r="AN27" s="51" t="s">
        <v>136</v>
      </c>
      <c r="AO27" s="51" t="s">
        <v>137</v>
      </c>
      <c r="AP27" s="65" t="s">
        <v>138</v>
      </c>
      <c r="AQ27" s="72" t="s">
        <v>139</v>
      </c>
      <c r="AR27" s="72" t="s">
        <v>140</v>
      </c>
      <c r="AS27" s="72" t="s">
        <v>141</v>
      </c>
      <c r="AT27" s="72" t="s">
        <v>142</v>
      </c>
      <c r="AU27" s="72" t="s">
        <v>143</v>
      </c>
      <c r="AV27" s="72" t="s">
        <v>144</v>
      </c>
      <c r="AW27" s="72" t="s">
        <v>145</v>
      </c>
      <c r="AX27" s="72" t="s">
        <v>146</v>
      </c>
      <c r="AY27" s="72" t="s">
        <v>147</v>
      </c>
      <c r="AZ27" s="72" t="s">
        <v>148</v>
      </c>
      <c r="BA27" s="72" t="s">
        <v>149</v>
      </c>
      <c r="BB27" s="72" t="s">
        <v>205</v>
      </c>
      <c r="BC27" s="72" t="s">
        <v>206</v>
      </c>
      <c r="BD27" s="72" t="s">
        <v>151</v>
      </c>
      <c r="BE27" s="73">
        <v>6.26</v>
      </c>
      <c r="BF27" s="73">
        <v>7.2</v>
      </c>
      <c r="BG27" s="73">
        <v>7.9</v>
      </c>
      <c r="BH27" s="73">
        <v>7.15</v>
      </c>
    </row>
    <row r="28" ht="68" customHeight="1" spans="1:60">
      <c r="A28" s="51">
        <v>135</v>
      </c>
      <c r="B28" s="51"/>
      <c r="C28" s="51" t="s">
        <v>89</v>
      </c>
      <c r="D28" s="51" t="s">
        <v>89</v>
      </c>
      <c r="E28" s="51" t="s">
        <v>89</v>
      </c>
      <c r="F28" s="51"/>
      <c r="G28" s="51" t="s">
        <v>89</v>
      </c>
      <c r="H28" s="51" t="s">
        <v>89</v>
      </c>
      <c r="I28" s="51" t="s">
        <v>89</v>
      </c>
      <c r="J28" s="51" t="s">
        <v>89</v>
      </c>
      <c r="K28" s="51"/>
      <c r="L28" s="51"/>
      <c r="M28" s="51" t="s">
        <v>89</v>
      </c>
      <c r="N28" s="51" t="s">
        <v>89</v>
      </c>
      <c r="O28" s="51" t="s">
        <v>89</v>
      </c>
      <c r="P28" s="51" t="s">
        <v>89</v>
      </c>
      <c r="Q28" s="51"/>
      <c r="R28" s="51"/>
      <c r="S28" s="51" t="s">
        <v>89</v>
      </c>
      <c r="T28" s="51" t="s">
        <v>89</v>
      </c>
      <c r="U28" s="51" t="s">
        <v>89</v>
      </c>
      <c r="V28" s="51" t="s">
        <v>89</v>
      </c>
      <c r="W28" s="51" t="s">
        <v>90</v>
      </c>
      <c r="X28" s="51" t="str">
        <f>_xlfn.DISPIMG("ID_E2BEA726F621424EB322267C0C25652A",1)</f>
        <v>=DISPIMG("ID_E2BEA726F621424EB322267C0C25652A",1)</v>
      </c>
      <c r="Y28" s="53" t="s">
        <v>246</v>
      </c>
      <c r="Z28" s="56" t="s">
        <v>247</v>
      </c>
      <c r="AA28" s="56" t="s">
        <v>248</v>
      </c>
      <c r="AB28" s="55" t="s">
        <v>249</v>
      </c>
      <c r="AC28" s="51" t="s">
        <v>95</v>
      </c>
      <c r="AD28" s="51">
        <v>1</v>
      </c>
      <c r="AE28" s="51" t="s">
        <v>110</v>
      </c>
      <c r="AF28" s="51" t="s">
        <v>97</v>
      </c>
      <c r="AG28" s="51" t="s">
        <v>98</v>
      </c>
      <c r="AH28" s="51"/>
      <c r="AI28" s="69" t="s">
        <v>245</v>
      </c>
      <c r="AJ28" s="68">
        <v>2.5</v>
      </c>
      <c r="AK28" s="51">
        <v>69</v>
      </c>
      <c r="AL28" s="51">
        <v>69</v>
      </c>
      <c r="AM28" s="57" t="s">
        <v>135</v>
      </c>
      <c r="AN28" s="51" t="s">
        <v>136</v>
      </c>
      <c r="AO28" s="51" t="s">
        <v>137</v>
      </c>
      <c r="AP28" s="65" t="s">
        <v>138</v>
      </c>
      <c r="AQ28" s="72" t="s">
        <v>139</v>
      </c>
      <c r="AR28" s="72" t="s">
        <v>140</v>
      </c>
      <c r="AS28" s="72" t="s">
        <v>141</v>
      </c>
      <c r="AT28" s="72" t="s">
        <v>142</v>
      </c>
      <c r="AU28" s="72" t="s">
        <v>143</v>
      </c>
      <c r="AV28" s="72" t="s">
        <v>144</v>
      </c>
      <c r="AW28" s="72" t="s">
        <v>145</v>
      </c>
      <c r="AX28" s="72" t="s">
        <v>146</v>
      </c>
      <c r="AY28" s="72" t="s">
        <v>147</v>
      </c>
      <c r="AZ28" s="72" t="s">
        <v>148</v>
      </c>
      <c r="BA28" s="72" t="s">
        <v>149</v>
      </c>
      <c r="BB28" s="72" t="s">
        <v>205</v>
      </c>
      <c r="BC28" s="72" t="s">
        <v>206</v>
      </c>
      <c r="BD28" s="72" t="s">
        <v>151</v>
      </c>
      <c r="BE28" s="73">
        <v>6.26</v>
      </c>
      <c r="BF28" s="73">
        <v>7.2</v>
      </c>
      <c r="BG28" s="73">
        <v>7.9</v>
      </c>
      <c r="BH28" s="73">
        <v>7.15</v>
      </c>
    </row>
    <row r="29" ht="68" hidden="1" customHeight="1" spans="1:60">
      <c r="A29" s="74">
        <v>137</v>
      </c>
      <c r="B29" s="74"/>
      <c r="C29" s="51" t="s">
        <v>89</v>
      </c>
      <c r="D29" s="51" t="s">
        <v>89</v>
      </c>
      <c r="E29" s="51" t="s">
        <v>89</v>
      </c>
      <c r="F29" s="74"/>
      <c r="G29" s="51"/>
      <c r="H29" s="51"/>
      <c r="I29" s="51" t="s">
        <v>89</v>
      </c>
      <c r="J29" s="51" t="s">
        <v>89</v>
      </c>
      <c r="K29" s="74"/>
      <c r="L29" s="51"/>
      <c r="M29" s="51"/>
      <c r="N29" s="51"/>
      <c r="O29" s="51" t="s">
        <v>89</v>
      </c>
      <c r="P29" s="51" t="s">
        <v>89</v>
      </c>
      <c r="Q29" s="74"/>
      <c r="R29" s="51"/>
      <c r="S29" s="51"/>
      <c r="T29" s="51"/>
      <c r="U29" s="51" t="s">
        <v>89</v>
      </c>
      <c r="V29" s="51" t="s">
        <v>89</v>
      </c>
      <c r="W29" s="74" t="s">
        <v>90</v>
      </c>
      <c r="X29" s="75" t="str">
        <f>_xlfn.DISPIMG("ID_120C99748EE54B3E894729E522A571C0",1)</f>
        <v>=DISPIMG("ID_120C99748EE54B3E894729E522A571C0",1)</v>
      </c>
      <c r="Y29" s="76" t="s">
        <v>250</v>
      </c>
      <c r="Z29" s="77" t="s">
        <v>251</v>
      </c>
      <c r="AA29" s="77" t="s">
        <v>252</v>
      </c>
      <c r="AB29" s="78">
        <v>8201768151</v>
      </c>
      <c r="AC29" s="74" t="s">
        <v>95</v>
      </c>
      <c r="AD29" s="79">
        <v>0</v>
      </c>
      <c r="AE29" s="74" t="s">
        <v>110</v>
      </c>
      <c r="AF29" s="51" t="s">
        <v>97</v>
      </c>
      <c r="AG29" s="51" t="s">
        <v>98</v>
      </c>
      <c r="AH29" s="56" t="s">
        <v>253</v>
      </c>
      <c r="AI29" s="80" t="s">
        <v>254</v>
      </c>
      <c r="AJ29" s="74">
        <v>3.5</v>
      </c>
      <c r="AK29" s="74">
        <v>6</v>
      </c>
      <c r="AL29" s="51">
        <v>6</v>
      </c>
      <c r="AM29" s="51" t="s">
        <v>135</v>
      </c>
      <c r="AN29" s="51" t="s">
        <v>177</v>
      </c>
      <c r="AO29" s="57" t="s">
        <v>178</v>
      </c>
      <c r="AP29" s="60" t="s">
        <v>159</v>
      </c>
    </row>
    <row r="30" ht="68" hidden="1" customHeight="1" spans="1:60">
      <c r="A30" s="51">
        <v>138</v>
      </c>
      <c r="B30" s="51"/>
      <c r="C30" s="51" t="s">
        <v>89</v>
      </c>
      <c r="D30" s="51" t="s">
        <v>89</v>
      </c>
      <c r="E30" s="51" t="s">
        <v>89</v>
      </c>
      <c r="F30" s="51"/>
      <c r="G30" s="51"/>
      <c r="H30" s="51"/>
      <c r="I30" s="51" t="s">
        <v>89</v>
      </c>
      <c r="J30" s="51" t="s">
        <v>89</v>
      </c>
      <c r="K30" s="51"/>
      <c r="L30" s="51"/>
      <c r="M30" s="51"/>
      <c r="N30" s="51"/>
      <c r="O30" s="51" t="s">
        <v>89</v>
      </c>
      <c r="P30" s="51" t="s">
        <v>89</v>
      </c>
      <c r="Q30" s="51"/>
      <c r="R30" s="51"/>
      <c r="S30" s="51"/>
      <c r="T30" s="51"/>
      <c r="U30" s="51" t="s">
        <v>89</v>
      </c>
      <c r="V30" s="51" t="s">
        <v>89</v>
      </c>
      <c r="W30" s="51" t="s">
        <v>90</v>
      </c>
      <c r="X30" s="52" t="str">
        <f>_xlfn.DISPIMG("ID_3D083F0314ED4A2C90050BD309306141",1)</f>
        <v>=DISPIMG("ID_3D083F0314ED4A2C90050BD309306141",1)</v>
      </c>
      <c r="Y30" s="53" t="s">
        <v>255</v>
      </c>
      <c r="Z30" s="54" t="s">
        <v>256</v>
      </c>
      <c r="AA30" s="54" t="s">
        <v>257</v>
      </c>
      <c r="AB30" s="81">
        <v>8201768152</v>
      </c>
      <c r="AC30" s="51" t="s">
        <v>95</v>
      </c>
      <c r="AD30" s="57">
        <v>16</v>
      </c>
      <c r="AE30" s="51" t="s">
        <v>110</v>
      </c>
      <c r="AF30" s="51" t="s">
        <v>97</v>
      </c>
      <c r="AG30" s="51" t="s">
        <v>98</v>
      </c>
      <c r="AH30" s="56" t="s">
        <v>258</v>
      </c>
      <c r="AI30" s="69" t="s">
        <v>254</v>
      </c>
      <c r="AJ30" s="51">
        <v>3.5</v>
      </c>
      <c r="AK30" s="51">
        <v>6</v>
      </c>
      <c r="AL30" s="51">
        <v>6</v>
      </c>
      <c r="AM30" s="51" t="s">
        <v>135</v>
      </c>
      <c r="AN30" s="51" t="s">
        <v>177</v>
      </c>
      <c r="AO30" s="57" t="s">
        <v>178</v>
      </c>
      <c r="AP30" s="60" t="s">
        <v>159</v>
      </c>
    </row>
    <row r="31" ht="68" hidden="1" customHeight="1" spans="1:60">
      <c r="A31" s="51">
        <v>139</v>
      </c>
      <c r="B31" s="51" t="s">
        <v>89</v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 t="s">
        <v>105</v>
      </c>
      <c r="X31" s="52" t="str">
        <f>_xlfn.DISPIMG("ID_942B4DEBBABC40F79DF3C95E79A527D1",1)</f>
        <v>=DISPIMG("ID_942B4DEBBABC40F79DF3C95E79A527D1",1)</v>
      </c>
      <c r="Y31" s="53" t="s">
        <v>259</v>
      </c>
      <c r="Z31" s="56" t="s">
        <v>260</v>
      </c>
      <c r="AA31" s="56" t="s">
        <v>261</v>
      </c>
      <c r="AB31" s="55" t="s">
        <v>262</v>
      </c>
      <c r="AC31" s="51" t="s">
        <v>95</v>
      </c>
      <c r="AD31" s="51">
        <v>1</v>
      </c>
      <c r="AE31" s="51" t="s">
        <v>110</v>
      </c>
      <c r="AF31" s="51" t="s">
        <v>97</v>
      </c>
      <c r="AG31" s="51"/>
      <c r="AH31" s="56" t="s">
        <v>120</v>
      </c>
      <c r="AI31" s="69" t="s">
        <v>263</v>
      </c>
      <c r="AJ31" s="51" t="s">
        <v>113</v>
      </c>
      <c r="AK31" s="57">
        <v>2844.125</v>
      </c>
      <c r="AL31" s="51"/>
      <c r="AM31" s="51" t="s">
        <v>113</v>
      </c>
      <c r="AN31" s="51"/>
      <c r="AO31" s="51" t="s">
        <v>113</v>
      </c>
      <c r="AP31" s="60" t="s">
        <v>114</v>
      </c>
    </row>
    <row r="32" ht="68" hidden="1" customHeight="1" spans="1:60">
      <c r="A32" s="51">
        <v>140</v>
      </c>
      <c r="B32" s="51" t="s">
        <v>89</v>
      </c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 t="s">
        <v>90</v>
      </c>
      <c r="X32" s="52" t="str">
        <f>_xlfn.DISPIMG("ID_EF8542CD823943FAB13DB7DE45AD7841",1)</f>
        <v>=DISPIMG("ID_EF8542CD823943FAB13DB7DE45AD7841",1)</v>
      </c>
      <c r="Y32" s="53" t="s">
        <v>264</v>
      </c>
      <c r="Z32" s="56" t="s">
        <v>265</v>
      </c>
      <c r="AA32" s="56" t="s">
        <v>266</v>
      </c>
      <c r="AB32" s="62" t="s">
        <v>118</v>
      </c>
      <c r="AC32" s="63" t="s">
        <v>119</v>
      </c>
      <c r="AD32" s="51">
        <v>1</v>
      </c>
      <c r="AE32" s="51" t="s">
        <v>110</v>
      </c>
      <c r="AF32" s="51"/>
      <c r="AG32" s="51"/>
      <c r="AH32" s="56" t="s">
        <v>120</v>
      </c>
      <c r="AI32" s="69" t="s">
        <v>267</v>
      </c>
      <c r="AJ32" s="51">
        <v>2.5</v>
      </c>
      <c r="AK32" s="51"/>
      <c r="AL32" s="64">
        <v>877.47</v>
      </c>
      <c r="AM32" s="56" t="s">
        <v>121</v>
      </c>
      <c r="AN32" s="57" t="s">
        <v>268</v>
      </c>
      <c r="AO32" s="54" t="s">
        <v>123</v>
      </c>
      <c r="AP32" s="60" t="s">
        <v>104</v>
      </c>
    </row>
    <row r="33" ht="68" hidden="1" customHeight="1" spans="1:60">
      <c r="A33" s="82">
        <v>141</v>
      </c>
      <c r="B33" s="82" t="s">
        <v>89</v>
      </c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 t="s">
        <v>90</v>
      </c>
      <c r="X33" s="82" t="str">
        <f>_xlfn.DISPIMG("ID_D4D8FD4E811449F69DFE5431BA152052",1)</f>
        <v>=DISPIMG("ID_D4D8FD4E811449F69DFE5431BA152052",1)</v>
      </c>
      <c r="Y33" s="82" t="s">
        <v>269</v>
      </c>
      <c r="Z33" s="82" t="s">
        <v>270</v>
      </c>
      <c r="AA33" s="82" t="s">
        <v>271</v>
      </c>
      <c r="AB33" s="83" t="s">
        <v>118</v>
      </c>
      <c r="AC33" s="82" t="s">
        <v>119</v>
      </c>
      <c r="AD33" s="82">
        <v>1</v>
      </c>
      <c r="AE33" s="82" t="s">
        <v>110</v>
      </c>
      <c r="AF33" s="82"/>
      <c r="AG33" s="82"/>
      <c r="AH33" s="82"/>
      <c r="AI33" s="84" t="s">
        <v>272</v>
      </c>
      <c r="AJ33" s="82">
        <v>5</v>
      </c>
      <c r="AK33" s="82"/>
      <c r="AL33" s="82">
        <v>1496.82</v>
      </c>
      <c r="AM33" s="82" t="s">
        <v>128</v>
      </c>
      <c r="AN33" s="82" t="s">
        <v>273</v>
      </c>
      <c r="AO33" s="82" t="s">
        <v>130</v>
      </c>
      <c r="AP33" s="84" t="s">
        <v>104</v>
      </c>
    </row>
    <row r="34" ht="68" customHeight="1" spans="1:60">
      <c r="A34" s="82">
        <v>142</v>
      </c>
      <c r="B34" s="82" t="s">
        <v>89</v>
      </c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 t="s">
        <v>90</v>
      </c>
      <c r="X34" s="82" t="str">
        <f>_xlfn.DISPIMG("ID_0635198A7F1B40AF8AA003CCA97446AE",1)</f>
        <v>=DISPIMG("ID_0635198A7F1B40AF8AA003CCA97446AE",1)</v>
      </c>
      <c r="Y34" s="82" t="s">
        <v>274</v>
      </c>
      <c r="Z34" s="82" t="s">
        <v>275</v>
      </c>
      <c r="AA34" s="82" t="s">
        <v>276</v>
      </c>
      <c r="AB34" s="83" t="s">
        <v>118</v>
      </c>
      <c r="AC34" s="82" t="s">
        <v>119</v>
      </c>
      <c r="AD34" s="82">
        <v>1</v>
      </c>
      <c r="AE34" s="82" t="s">
        <v>110</v>
      </c>
      <c r="AF34" s="82"/>
      <c r="AG34" s="82"/>
      <c r="AH34" s="82"/>
      <c r="AI34" s="84" t="s">
        <v>277</v>
      </c>
      <c r="AJ34" s="82">
        <v>2.5</v>
      </c>
      <c r="AK34" s="82"/>
      <c r="AL34" s="82">
        <v>84</v>
      </c>
      <c r="AM34" s="82" t="s">
        <v>135</v>
      </c>
      <c r="AN34" s="82" t="s">
        <v>136</v>
      </c>
      <c r="AO34" s="82" t="s">
        <v>137</v>
      </c>
      <c r="AP34" s="84" t="s">
        <v>138</v>
      </c>
      <c r="AQ34" s="66" t="s">
        <v>139</v>
      </c>
      <c r="AR34" s="66" t="s">
        <v>140</v>
      </c>
      <c r="AS34" s="66" t="s">
        <v>141</v>
      </c>
      <c r="AT34" s="66" t="s">
        <v>142</v>
      </c>
      <c r="AU34" s="66" t="s">
        <v>143</v>
      </c>
      <c r="AV34" s="66" t="s">
        <v>144</v>
      </c>
      <c r="AW34" s="66" t="s">
        <v>145</v>
      </c>
      <c r="AX34" s="67" t="s">
        <v>146</v>
      </c>
      <c r="AY34" s="67" t="s">
        <v>147</v>
      </c>
      <c r="AZ34" s="67" t="s">
        <v>148</v>
      </c>
      <c r="BA34" s="66" t="s">
        <v>149</v>
      </c>
      <c r="BB34" s="66" t="s">
        <v>150</v>
      </c>
      <c r="BC34" s="66"/>
      <c r="BD34" s="66" t="s">
        <v>151</v>
      </c>
      <c r="BE34" s="8">
        <v>6.26</v>
      </c>
      <c r="BF34" s="8">
        <v>7.2</v>
      </c>
      <c r="BG34" s="8">
        <v>7.9</v>
      </c>
      <c r="BH34" s="8">
        <v>7.15</v>
      </c>
    </row>
    <row r="35" ht="68" hidden="1" customHeight="1" spans="1:60">
      <c r="A35" s="82">
        <v>143</v>
      </c>
      <c r="B35" s="82" t="s">
        <v>89</v>
      </c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 t="s">
        <v>152</v>
      </c>
      <c r="X35" s="82" t="str">
        <f>_xlfn.DISPIMG("ID_DE593A56F8CA4CD5A15BF7DDC8EEB62F",1)</f>
        <v>=DISPIMG("ID_DE593A56F8CA4CD5A15BF7DDC8EEB62F",1)</v>
      </c>
      <c r="Y35" s="82" t="s">
        <v>153</v>
      </c>
      <c r="Z35" s="82" t="s">
        <v>154</v>
      </c>
      <c r="AA35" s="82" t="s">
        <v>155</v>
      </c>
      <c r="AB35" s="83" t="s">
        <v>118</v>
      </c>
      <c r="AC35" s="82" t="s">
        <v>119</v>
      </c>
      <c r="AD35" s="82">
        <v>2</v>
      </c>
      <c r="AE35" s="82" t="s">
        <v>110</v>
      </c>
      <c r="AF35" s="82"/>
      <c r="AG35" s="82"/>
      <c r="AH35" s="82"/>
      <c r="AI35" s="84" t="s">
        <v>156</v>
      </c>
      <c r="AJ35" s="82" t="s">
        <v>113</v>
      </c>
      <c r="AK35" s="82"/>
      <c r="AL35" s="82">
        <v>3</v>
      </c>
      <c r="AM35" s="82" t="s">
        <v>157</v>
      </c>
      <c r="AN35" s="82"/>
      <c r="AO35" s="82" t="s">
        <v>158</v>
      </c>
      <c r="AP35" s="84" t="s">
        <v>159</v>
      </c>
    </row>
    <row r="36" ht="68" hidden="1" customHeight="1" spans="1:60">
      <c r="A36" s="82">
        <v>144</v>
      </c>
      <c r="B36" s="82" t="s">
        <v>89</v>
      </c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 t="s">
        <v>152</v>
      </c>
      <c r="X36" s="82" t="str">
        <f>_xlfn.DISPIMG("ID_064B59DF9C234505A498801D26D916A7",1)</f>
        <v>=DISPIMG("ID_064B59DF9C234505A498801D26D916A7",1)</v>
      </c>
      <c r="Y36" s="82" t="s">
        <v>160</v>
      </c>
      <c r="Z36" s="82" t="s">
        <v>161</v>
      </c>
      <c r="AA36" s="82" t="s">
        <v>162</v>
      </c>
      <c r="AB36" s="83" t="s">
        <v>118</v>
      </c>
      <c r="AC36" s="82" t="s">
        <v>119</v>
      </c>
      <c r="AD36" s="82">
        <v>2</v>
      </c>
      <c r="AE36" s="82" t="s">
        <v>110</v>
      </c>
      <c r="AF36" s="82"/>
      <c r="AG36" s="82"/>
      <c r="AH36" s="82"/>
      <c r="AI36" s="84" t="s">
        <v>163</v>
      </c>
      <c r="AJ36" s="82" t="s">
        <v>113</v>
      </c>
      <c r="AK36" s="82"/>
      <c r="AL36" s="82">
        <v>3</v>
      </c>
      <c r="AM36" s="82" t="s">
        <v>157</v>
      </c>
      <c r="AN36" s="82"/>
      <c r="AO36" s="82" t="s">
        <v>164</v>
      </c>
      <c r="AP36" s="84" t="s">
        <v>159</v>
      </c>
    </row>
    <row r="37" ht="68" hidden="1" customHeight="1" spans="1:60">
      <c r="A37" s="82">
        <v>145</v>
      </c>
      <c r="B37" s="82" t="s">
        <v>89</v>
      </c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 t="s">
        <v>90</v>
      </c>
      <c r="X37" s="82" t="str">
        <f>_xlfn.DISPIMG("ID_BD8EF52E37634AB5BCDF12582342D653",1)</f>
        <v>=DISPIMG("ID_BD8EF52E37634AB5BCDF12582342D653",1)</v>
      </c>
      <c r="Y37" s="82" t="s">
        <v>278</v>
      </c>
      <c r="Z37" s="82" t="s">
        <v>279</v>
      </c>
      <c r="AA37" s="82" t="s">
        <v>280</v>
      </c>
      <c r="AB37" s="83" t="s">
        <v>118</v>
      </c>
      <c r="AC37" s="82" t="s">
        <v>119</v>
      </c>
      <c r="AD37" s="82">
        <v>2</v>
      </c>
      <c r="AE37" s="82" t="s">
        <v>110</v>
      </c>
      <c r="AF37" s="82"/>
      <c r="AG37" s="82"/>
      <c r="AH37" s="82"/>
      <c r="AI37" s="84" t="s">
        <v>281</v>
      </c>
      <c r="AJ37" s="82">
        <v>0.8</v>
      </c>
      <c r="AK37" s="82"/>
      <c r="AL37" s="82">
        <v>38</v>
      </c>
      <c r="AM37" s="82" t="s">
        <v>157</v>
      </c>
      <c r="AN37" s="82" t="s">
        <v>136</v>
      </c>
      <c r="AO37" s="82" t="s">
        <v>282</v>
      </c>
      <c r="AP37" s="84" t="s">
        <v>104</v>
      </c>
    </row>
    <row r="38" ht="68" hidden="1" customHeight="1" spans="1:60">
      <c r="A38" s="82">
        <v>146</v>
      </c>
      <c r="B38" s="82" t="s">
        <v>89</v>
      </c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 t="s">
        <v>90</v>
      </c>
      <c r="X38" s="82" t="str">
        <f>_xlfn.DISPIMG("ID_C8BF6B287C0045BE9D9A89CB558ACB4A",1)</f>
        <v>=DISPIMG("ID_C8BF6B287C0045BE9D9A89CB558ACB4A",1)</v>
      </c>
      <c r="Y38" s="82" t="s">
        <v>283</v>
      </c>
      <c r="Z38" s="82" t="s">
        <v>284</v>
      </c>
      <c r="AA38" s="82" t="s">
        <v>285</v>
      </c>
      <c r="AB38" s="83" t="s">
        <v>118</v>
      </c>
      <c r="AC38" s="82" t="s">
        <v>119</v>
      </c>
      <c r="AD38" s="82">
        <v>1</v>
      </c>
      <c r="AE38" s="82" t="s">
        <v>110</v>
      </c>
      <c r="AF38" s="82"/>
      <c r="AG38" s="82"/>
      <c r="AH38" s="82"/>
      <c r="AI38" s="84" t="s">
        <v>286</v>
      </c>
      <c r="AJ38" s="82">
        <v>8</v>
      </c>
      <c r="AK38" s="82"/>
      <c r="AL38" s="82">
        <v>105.6</v>
      </c>
      <c r="AM38" s="82" t="s">
        <v>287</v>
      </c>
      <c r="AN38" s="82" t="s">
        <v>288</v>
      </c>
      <c r="AO38" s="82" t="s">
        <v>289</v>
      </c>
      <c r="AP38" s="84" t="s">
        <v>104</v>
      </c>
    </row>
    <row r="39" ht="68" hidden="1" customHeight="1" spans="1:60">
      <c r="A39" s="82">
        <v>147</v>
      </c>
      <c r="B39" s="82" t="s">
        <v>89</v>
      </c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 t="s">
        <v>90</v>
      </c>
      <c r="X39" s="82" t="str">
        <f>_xlfn.DISPIMG("ID_8378C675BC4446E2BB885774A6F705EB",1)</f>
        <v>=DISPIMG("ID_8378C675BC4446E2BB885774A6F705EB",1)</v>
      </c>
      <c r="Y39" s="82" t="s">
        <v>290</v>
      </c>
      <c r="Z39" s="82" t="s">
        <v>291</v>
      </c>
      <c r="AA39" s="82" t="s">
        <v>292</v>
      </c>
      <c r="AB39" s="83" t="s">
        <v>118</v>
      </c>
      <c r="AC39" s="82" t="s">
        <v>119</v>
      </c>
      <c r="AD39" s="82">
        <v>1</v>
      </c>
      <c r="AE39" s="82" t="s">
        <v>110</v>
      </c>
      <c r="AF39" s="82"/>
      <c r="AG39" s="82"/>
      <c r="AH39" s="82"/>
      <c r="AI39" s="84" t="s">
        <v>293</v>
      </c>
      <c r="AJ39" s="82">
        <v>8</v>
      </c>
      <c r="AK39" s="82"/>
      <c r="AL39" s="82">
        <v>65.67</v>
      </c>
      <c r="AM39" s="82" t="s">
        <v>287</v>
      </c>
      <c r="AN39" s="82" t="s">
        <v>294</v>
      </c>
      <c r="AO39" s="82" t="s">
        <v>289</v>
      </c>
      <c r="AP39" s="84" t="s">
        <v>104</v>
      </c>
    </row>
    <row r="40" ht="68" customHeight="1" spans="1:60">
      <c r="A40" s="82">
        <v>148</v>
      </c>
      <c r="B40" s="82" t="s">
        <v>89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 t="s">
        <v>90</v>
      </c>
      <c r="X40" s="82" t="str">
        <f>_xlfn.DISPIMG("ID_1F8986B2BF52496BA9BB4061B03428B3",1)</f>
        <v>=DISPIMG("ID_1F8986B2BF52496BA9BB4061B03428B3",1)</v>
      </c>
      <c r="Y40" s="82" t="s">
        <v>295</v>
      </c>
      <c r="Z40" s="82" t="s">
        <v>296</v>
      </c>
      <c r="AA40" s="82" t="s">
        <v>297</v>
      </c>
      <c r="AB40" s="83" t="s">
        <v>118</v>
      </c>
      <c r="AC40" s="82" t="s">
        <v>119</v>
      </c>
      <c r="AD40" s="82">
        <v>2</v>
      </c>
      <c r="AE40" s="82" t="s">
        <v>110</v>
      </c>
      <c r="AF40" s="82"/>
      <c r="AG40" s="82"/>
      <c r="AH40" s="82"/>
      <c r="AI40" s="84" t="s">
        <v>298</v>
      </c>
      <c r="AJ40" s="82">
        <v>2</v>
      </c>
      <c r="AK40" s="82"/>
      <c r="AL40" s="82">
        <v>9.152</v>
      </c>
      <c r="AM40" s="82" t="s">
        <v>135</v>
      </c>
      <c r="AN40" s="82" t="s">
        <v>136</v>
      </c>
      <c r="AO40" s="82" t="s">
        <v>137</v>
      </c>
      <c r="AP40" s="84" t="s">
        <v>138</v>
      </c>
      <c r="AQ40" s="66" t="s">
        <v>139</v>
      </c>
      <c r="AR40" s="66" t="s">
        <v>140</v>
      </c>
      <c r="AS40" s="66" t="s">
        <v>141</v>
      </c>
      <c r="AT40" s="66" t="s">
        <v>142</v>
      </c>
      <c r="AU40" s="66" t="s">
        <v>143</v>
      </c>
      <c r="AV40" s="66" t="s">
        <v>144</v>
      </c>
      <c r="AW40" s="66" t="s">
        <v>145</v>
      </c>
      <c r="AX40" s="67" t="s">
        <v>146</v>
      </c>
      <c r="AY40" s="67" t="s">
        <v>147</v>
      </c>
      <c r="AZ40" s="67" t="s">
        <v>148</v>
      </c>
      <c r="BA40" s="66" t="s">
        <v>149</v>
      </c>
      <c r="BB40" s="66" t="s">
        <v>150</v>
      </c>
      <c r="BC40" s="66"/>
      <c r="BD40" s="66" t="s">
        <v>151</v>
      </c>
      <c r="BE40" s="8">
        <v>6.26</v>
      </c>
      <c r="BF40" s="8">
        <v>7.2</v>
      </c>
      <c r="BG40" s="8">
        <v>7.9</v>
      </c>
      <c r="BH40" s="8">
        <v>7.15</v>
      </c>
    </row>
    <row r="41" ht="68" customHeight="1" spans="1:60">
      <c r="A41" s="82">
        <v>149</v>
      </c>
      <c r="B41" s="82" t="s">
        <v>89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 t="s">
        <v>90</v>
      </c>
      <c r="X41" s="82" t="str">
        <f>_xlfn.DISPIMG("ID_DB25DB831F4844EBB01FD22054F249B0",1)</f>
        <v>=DISPIMG("ID_DB25DB831F4844EBB01FD22054F249B0",1)</v>
      </c>
      <c r="Y41" s="82" t="s">
        <v>299</v>
      </c>
      <c r="Z41" s="82" t="s">
        <v>300</v>
      </c>
      <c r="AA41" s="82" t="s">
        <v>301</v>
      </c>
      <c r="AB41" s="83" t="s">
        <v>118</v>
      </c>
      <c r="AC41" s="82" t="s">
        <v>119</v>
      </c>
      <c r="AD41" s="82">
        <v>2</v>
      </c>
      <c r="AE41" s="82" t="s">
        <v>110</v>
      </c>
      <c r="AF41" s="82"/>
      <c r="AG41" s="82"/>
      <c r="AH41" s="82"/>
      <c r="AI41" s="84" t="s">
        <v>302</v>
      </c>
      <c r="AJ41" s="82">
        <v>2</v>
      </c>
      <c r="AK41" s="82"/>
      <c r="AL41" s="82">
        <v>8.457</v>
      </c>
      <c r="AM41" s="82" t="s">
        <v>135</v>
      </c>
      <c r="AN41" s="82" t="s">
        <v>136</v>
      </c>
      <c r="AO41" s="82" t="s">
        <v>137</v>
      </c>
      <c r="AP41" s="84" t="s">
        <v>138</v>
      </c>
      <c r="AQ41" s="66" t="s">
        <v>139</v>
      </c>
      <c r="AR41" s="66" t="s">
        <v>140</v>
      </c>
      <c r="AS41" s="66" t="s">
        <v>141</v>
      </c>
      <c r="AT41" s="66" t="s">
        <v>142</v>
      </c>
      <c r="AU41" s="66" t="s">
        <v>143</v>
      </c>
      <c r="AV41" s="66" t="s">
        <v>144</v>
      </c>
      <c r="AW41" s="66" t="s">
        <v>145</v>
      </c>
      <c r="AX41" s="67" t="s">
        <v>146</v>
      </c>
      <c r="AY41" s="67" t="s">
        <v>147</v>
      </c>
      <c r="AZ41" s="67" t="s">
        <v>148</v>
      </c>
      <c r="BA41" s="66" t="s">
        <v>149</v>
      </c>
      <c r="BB41" s="66" t="s">
        <v>150</v>
      </c>
      <c r="BC41" s="66"/>
      <c r="BD41" s="66" t="s">
        <v>151</v>
      </c>
      <c r="BE41" s="8">
        <v>6.26</v>
      </c>
      <c r="BF41" s="8">
        <v>7.2</v>
      </c>
      <c r="BG41" s="8">
        <v>7.9</v>
      </c>
      <c r="BH41" s="8">
        <v>7.15</v>
      </c>
    </row>
    <row r="42" ht="68" customHeight="1" spans="1:60">
      <c r="A42" s="82">
        <v>152</v>
      </c>
      <c r="B42" s="82" t="s">
        <v>89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 t="s">
        <v>90</v>
      </c>
      <c r="X42" s="82" t="str">
        <f>_xlfn.DISPIMG("ID_84F71783E74D4038BF45F2A4CFBF0D3A",1)</f>
        <v>=DISPIMG("ID_84F71783E74D4038BF45F2A4CFBF0D3A",1)</v>
      </c>
      <c r="Y42" s="82" t="s">
        <v>303</v>
      </c>
      <c r="Z42" s="82" t="s">
        <v>304</v>
      </c>
      <c r="AA42" s="82" t="s">
        <v>305</v>
      </c>
      <c r="AB42" s="83" t="s">
        <v>118</v>
      </c>
      <c r="AC42" s="82" t="s">
        <v>119</v>
      </c>
      <c r="AD42" s="82">
        <v>1</v>
      </c>
      <c r="AE42" s="82" t="s">
        <v>110</v>
      </c>
      <c r="AF42" s="82"/>
      <c r="AG42" s="82"/>
      <c r="AH42" s="82"/>
      <c r="AI42" s="84" t="s">
        <v>306</v>
      </c>
      <c r="AJ42" s="82">
        <v>2.5</v>
      </c>
      <c r="AK42" s="82"/>
      <c r="AL42" s="82">
        <v>27.347</v>
      </c>
      <c r="AM42" s="82" t="s">
        <v>135</v>
      </c>
      <c r="AN42" s="82" t="s">
        <v>136</v>
      </c>
      <c r="AO42" s="82" t="s">
        <v>137</v>
      </c>
      <c r="AP42" s="84" t="s">
        <v>138</v>
      </c>
      <c r="AQ42" s="66" t="s">
        <v>139</v>
      </c>
      <c r="AR42" s="66" t="s">
        <v>140</v>
      </c>
      <c r="AS42" s="66" t="s">
        <v>141</v>
      </c>
      <c r="AT42" s="66" t="s">
        <v>142</v>
      </c>
      <c r="AU42" s="66" t="s">
        <v>143</v>
      </c>
      <c r="AV42" s="66" t="s">
        <v>144</v>
      </c>
      <c r="AW42" s="66" t="s">
        <v>145</v>
      </c>
      <c r="AX42" s="67" t="s">
        <v>146</v>
      </c>
      <c r="AY42" s="67" t="s">
        <v>147</v>
      </c>
      <c r="AZ42" s="67" t="s">
        <v>148</v>
      </c>
      <c r="BA42" s="66" t="s">
        <v>149</v>
      </c>
      <c r="BB42" s="66" t="s">
        <v>150</v>
      </c>
      <c r="BC42" s="66"/>
      <c r="BD42" s="66" t="s">
        <v>151</v>
      </c>
      <c r="BE42" s="8">
        <v>6.26</v>
      </c>
      <c r="BF42" s="8">
        <v>7.2</v>
      </c>
      <c r="BG42" s="8">
        <v>7.9</v>
      </c>
      <c r="BH42" s="8">
        <v>7.15</v>
      </c>
    </row>
    <row r="43" ht="68" hidden="1" customHeight="1" spans="1:60">
      <c r="A43" s="82">
        <v>153</v>
      </c>
      <c r="B43" s="82" t="s">
        <v>89</v>
      </c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 t="s">
        <v>90</v>
      </c>
      <c r="X43" s="82" t="str">
        <f>_xlfn.DISPIMG("ID_0D7D8B83211443019C396CDE5AC0EA59",1)</f>
        <v>=DISPIMG("ID_0D7D8B83211443019C396CDE5AC0EA59",1)</v>
      </c>
      <c r="Y43" s="82" t="s">
        <v>187</v>
      </c>
      <c r="Z43" s="82" t="s">
        <v>188</v>
      </c>
      <c r="AA43" s="82" t="s">
        <v>189</v>
      </c>
      <c r="AB43" s="83" t="s">
        <v>118</v>
      </c>
      <c r="AC43" s="82" t="s">
        <v>119</v>
      </c>
      <c r="AD43" s="82">
        <v>18</v>
      </c>
      <c r="AE43" s="82" t="s">
        <v>110</v>
      </c>
      <c r="AF43" s="82"/>
      <c r="AG43" s="82"/>
      <c r="AH43" s="82"/>
      <c r="AI43" s="84" t="s">
        <v>190</v>
      </c>
      <c r="AJ43" s="82">
        <v>30</v>
      </c>
      <c r="AK43" s="82"/>
      <c r="AL43" s="82">
        <v>2</v>
      </c>
      <c r="AM43" s="82" t="s">
        <v>307</v>
      </c>
      <c r="AN43" s="82" t="s">
        <v>192</v>
      </c>
      <c r="AO43" s="82" t="s">
        <v>193</v>
      </c>
      <c r="AP43" s="84" t="s">
        <v>104</v>
      </c>
    </row>
    <row r="44" ht="68" hidden="1" customHeight="1" spans="1:60">
      <c r="A44" s="82">
        <v>154</v>
      </c>
      <c r="B44" s="82" t="s">
        <v>89</v>
      </c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 t="s">
        <v>90</v>
      </c>
      <c r="X44" s="82" t="str">
        <f>_xlfn.DISPIMG("ID_546B3E224C5A4DE8B6BFE180B2828973",1)</f>
        <v>=DISPIMG("ID_546B3E224C5A4DE8B6BFE180B2828973",1)</v>
      </c>
      <c r="Y44" s="82" t="s">
        <v>194</v>
      </c>
      <c r="Z44" s="82" t="s">
        <v>195</v>
      </c>
      <c r="AA44" s="82" t="s">
        <v>196</v>
      </c>
      <c r="AB44" s="83" t="s">
        <v>118</v>
      </c>
      <c r="AC44" s="82" t="s">
        <v>119</v>
      </c>
      <c r="AD44" s="82">
        <v>2</v>
      </c>
      <c r="AE44" s="82" t="s">
        <v>110</v>
      </c>
      <c r="AF44" s="82"/>
      <c r="AG44" s="82"/>
      <c r="AH44" s="82"/>
      <c r="AI44" s="84" t="s">
        <v>197</v>
      </c>
      <c r="AJ44" s="82">
        <v>1</v>
      </c>
      <c r="AK44" s="82"/>
      <c r="AL44" s="82">
        <v>1</v>
      </c>
      <c r="AM44" s="82" t="s">
        <v>198</v>
      </c>
      <c r="AN44" s="82"/>
      <c r="AO44" s="82" t="s">
        <v>199</v>
      </c>
      <c r="AP44" s="84" t="s">
        <v>104</v>
      </c>
    </row>
    <row r="45" ht="68" hidden="1" customHeight="1" spans="1:60">
      <c r="A45" s="82">
        <v>155</v>
      </c>
      <c r="B45" s="82" t="s">
        <v>89</v>
      </c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 t="s">
        <v>152</v>
      </c>
      <c r="X45" s="82" t="str">
        <f>_xlfn.DISPIMG("ID_DB669F92FFBE4CF6AAB123422FB7C4F9",1)</f>
        <v>=DISPIMG("ID_DB669F92FFBE4CF6AAB123422FB7C4F9",1)</v>
      </c>
      <c r="Y45" s="82" t="s">
        <v>223</v>
      </c>
      <c r="Z45" s="82" t="s">
        <v>224</v>
      </c>
      <c r="AA45" s="82" t="s">
        <v>225</v>
      </c>
      <c r="AB45" s="83" t="s">
        <v>118</v>
      </c>
      <c r="AC45" s="82" t="s">
        <v>119</v>
      </c>
      <c r="AD45" s="82">
        <v>6</v>
      </c>
      <c r="AE45" s="82" t="s">
        <v>110</v>
      </c>
      <c r="AF45" s="82"/>
      <c r="AG45" s="82"/>
      <c r="AH45" s="82"/>
      <c r="AI45" s="84" t="s">
        <v>226</v>
      </c>
      <c r="AJ45" s="82" t="s">
        <v>113</v>
      </c>
      <c r="AK45" s="82"/>
      <c r="AL45" s="82">
        <v>1</v>
      </c>
      <c r="AM45" s="82" t="s">
        <v>227</v>
      </c>
      <c r="AN45" s="82"/>
      <c r="AO45" s="82" t="s">
        <v>228</v>
      </c>
      <c r="AP45" s="84" t="s">
        <v>159</v>
      </c>
    </row>
    <row r="46" ht="68" hidden="1" customHeight="1" spans="1:60">
      <c r="A46" s="82">
        <v>156</v>
      </c>
      <c r="B46" s="82"/>
      <c r="C46" s="82"/>
      <c r="D46" s="82"/>
      <c r="E46" s="82"/>
      <c r="F46" s="82"/>
      <c r="G46" s="82" t="s">
        <v>89</v>
      </c>
      <c r="H46" s="82" t="s">
        <v>89</v>
      </c>
      <c r="I46" s="82"/>
      <c r="J46" s="82"/>
      <c r="K46" s="82"/>
      <c r="L46" s="82"/>
      <c r="M46" s="82" t="s">
        <v>89</v>
      </c>
      <c r="N46" s="82" t="s">
        <v>89</v>
      </c>
      <c r="O46" s="82"/>
      <c r="P46" s="82"/>
      <c r="Q46" s="82"/>
      <c r="R46" s="82"/>
      <c r="S46" s="82" t="s">
        <v>89</v>
      </c>
      <c r="T46" s="82" t="s">
        <v>89</v>
      </c>
      <c r="U46" s="82"/>
      <c r="V46" s="82"/>
      <c r="W46" s="82" t="s">
        <v>105</v>
      </c>
      <c r="X46" s="82" t="str">
        <f>_xlfn.DISPIMG("ID_5303F291EBA54B49891C2D09C818D91F",1)</f>
        <v>=DISPIMG("ID_5303F291EBA54B49891C2D09C818D91F",1)</v>
      </c>
      <c r="Y46" s="82" t="s">
        <v>308</v>
      </c>
      <c r="Z46" s="82" t="s">
        <v>309</v>
      </c>
      <c r="AA46" s="82" t="s">
        <v>310</v>
      </c>
      <c r="AB46" s="83" t="s">
        <v>311</v>
      </c>
      <c r="AC46" s="82" t="s">
        <v>95</v>
      </c>
      <c r="AD46" s="82">
        <v>1</v>
      </c>
      <c r="AE46" s="82" t="s">
        <v>110</v>
      </c>
      <c r="AF46" s="82" t="s">
        <v>97</v>
      </c>
      <c r="AG46" s="82"/>
      <c r="AH46" s="82" t="s">
        <v>120</v>
      </c>
      <c r="AI46" s="84" t="s">
        <v>263</v>
      </c>
      <c r="AJ46" s="82" t="s">
        <v>113</v>
      </c>
      <c r="AK46" s="82">
        <v>2887.513</v>
      </c>
      <c r="AL46" s="82"/>
      <c r="AM46" s="82" t="s">
        <v>113</v>
      </c>
      <c r="AN46" s="82"/>
      <c r="AO46" s="82" t="s">
        <v>113</v>
      </c>
      <c r="AP46" s="84" t="s">
        <v>114</v>
      </c>
    </row>
    <row r="47" ht="68" hidden="1" customHeight="1" spans="1:60">
      <c r="A47" s="82">
        <v>157</v>
      </c>
      <c r="B47" s="82"/>
      <c r="C47" s="82"/>
      <c r="D47" s="82"/>
      <c r="E47" s="82"/>
      <c r="F47" s="82"/>
      <c r="G47" s="82" t="s">
        <v>89</v>
      </c>
      <c r="H47" s="82" t="s">
        <v>89</v>
      </c>
      <c r="I47" s="82"/>
      <c r="J47" s="82"/>
      <c r="K47" s="82"/>
      <c r="L47" s="82"/>
      <c r="M47" s="82" t="s">
        <v>89</v>
      </c>
      <c r="N47" s="82" t="s">
        <v>89</v>
      </c>
      <c r="O47" s="82"/>
      <c r="P47" s="82"/>
      <c r="Q47" s="82"/>
      <c r="R47" s="82"/>
      <c r="S47" s="82" t="s">
        <v>89</v>
      </c>
      <c r="T47" s="82" t="s">
        <v>89</v>
      </c>
      <c r="U47" s="82"/>
      <c r="V47" s="82"/>
      <c r="W47" s="82" t="s">
        <v>90</v>
      </c>
      <c r="X47" s="82" t="str">
        <f>_xlfn.DISPIMG("ID_5B9DA5AE9A8D4AE89B68C7440045E77C",1)</f>
        <v>=DISPIMG("ID_5B9DA5AE9A8D4AE89B68C7440045E77C",1)</v>
      </c>
      <c r="Y47" s="82" t="s">
        <v>312</v>
      </c>
      <c r="Z47" s="82" t="s">
        <v>313</v>
      </c>
      <c r="AA47" s="82" t="s">
        <v>314</v>
      </c>
      <c r="AB47" s="83" t="s">
        <v>118</v>
      </c>
      <c r="AC47" s="82" t="s">
        <v>119</v>
      </c>
      <c r="AD47" s="82">
        <v>1</v>
      </c>
      <c r="AE47" s="82" t="s">
        <v>110</v>
      </c>
      <c r="AF47" s="82"/>
      <c r="AG47" s="82"/>
      <c r="AH47" s="82" t="s">
        <v>120</v>
      </c>
      <c r="AI47" s="84" t="s">
        <v>267</v>
      </c>
      <c r="AJ47" s="82">
        <v>2.5</v>
      </c>
      <c r="AK47" s="82"/>
      <c r="AL47" s="82">
        <v>867.24</v>
      </c>
      <c r="AM47" s="82" t="s">
        <v>121</v>
      </c>
      <c r="AN47" s="82" t="s">
        <v>315</v>
      </c>
      <c r="AO47" s="82" t="s">
        <v>123</v>
      </c>
      <c r="AP47" s="84" t="s">
        <v>104</v>
      </c>
    </row>
    <row r="48" ht="68" hidden="1" customHeight="1" spans="1:60">
      <c r="A48" s="82">
        <v>158</v>
      </c>
      <c r="B48" s="82"/>
      <c r="C48" s="82"/>
      <c r="D48" s="82"/>
      <c r="E48" s="82"/>
      <c r="F48" s="82"/>
      <c r="G48" s="82" t="s">
        <v>89</v>
      </c>
      <c r="H48" s="82" t="s">
        <v>89</v>
      </c>
      <c r="I48" s="82"/>
      <c r="J48" s="82"/>
      <c r="K48" s="82"/>
      <c r="L48" s="82"/>
      <c r="M48" s="82" t="s">
        <v>89</v>
      </c>
      <c r="N48" s="82" t="s">
        <v>89</v>
      </c>
      <c r="O48" s="82"/>
      <c r="P48" s="82"/>
      <c r="Q48" s="82"/>
      <c r="R48" s="82"/>
      <c r="S48" s="82" t="s">
        <v>89</v>
      </c>
      <c r="T48" s="82" t="s">
        <v>89</v>
      </c>
      <c r="U48" s="82"/>
      <c r="V48" s="82"/>
      <c r="W48" s="82" t="s">
        <v>90</v>
      </c>
      <c r="X48" s="82" t="str">
        <f>_xlfn.DISPIMG("ID_40D97200795E450295DEF5128CA66C3D",1)</f>
        <v>=DISPIMG("ID_40D97200795E450295DEF5128CA66C3D",1)</v>
      </c>
      <c r="Y48" s="82" t="s">
        <v>316</v>
      </c>
      <c r="Z48" s="82" t="s">
        <v>317</v>
      </c>
      <c r="AA48" s="82" t="s">
        <v>318</v>
      </c>
      <c r="AB48" s="83" t="s">
        <v>118</v>
      </c>
      <c r="AC48" s="82" t="s">
        <v>119</v>
      </c>
      <c r="AD48" s="82">
        <v>1</v>
      </c>
      <c r="AE48" s="82" t="s">
        <v>110</v>
      </c>
      <c r="AF48" s="82"/>
      <c r="AG48" s="82"/>
      <c r="AH48" s="82"/>
      <c r="AI48" s="84" t="s">
        <v>319</v>
      </c>
      <c r="AJ48" s="82">
        <v>5</v>
      </c>
      <c r="AK48" s="82"/>
      <c r="AL48" s="82">
        <v>1484.85</v>
      </c>
      <c r="AM48" s="82" t="s">
        <v>128</v>
      </c>
      <c r="AN48" s="82" t="s">
        <v>320</v>
      </c>
      <c r="AO48" s="82" t="s">
        <v>130</v>
      </c>
      <c r="AP48" s="84" t="s">
        <v>104</v>
      </c>
    </row>
    <row r="49" ht="68" hidden="1" customHeight="1" spans="1:42">
      <c r="A49" s="82">
        <v>160</v>
      </c>
      <c r="B49" s="82"/>
      <c r="C49" s="82"/>
      <c r="D49" s="82"/>
      <c r="E49" s="82"/>
      <c r="F49" s="82"/>
      <c r="G49" s="82" t="s">
        <v>89</v>
      </c>
      <c r="H49" s="82" t="s">
        <v>89</v>
      </c>
      <c r="I49" s="82"/>
      <c r="J49" s="82"/>
      <c r="K49" s="82"/>
      <c r="L49" s="82"/>
      <c r="M49" s="82" t="s">
        <v>89</v>
      </c>
      <c r="N49" s="82" t="s">
        <v>89</v>
      </c>
      <c r="O49" s="82"/>
      <c r="P49" s="82"/>
      <c r="Q49" s="82"/>
      <c r="R49" s="82"/>
      <c r="S49" s="82" t="s">
        <v>89</v>
      </c>
      <c r="T49" s="82" t="s">
        <v>89</v>
      </c>
      <c r="U49" s="82"/>
      <c r="V49" s="82"/>
      <c r="W49" s="82" t="s">
        <v>152</v>
      </c>
      <c r="X49" s="82" t="str">
        <f>_xlfn.DISPIMG("ID_DE593A56F8CA4CD5A15BF7DDC8EEB62F",1)</f>
        <v>=DISPIMG("ID_DE593A56F8CA4CD5A15BF7DDC8EEB62F",1)</v>
      </c>
      <c r="Y49" s="82" t="s">
        <v>153</v>
      </c>
      <c r="Z49" s="82" t="s">
        <v>154</v>
      </c>
      <c r="AA49" s="82" t="s">
        <v>155</v>
      </c>
      <c r="AB49" s="83" t="s">
        <v>118</v>
      </c>
      <c r="AC49" s="82" t="s">
        <v>119</v>
      </c>
      <c r="AD49" s="82">
        <v>2</v>
      </c>
      <c r="AE49" s="82" t="s">
        <v>110</v>
      </c>
      <c r="AF49" s="82"/>
      <c r="AG49" s="82"/>
      <c r="AH49" s="82"/>
      <c r="AI49" s="84" t="s">
        <v>156</v>
      </c>
      <c r="AJ49" s="82" t="s">
        <v>113</v>
      </c>
      <c r="AK49" s="82"/>
      <c r="AL49" s="82">
        <v>3</v>
      </c>
      <c r="AM49" s="82" t="s">
        <v>157</v>
      </c>
      <c r="AN49" s="82"/>
      <c r="AO49" s="82" t="s">
        <v>158</v>
      </c>
      <c r="AP49" s="84" t="s">
        <v>159</v>
      </c>
    </row>
    <row r="50" ht="68" hidden="1" customHeight="1" spans="1:42">
      <c r="A50" s="82">
        <v>161</v>
      </c>
      <c r="B50" s="82"/>
      <c r="C50" s="82"/>
      <c r="D50" s="82"/>
      <c r="E50" s="82"/>
      <c r="F50" s="82"/>
      <c r="G50" s="82" t="s">
        <v>89</v>
      </c>
      <c r="H50" s="82" t="s">
        <v>89</v>
      </c>
      <c r="I50" s="82"/>
      <c r="J50" s="82"/>
      <c r="K50" s="82"/>
      <c r="L50" s="82"/>
      <c r="M50" s="82" t="s">
        <v>89</v>
      </c>
      <c r="N50" s="82" t="s">
        <v>89</v>
      </c>
      <c r="O50" s="82"/>
      <c r="P50" s="82"/>
      <c r="Q50" s="82"/>
      <c r="R50" s="82"/>
      <c r="S50" s="82" t="s">
        <v>89</v>
      </c>
      <c r="T50" s="82" t="s">
        <v>89</v>
      </c>
      <c r="U50" s="82"/>
      <c r="V50" s="82"/>
      <c r="W50" s="82" t="s">
        <v>152</v>
      </c>
      <c r="X50" s="82" t="str">
        <f>_xlfn.DISPIMG("ID_064B59DF9C234505A498801D26D916A7",1)</f>
        <v>=DISPIMG("ID_064B59DF9C234505A498801D26D916A7",1)</v>
      </c>
      <c r="Y50" s="82" t="s">
        <v>160</v>
      </c>
      <c r="Z50" s="82" t="s">
        <v>161</v>
      </c>
      <c r="AA50" s="82" t="s">
        <v>162</v>
      </c>
      <c r="AB50" s="83" t="s">
        <v>118</v>
      </c>
      <c r="AC50" s="82" t="s">
        <v>119</v>
      </c>
      <c r="AD50" s="82">
        <v>2</v>
      </c>
      <c r="AE50" s="82" t="s">
        <v>110</v>
      </c>
      <c r="AF50" s="82"/>
      <c r="AG50" s="82"/>
      <c r="AH50" s="82"/>
      <c r="AI50" s="84" t="s">
        <v>163</v>
      </c>
      <c r="AJ50" s="82" t="s">
        <v>113</v>
      </c>
      <c r="AK50" s="82"/>
      <c r="AL50" s="82">
        <v>3</v>
      </c>
      <c r="AM50" s="82" t="s">
        <v>157</v>
      </c>
      <c r="AN50" s="82"/>
      <c r="AO50" s="82" t="s">
        <v>164</v>
      </c>
      <c r="AP50" s="84" t="s">
        <v>159</v>
      </c>
    </row>
    <row r="51" ht="68" hidden="1" customHeight="1" spans="1:42">
      <c r="A51" s="82">
        <v>164</v>
      </c>
      <c r="B51" s="82"/>
      <c r="C51" s="82"/>
      <c r="D51" s="82"/>
      <c r="E51" s="82"/>
      <c r="F51" s="82"/>
      <c r="G51" s="82" t="s">
        <v>89</v>
      </c>
      <c r="H51" s="82" t="s">
        <v>89</v>
      </c>
      <c r="I51" s="82"/>
      <c r="J51" s="82"/>
      <c r="K51" s="82"/>
      <c r="L51" s="82"/>
      <c r="M51" s="82" t="s">
        <v>89</v>
      </c>
      <c r="N51" s="82" t="s">
        <v>89</v>
      </c>
      <c r="O51" s="82"/>
      <c r="P51" s="82"/>
      <c r="Q51" s="82"/>
      <c r="R51" s="82"/>
      <c r="S51" s="82" t="s">
        <v>89</v>
      </c>
      <c r="T51" s="82" t="s">
        <v>89</v>
      </c>
      <c r="U51" s="82"/>
      <c r="V51" s="82"/>
      <c r="W51" s="82" t="s">
        <v>90</v>
      </c>
      <c r="X51" s="82" t="str">
        <f>_xlfn.DISPIMG("ID_BD8EF52E37634AB5BCDF12582342D653",1)</f>
        <v>=DISPIMG("ID_BD8EF52E37634AB5BCDF12582342D653",1)</v>
      </c>
      <c r="Y51" s="82" t="s">
        <v>278</v>
      </c>
      <c r="Z51" s="82" t="s">
        <v>279</v>
      </c>
      <c r="AA51" s="82" t="s">
        <v>280</v>
      </c>
      <c r="AB51" s="83" t="s">
        <v>118</v>
      </c>
      <c r="AC51" s="82" t="s">
        <v>119</v>
      </c>
      <c r="AD51" s="82">
        <v>2</v>
      </c>
      <c r="AE51" s="82" t="s">
        <v>110</v>
      </c>
      <c r="AF51" s="82"/>
      <c r="AG51" s="82"/>
      <c r="AH51" s="82"/>
      <c r="AI51" s="84" t="s">
        <v>281</v>
      </c>
      <c r="AJ51" s="82">
        <v>0.8</v>
      </c>
      <c r="AK51" s="82"/>
      <c r="AL51" s="82">
        <v>38</v>
      </c>
      <c r="AM51" s="82" t="s">
        <v>157</v>
      </c>
      <c r="AN51" s="82" t="s">
        <v>136</v>
      </c>
      <c r="AO51" s="82" t="s">
        <v>282</v>
      </c>
      <c r="AP51" s="84" t="s">
        <v>104</v>
      </c>
    </row>
    <row r="52" ht="68" hidden="1" customHeight="1" spans="1:42">
      <c r="A52" s="82">
        <v>165</v>
      </c>
      <c r="B52" s="82"/>
      <c r="C52" s="82"/>
      <c r="D52" s="82"/>
      <c r="E52" s="82"/>
      <c r="F52" s="82"/>
      <c r="G52" s="82" t="s">
        <v>89</v>
      </c>
      <c r="H52" s="82" t="s">
        <v>89</v>
      </c>
      <c r="I52" s="82"/>
      <c r="J52" s="82"/>
      <c r="K52" s="82"/>
      <c r="L52" s="82"/>
      <c r="M52" s="82" t="s">
        <v>89</v>
      </c>
      <c r="N52" s="82" t="s">
        <v>89</v>
      </c>
      <c r="O52" s="82"/>
      <c r="P52" s="82"/>
      <c r="Q52" s="82"/>
      <c r="R52" s="82"/>
      <c r="S52" s="82" t="s">
        <v>89</v>
      </c>
      <c r="T52" s="82" t="s">
        <v>89</v>
      </c>
      <c r="U52" s="82"/>
      <c r="V52" s="82"/>
      <c r="W52" s="82" t="s">
        <v>90</v>
      </c>
      <c r="X52" s="82" t="str">
        <f>_xlfn.DISPIMG("ID_C8BF6B287C0045BE9D9A89CB558ACB4A",1)</f>
        <v>=DISPIMG("ID_C8BF6B287C0045BE9D9A89CB558ACB4A",1)</v>
      </c>
      <c r="Y52" s="82" t="s">
        <v>283</v>
      </c>
      <c r="Z52" s="82" t="s">
        <v>284</v>
      </c>
      <c r="AA52" s="82" t="s">
        <v>285</v>
      </c>
      <c r="AB52" s="83" t="s">
        <v>118</v>
      </c>
      <c r="AC52" s="82" t="s">
        <v>119</v>
      </c>
      <c r="AD52" s="82">
        <v>1</v>
      </c>
      <c r="AE52" s="82" t="s">
        <v>110</v>
      </c>
      <c r="AF52" s="82"/>
      <c r="AG52" s="82"/>
      <c r="AH52" s="82"/>
      <c r="AI52" s="84" t="s">
        <v>286</v>
      </c>
      <c r="AJ52" s="82">
        <v>8</v>
      </c>
      <c r="AK52" s="82"/>
      <c r="AL52" s="82">
        <v>105.6</v>
      </c>
      <c r="AM52" s="82" t="s">
        <v>287</v>
      </c>
      <c r="AN52" s="82" t="s">
        <v>288</v>
      </c>
      <c r="AO52" s="82" t="s">
        <v>289</v>
      </c>
      <c r="AP52" s="84" t="s">
        <v>104</v>
      </c>
    </row>
    <row r="53" ht="68" hidden="1" customHeight="1" spans="1:42">
      <c r="A53" s="82">
        <v>166</v>
      </c>
      <c r="B53" s="82"/>
      <c r="C53" s="82"/>
      <c r="D53" s="82"/>
      <c r="E53" s="82"/>
      <c r="F53" s="82"/>
      <c r="G53" s="82" t="s">
        <v>89</v>
      </c>
      <c r="H53" s="82" t="s">
        <v>89</v>
      </c>
      <c r="I53" s="82"/>
      <c r="J53" s="82"/>
      <c r="K53" s="82"/>
      <c r="L53" s="82"/>
      <c r="M53" s="82" t="s">
        <v>89</v>
      </c>
      <c r="N53" s="82" t="s">
        <v>89</v>
      </c>
      <c r="O53" s="82"/>
      <c r="P53" s="82"/>
      <c r="Q53" s="82"/>
      <c r="R53" s="82"/>
      <c r="S53" s="82" t="s">
        <v>89</v>
      </c>
      <c r="T53" s="82" t="s">
        <v>89</v>
      </c>
      <c r="U53" s="82"/>
      <c r="V53" s="82"/>
      <c r="W53" s="82" t="s">
        <v>90</v>
      </c>
      <c r="X53" s="82" t="str">
        <f>_xlfn.DISPIMG("ID_8378C675BC4446E2BB885774A6F705EB",1)</f>
        <v>=DISPIMG("ID_8378C675BC4446E2BB885774A6F705EB",1)</v>
      </c>
      <c r="Y53" s="82" t="s">
        <v>290</v>
      </c>
      <c r="Z53" s="82" t="s">
        <v>291</v>
      </c>
      <c r="AA53" s="82" t="s">
        <v>292</v>
      </c>
      <c r="AB53" s="83" t="s">
        <v>118</v>
      </c>
      <c r="AC53" s="82" t="s">
        <v>119</v>
      </c>
      <c r="AD53" s="82">
        <v>1</v>
      </c>
      <c r="AE53" s="82" t="s">
        <v>110</v>
      </c>
      <c r="AF53" s="82"/>
      <c r="AG53" s="82"/>
      <c r="AH53" s="82"/>
      <c r="AI53" s="84" t="s">
        <v>293</v>
      </c>
      <c r="AJ53" s="82">
        <v>8</v>
      </c>
      <c r="AK53" s="82"/>
      <c r="AL53" s="82">
        <v>65.67</v>
      </c>
      <c r="AM53" s="82" t="s">
        <v>287</v>
      </c>
      <c r="AN53" s="82" t="s">
        <v>294</v>
      </c>
      <c r="AO53" s="82" t="s">
        <v>289</v>
      </c>
      <c r="AP53" s="84" t="s">
        <v>104</v>
      </c>
    </row>
    <row r="54" ht="68" hidden="1" customHeight="1" spans="1:42">
      <c r="A54" s="82">
        <v>172</v>
      </c>
      <c r="B54" s="82"/>
      <c r="C54" s="82"/>
      <c r="D54" s="82"/>
      <c r="E54" s="82"/>
      <c r="F54" s="82"/>
      <c r="G54" s="82" t="s">
        <v>89</v>
      </c>
      <c r="H54" s="82" t="s">
        <v>89</v>
      </c>
      <c r="I54" s="82"/>
      <c r="J54" s="82"/>
      <c r="K54" s="82"/>
      <c r="L54" s="82"/>
      <c r="M54" s="82" t="s">
        <v>89</v>
      </c>
      <c r="N54" s="82" t="s">
        <v>89</v>
      </c>
      <c r="O54" s="82"/>
      <c r="P54" s="82"/>
      <c r="Q54" s="82"/>
      <c r="R54" s="82"/>
      <c r="S54" s="82" t="s">
        <v>89</v>
      </c>
      <c r="T54" s="82" t="s">
        <v>89</v>
      </c>
      <c r="U54" s="82"/>
      <c r="V54" s="82"/>
      <c r="W54" s="82" t="s">
        <v>90</v>
      </c>
      <c r="X54" s="82" t="str">
        <f>_xlfn.DISPIMG("ID_0D7D8B83211443019C396CDE5AC0EA59",1)</f>
        <v>=DISPIMG("ID_0D7D8B83211443019C396CDE5AC0EA59",1)</v>
      </c>
      <c r="Y54" s="82" t="s">
        <v>187</v>
      </c>
      <c r="Z54" s="82" t="s">
        <v>188</v>
      </c>
      <c r="AA54" s="82" t="s">
        <v>189</v>
      </c>
      <c r="AB54" s="83" t="s">
        <v>118</v>
      </c>
      <c r="AC54" s="82" t="s">
        <v>119</v>
      </c>
      <c r="AD54" s="82">
        <v>18</v>
      </c>
      <c r="AE54" s="82" t="s">
        <v>110</v>
      </c>
      <c r="AF54" s="82"/>
      <c r="AG54" s="82"/>
      <c r="AH54" s="82"/>
      <c r="AI54" s="84" t="s">
        <v>190</v>
      </c>
      <c r="AJ54" s="82">
        <v>30</v>
      </c>
      <c r="AK54" s="82"/>
      <c r="AL54" s="82">
        <v>2</v>
      </c>
      <c r="AM54" s="82" t="s">
        <v>307</v>
      </c>
      <c r="AN54" s="82"/>
      <c r="AO54" s="82" t="s">
        <v>193</v>
      </c>
      <c r="AP54" s="84" t="s">
        <v>104</v>
      </c>
    </row>
    <row r="55" ht="68" hidden="1" customHeight="1" spans="1:42">
      <c r="A55" s="82">
        <v>173</v>
      </c>
      <c r="B55" s="82"/>
      <c r="C55" s="82"/>
      <c r="D55" s="82"/>
      <c r="E55" s="82"/>
      <c r="F55" s="82"/>
      <c r="G55" s="82" t="s">
        <v>89</v>
      </c>
      <c r="H55" s="82" t="s">
        <v>89</v>
      </c>
      <c r="I55" s="82"/>
      <c r="J55" s="82"/>
      <c r="K55" s="82"/>
      <c r="L55" s="82"/>
      <c r="M55" s="82" t="s">
        <v>89</v>
      </c>
      <c r="N55" s="82" t="s">
        <v>89</v>
      </c>
      <c r="O55" s="82"/>
      <c r="P55" s="82"/>
      <c r="Q55" s="82"/>
      <c r="R55" s="82"/>
      <c r="S55" s="82" t="s">
        <v>89</v>
      </c>
      <c r="T55" s="82" t="s">
        <v>89</v>
      </c>
      <c r="U55" s="82"/>
      <c r="V55" s="82"/>
      <c r="W55" s="82" t="s">
        <v>90</v>
      </c>
      <c r="X55" s="82" t="str">
        <f>_xlfn.DISPIMG("ID_546B3E224C5A4DE8B6BFE180B2828973",1)</f>
        <v>=DISPIMG("ID_546B3E224C5A4DE8B6BFE180B2828973",1)</v>
      </c>
      <c r="Y55" s="82" t="s">
        <v>194</v>
      </c>
      <c r="Z55" s="82" t="s">
        <v>195</v>
      </c>
      <c r="AA55" s="82" t="s">
        <v>196</v>
      </c>
      <c r="AB55" s="83" t="s">
        <v>118</v>
      </c>
      <c r="AC55" s="82" t="s">
        <v>119</v>
      </c>
      <c r="AD55" s="82">
        <v>2</v>
      </c>
      <c r="AE55" s="82" t="s">
        <v>110</v>
      </c>
      <c r="AF55" s="82"/>
      <c r="AG55" s="82"/>
      <c r="AH55" s="82"/>
      <c r="AI55" s="84" t="s">
        <v>197</v>
      </c>
      <c r="AJ55" s="82">
        <v>1</v>
      </c>
      <c r="AK55" s="82"/>
      <c r="AL55" s="82">
        <v>1</v>
      </c>
      <c r="AM55" s="82" t="s">
        <v>198</v>
      </c>
      <c r="AN55" s="82"/>
      <c r="AO55" s="82" t="s">
        <v>199</v>
      </c>
      <c r="AP55" s="84" t="s">
        <v>104</v>
      </c>
    </row>
    <row r="56" ht="68" hidden="1" customHeight="1" spans="1:42">
      <c r="A56" s="82">
        <v>174</v>
      </c>
      <c r="B56" s="82"/>
      <c r="C56" s="82"/>
      <c r="D56" s="82"/>
      <c r="E56" s="82"/>
      <c r="F56" s="82"/>
      <c r="G56" s="82" t="s">
        <v>89</v>
      </c>
      <c r="H56" s="82" t="s">
        <v>89</v>
      </c>
      <c r="I56" s="82"/>
      <c r="J56" s="82"/>
      <c r="K56" s="82"/>
      <c r="L56" s="82"/>
      <c r="M56" s="82" t="s">
        <v>89</v>
      </c>
      <c r="N56" s="82" t="s">
        <v>89</v>
      </c>
      <c r="O56" s="82"/>
      <c r="P56" s="82"/>
      <c r="Q56" s="82"/>
      <c r="R56" s="82"/>
      <c r="S56" s="82" t="s">
        <v>89</v>
      </c>
      <c r="T56" s="82" t="s">
        <v>89</v>
      </c>
      <c r="U56" s="82"/>
      <c r="V56" s="82"/>
      <c r="W56" s="82" t="s">
        <v>152</v>
      </c>
      <c r="X56" s="82" t="str">
        <f>_xlfn.DISPIMG("ID_DB669F92FFBE4CF6AAB123422FB7C4F9",1)</f>
        <v>=DISPIMG("ID_DB669F92FFBE4CF6AAB123422FB7C4F9",1)</v>
      </c>
      <c r="Y56" s="82" t="s">
        <v>223</v>
      </c>
      <c r="Z56" s="82" t="s">
        <v>224</v>
      </c>
      <c r="AA56" s="82" t="s">
        <v>225</v>
      </c>
      <c r="AB56" s="83" t="s">
        <v>118</v>
      </c>
      <c r="AC56" s="82" t="s">
        <v>119</v>
      </c>
      <c r="AD56" s="82">
        <v>6</v>
      </c>
      <c r="AE56" s="82" t="s">
        <v>110</v>
      </c>
      <c r="AF56" s="82"/>
      <c r="AG56" s="82"/>
      <c r="AH56" s="82"/>
      <c r="AI56" s="84" t="s">
        <v>226</v>
      </c>
      <c r="AJ56" s="82" t="s">
        <v>113</v>
      </c>
      <c r="AK56" s="82"/>
      <c r="AL56" s="82">
        <v>1</v>
      </c>
      <c r="AM56" s="82" t="s">
        <v>227</v>
      </c>
      <c r="AN56" s="82"/>
      <c r="AO56" s="82" t="s">
        <v>228</v>
      </c>
      <c r="AP56" s="84" t="s">
        <v>159</v>
      </c>
    </row>
    <row r="57" ht="68" hidden="1" customHeight="1" spans="1:42">
      <c r="A57" s="82">
        <v>175</v>
      </c>
      <c r="B57" s="82"/>
      <c r="C57" s="82"/>
      <c r="D57" s="82"/>
      <c r="E57" s="82"/>
      <c r="F57" s="82" t="s">
        <v>89</v>
      </c>
      <c r="G57" s="82"/>
      <c r="H57" s="82"/>
      <c r="I57" s="82"/>
      <c r="J57" s="82"/>
      <c r="K57" s="82" t="s">
        <v>89</v>
      </c>
      <c r="L57" s="82" t="s">
        <v>89</v>
      </c>
      <c r="M57" s="82"/>
      <c r="N57" s="82"/>
      <c r="O57" s="82"/>
      <c r="P57" s="82"/>
      <c r="Q57" s="82" t="s">
        <v>89</v>
      </c>
      <c r="R57" s="82" t="s">
        <v>89</v>
      </c>
      <c r="S57" s="82"/>
      <c r="T57" s="82"/>
      <c r="U57" s="82"/>
      <c r="V57" s="82"/>
      <c r="W57" s="82" t="s">
        <v>105</v>
      </c>
      <c r="X57" s="82" t="str">
        <f>_xlfn.DISPIMG("ID_6778A570413B49C48050057CD7BFE95E",1)</f>
        <v>=DISPIMG("ID_6778A570413B49C48050057CD7BFE95E",1)</v>
      </c>
      <c r="Y57" s="82" t="s">
        <v>321</v>
      </c>
      <c r="Z57" s="82" t="s">
        <v>322</v>
      </c>
      <c r="AA57" s="82" t="s">
        <v>323</v>
      </c>
      <c r="AB57" s="83" t="s">
        <v>324</v>
      </c>
      <c r="AC57" s="82" t="s">
        <v>95</v>
      </c>
      <c r="AD57" s="82">
        <v>1</v>
      </c>
      <c r="AE57" s="82" t="s">
        <v>110</v>
      </c>
      <c r="AF57" s="82" t="s">
        <v>97</v>
      </c>
      <c r="AG57" s="82"/>
      <c r="AH57" s="82" t="s">
        <v>120</v>
      </c>
      <c r="AI57" s="84" t="s">
        <v>263</v>
      </c>
      <c r="AJ57" s="82" t="s">
        <v>113</v>
      </c>
      <c r="AK57" s="82">
        <v>2841.013</v>
      </c>
      <c r="AL57" s="82"/>
      <c r="AM57" s="82" t="s">
        <v>113</v>
      </c>
      <c r="AN57" s="82"/>
      <c r="AO57" s="82" t="s">
        <v>113</v>
      </c>
      <c r="AP57" s="84" t="s">
        <v>114</v>
      </c>
    </row>
    <row r="58" ht="68" hidden="1" customHeight="1" spans="1:42">
      <c r="A58" s="82">
        <v>176</v>
      </c>
      <c r="B58" s="82"/>
      <c r="C58" s="82"/>
      <c r="D58" s="82"/>
      <c r="E58" s="82"/>
      <c r="F58" s="82" t="s">
        <v>89</v>
      </c>
      <c r="G58" s="82"/>
      <c r="H58" s="82"/>
      <c r="I58" s="82"/>
      <c r="J58" s="82"/>
      <c r="K58" s="82" t="s">
        <v>89</v>
      </c>
      <c r="L58" s="82" t="s">
        <v>89</v>
      </c>
      <c r="M58" s="82"/>
      <c r="N58" s="82"/>
      <c r="O58" s="82"/>
      <c r="P58" s="82"/>
      <c r="Q58" s="82" t="s">
        <v>89</v>
      </c>
      <c r="R58" s="82" t="s">
        <v>89</v>
      </c>
      <c r="S58" s="82"/>
      <c r="T58" s="82"/>
      <c r="U58" s="82"/>
      <c r="V58" s="82"/>
      <c r="W58" s="82" t="s">
        <v>90</v>
      </c>
      <c r="X58" s="82" t="str">
        <f>_xlfn.DISPIMG("ID_161373AFFD5442308F5BA2F65BEC5149",1)</f>
        <v>=DISPIMG("ID_161373AFFD5442308F5BA2F65BEC5149",1)</v>
      </c>
      <c r="Y58" s="82" t="s">
        <v>325</v>
      </c>
      <c r="Z58" s="82" t="s">
        <v>326</v>
      </c>
      <c r="AA58" s="82" t="s">
        <v>327</v>
      </c>
      <c r="AB58" s="83" t="s">
        <v>118</v>
      </c>
      <c r="AC58" s="82" t="s">
        <v>119</v>
      </c>
      <c r="AD58" s="82">
        <v>1</v>
      </c>
      <c r="AE58" s="82" t="s">
        <v>110</v>
      </c>
      <c r="AF58" s="82"/>
      <c r="AG58" s="82"/>
      <c r="AH58" s="82" t="s">
        <v>120</v>
      </c>
      <c r="AI58" s="84" t="s">
        <v>267</v>
      </c>
      <c r="AJ58" s="82">
        <v>2.5</v>
      </c>
      <c r="AK58" s="82"/>
      <c r="AL58" s="82">
        <v>876.48</v>
      </c>
      <c r="AM58" s="82" t="s">
        <v>121</v>
      </c>
      <c r="AN58" s="82" t="s">
        <v>328</v>
      </c>
      <c r="AO58" s="82" t="s">
        <v>123</v>
      </c>
      <c r="AP58" s="84" t="s">
        <v>104</v>
      </c>
    </row>
    <row r="59" ht="68" hidden="1" customHeight="1" spans="1:42">
      <c r="A59" s="82">
        <v>177</v>
      </c>
      <c r="B59" s="82"/>
      <c r="C59" s="82"/>
      <c r="D59" s="82"/>
      <c r="E59" s="82"/>
      <c r="F59" s="82" t="s">
        <v>89</v>
      </c>
      <c r="G59" s="82"/>
      <c r="H59" s="82"/>
      <c r="I59" s="82"/>
      <c r="J59" s="82"/>
      <c r="K59" s="82" t="s">
        <v>89</v>
      </c>
      <c r="L59" s="82" t="s">
        <v>89</v>
      </c>
      <c r="M59" s="82"/>
      <c r="N59" s="82"/>
      <c r="O59" s="82"/>
      <c r="P59" s="82"/>
      <c r="Q59" s="82" t="s">
        <v>89</v>
      </c>
      <c r="R59" s="82" t="s">
        <v>89</v>
      </c>
      <c r="S59" s="82"/>
      <c r="T59" s="82"/>
      <c r="U59" s="82"/>
      <c r="V59" s="82"/>
      <c r="W59" s="82" t="s">
        <v>90</v>
      </c>
      <c r="X59" s="82" t="str">
        <f>_xlfn.DISPIMG("ID_BEAA44CB8CFA46DA912A4013ECD7AE75",1)</f>
        <v>=DISPIMG("ID_BEAA44CB8CFA46DA912A4013ECD7AE75",1)</v>
      </c>
      <c r="Y59" s="82" t="s">
        <v>329</v>
      </c>
      <c r="Z59" s="82" t="s">
        <v>330</v>
      </c>
      <c r="AA59" s="82" t="s">
        <v>331</v>
      </c>
      <c r="AB59" s="83" t="s">
        <v>118</v>
      </c>
      <c r="AC59" s="82" t="s">
        <v>119</v>
      </c>
      <c r="AD59" s="82">
        <v>1</v>
      </c>
      <c r="AE59" s="82" t="s">
        <v>110</v>
      </c>
      <c r="AF59" s="82"/>
      <c r="AG59" s="82"/>
      <c r="AH59" s="82"/>
      <c r="AI59" s="84" t="s">
        <v>272</v>
      </c>
      <c r="AJ59" s="82">
        <v>5</v>
      </c>
      <c r="AK59" s="82"/>
      <c r="AL59" s="82">
        <v>1495.11</v>
      </c>
      <c r="AM59" s="82" t="s">
        <v>128</v>
      </c>
      <c r="AN59" s="82" t="s">
        <v>332</v>
      </c>
      <c r="AO59" s="82" t="s">
        <v>130</v>
      </c>
      <c r="AP59" s="84" t="s">
        <v>104</v>
      </c>
    </row>
    <row r="60" ht="68" hidden="1" customHeight="1" spans="1:42">
      <c r="A60" s="82">
        <v>179</v>
      </c>
      <c r="B60" s="82"/>
      <c r="C60" s="82"/>
      <c r="D60" s="82"/>
      <c r="E60" s="82"/>
      <c r="F60" s="82" t="s">
        <v>89</v>
      </c>
      <c r="G60" s="82"/>
      <c r="H60" s="82"/>
      <c r="I60" s="82"/>
      <c r="J60" s="82"/>
      <c r="K60" s="82" t="s">
        <v>89</v>
      </c>
      <c r="L60" s="82" t="s">
        <v>89</v>
      </c>
      <c r="M60" s="82"/>
      <c r="N60" s="82"/>
      <c r="O60" s="82"/>
      <c r="P60" s="82"/>
      <c r="Q60" s="82" t="s">
        <v>89</v>
      </c>
      <c r="R60" s="82" t="s">
        <v>89</v>
      </c>
      <c r="S60" s="82"/>
      <c r="T60" s="82"/>
      <c r="U60" s="82"/>
      <c r="V60" s="82"/>
      <c r="W60" s="82" t="s">
        <v>152</v>
      </c>
      <c r="X60" s="82" t="str">
        <f>_xlfn.DISPIMG("ID_DE593A56F8CA4CD5A15BF7DDC8EEB62F",1)</f>
        <v>=DISPIMG("ID_DE593A56F8CA4CD5A15BF7DDC8EEB62F",1)</v>
      </c>
      <c r="Y60" s="82" t="s">
        <v>153</v>
      </c>
      <c r="Z60" s="82" t="s">
        <v>154</v>
      </c>
      <c r="AA60" s="82" t="s">
        <v>155</v>
      </c>
      <c r="AB60" s="83" t="s">
        <v>118</v>
      </c>
      <c r="AC60" s="82" t="s">
        <v>119</v>
      </c>
      <c r="AD60" s="82">
        <v>2</v>
      </c>
      <c r="AE60" s="82" t="s">
        <v>110</v>
      </c>
      <c r="AF60" s="82"/>
      <c r="AG60" s="82"/>
      <c r="AH60" s="82"/>
      <c r="AI60" s="84" t="s">
        <v>156</v>
      </c>
      <c r="AJ60" s="82" t="s">
        <v>113</v>
      </c>
      <c r="AK60" s="82"/>
      <c r="AL60" s="82">
        <v>3</v>
      </c>
      <c r="AM60" s="82" t="s">
        <v>157</v>
      </c>
      <c r="AN60" s="82"/>
      <c r="AO60" s="82" t="s">
        <v>158</v>
      </c>
      <c r="AP60" s="84" t="s">
        <v>159</v>
      </c>
    </row>
    <row r="61" ht="68" hidden="1" customHeight="1" spans="1:42">
      <c r="A61" s="82">
        <v>180</v>
      </c>
      <c r="B61" s="82"/>
      <c r="C61" s="82"/>
      <c r="D61" s="82"/>
      <c r="E61" s="82"/>
      <c r="F61" s="82" t="s">
        <v>89</v>
      </c>
      <c r="G61" s="82"/>
      <c r="H61" s="82"/>
      <c r="I61" s="82"/>
      <c r="J61" s="82"/>
      <c r="K61" s="82" t="s">
        <v>89</v>
      </c>
      <c r="L61" s="82" t="s">
        <v>89</v>
      </c>
      <c r="M61" s="82"/>
      <c r="N61" s="82"/>
      <c r="O61" s="82"/>
      <c r="P61" s="82"/>
      <c r="Q61" s="82" t="s">
        <v>89</v>
      </c>
      <c r="R61" s="82" t="s">
        <v>89</v>
      </c>
      <c r="S61" s="82"/>
      <c r="T61" s="82"/>
      <c r="U61" s="82"/>
      <c r="V61" s="82"/>
      <c r="W61" s="82" t="s">
        <v>152</v>
      </c>
      <c r="X61" s="82" t="str">
        <f>_xlfn.DISPIMG("ID_064B59DF9C234505A498801D26D916A7",1)</f>
        <v>=DISPIMG("ID_064B59DF9C234505A498801D26D916A7",1)</v>
      </c>
      <c r="Y61" s="82" t="s">
        <v>160</v>
      </c>
      <c r="Z61" s="82" t="s">
        <v>161</v>
      </c>
      <c r="AA61" s="82" t="s">
        <v>162</v>
      </c>
      <c r="AB61" s="83" t="s">
        <v>118</v>
      </c>
      <c r="AC61" s="82" t="s">
        <v>119</v>
      </c>
      <c r="AD61" s="82">
        <v>2</v>
      </c>
      <c r="AE61" s="82" t="s">
        <v>110</v>
      </c>
      <c r="AF61" s="82"/>
      <c r="AG61" s="82"/>
      <c r="AH61" s="82"/>
      <c r="AI61" s="84" t="s">
        <v>163</v>
      </c>
      <c r="AJ61" s="82" t="s">
        <v>113</v>
      </c>
      <c r="AK61" s="82"/>
      <c r="AL61" s="82">
        <v>3</v>
      </c>
      <c r="AM61" s="82" t="s">
        <v>157</v>
      </c>
      <c r="AN61" s="82"/>
      <c r="AO61" s="82" t="s">
        <v>164</v>
      </c>
      <c r="AP61" s="84" t="s">
        <v>159</v>
      </c>
    </row>
    <row r="62" ht="68" hidden="1" customHeight="1" spans="1:42">
      <c r="A62" s="82">
        <v>181</v>
      </c>
      <c r="B62" s="82"/>
      <c r="C62" s="82"/>
      <c r="D62" s="82"/>
      <c r="E62" s="82"/>
      <c r="F62" s="82" t="s">
        <v>89</v>
      </c>
      <c r="G62" s="82"/>
      <c r="H62" s="82"/>
      <c r="I62" s="82"/>
      <c r="J62" s="82"/>
      <c r="K62" s="82" t="s">
        <v>89</v>
      </c>
      <c r="L62" s="82" t="s">
        <v>89</v>
      </c>
      <c r="M62" s="82"/>
      <c r="N62" s="82"/>
      <c r="O62" s="82"/>
      <c r="P62" s="82"/>
      <c r="Q62" s="82" t="s">
        <v>89</v>
      </c>
      <c r="R62" s="82" t="s">
        <v>89</v>
      </c>
      <c r="S62" s="82"/>
      <c r="T62" s="82"/>
      <c r="U62" s="82"/>
      <c r="V62" s="82"/>
      <c r="W62" s="82" t="s">
        <v>90</v>
      </c>
      <c r="X62" s="82" t="str">
        <f>_xlfn.DISPIMG("ID_BD8EF52E37634AB5BCDF12582342D653",1)</f>
        <v>=DISPIMG("ID_BD8EF52E37634AB5BCDF12582342D653",1)</v>
      </c>
      <c r="Y62" s="82" t="s">
        <v>278</v>
      </c>
      <c r="Z62" s="82" t="s">
        <v>279</v>
      </c>
      <c r="AA62" s="82" t="s">
        <v>280</v>
      </c>
      <c r="AB62" s="83" t="s">
        <v>118</v>
      </c>
      <c r="AC62" s="82" t="s">
        <v>119</v>
      </c>
      <c r="AD62" s="82">
        <v>2</v>
      </c>
      <c r="AE62" s="82" t="s">
        <v>110</v>
      </c>
      <c r="AF62" s="82"/>
      <c r="AG62" s="82"/>
      <c r="AH62" s="82"/>
      <c r="AI62" s="84" t="s">
        <v>281</v>
      </c>
      <c r="AJ62" s="82">
        <v>0.8</v>
      </c>
      <c r="AK62" s="82"/>
      <c r="AL62" s="82">
        <v>38</v>
      </c>
      <c r="AM62" s="82" t="s">
        <v>157</v>
      </c>
      <c r="AN62" s="82" t="s">
        <v>136</v>
      </c>
      <c r="AO62" s="82" t="s">
        <v>282</v>
      </c>
      <c r="AP62" s="84" t="s">
        <v>104</v>
      </c>
    </row>
    <row r="63" ht="68" hidden="1" customHeight="1" spans="1:42">
      <c r="A63" s="82">
        <v>182</v>
      </c>
      <c r="B63" s="82"/>
      <c r="C63" s="82"/>
      <c r="D63" s="82"/>
      <c r="E63" s="82"/>
      <c r="F63" s="82" t="s">
        <v>89</v>
      </c>
      <c r="G63" s="82"/>
      <c r="H63" s="82"/>
      <c r="I63" s="82"/>
      <c r="J63" s="82"/>
      <c r="K63" s="82" t="s">
        <v>89</v>
      </c>
      <c r="L63" s="82" t="s">
        <v>89</v>
      </c>
      <c r="M63" s="82"/>
      <c r="N63" s="82"/>
      <c r="O63" s="82"/>
      <c r="P63" s="82"/>
      <c r="Q63" s="82" t="s">
        <v>89</v>
      </c>
      <c r="R63" s="82" t="s">
        <v>89</v>
      </c>
      <c r="S63" s="82"/>
      <c r="T63" s="82"/>
      <c r="U63" s="82"/>
      <c r="V63" s="82"/>
      <c r="W63" s="82" t="s">
        <v>90</v>
      </c>
      <c r="X63" s="82" t="str">
        <f>_xlfn.DISPIMG("ID_C8BF6B287C0045BE9D9A89CB558ACB4A",1)</f>
        <v>=DISPIMG("ID_C8BF6B287C0045BE9D9A89CB558ACB4A",1)</v>
      </c>
      <c r="Y63" s="82" t="s">
        <v>283</v>
      </c>
      <c r="Z63" s="82" t="s">
        <v>284</v>
      </c>
      <c r="AA63" s="82" t="s">
        <v>285</v>
      </c>
      <c r="AB63" s="83" t="s">
        <v>118</v>
      </c>
      <c r="AC63" s="82" t="s">
        <v>119</v>
      </c>
      <c r="AD63" s="82">
        <v>1</v>
      </c>
      <c r="AE63" s="82" t="s">
        <v>110</v>
      </c>
      <c r="AF63" s="82"/>
      <c r="AG63" s="82"/>
      <c r="AH63" s="82"/>
      <c r="AI63" s="84" t="s">
        <v>286</v>
      </c>
      <c r="AJ63" s="82">
        <v>8</v>
      </c>
      <c r="AK63" s="82"/>
      <c r="AL63" s="82">
        <v>105.6</v>
      </c>
      <c r="AM63" s="82" t="s">
        <v>287</v>
      </c>
      <c r="AN63" s="82" t="s">
        <v>288</v>
      </c>
      <c r="AO63" s="82" t="s">
        <v>289</v>
      </c>
      <c r="AP63" s="84" t="s">
        <v>104</v>
      </c>
    </row>
    <row r="64" ht="68" hidden="1" customHeight="1" spans="1:42">
      <c r="A64" s="82">
        <v>183</v>
      </c>
      <c r="B64" s="82"/>
      <c r="C64" s="82"/>
      <c r="D64" s="82"/>
      <c r="E64" s="82"/>
      <c r="F64" s="82" t="s">
        <v>89</v>
      </c>
      <c r="G64" s="82"/>
      <c r="H64" s="82"/>
      <c r="I64" s="82"/>
      <c r="J64" s="82"/>
      <c r="K64" s="82" t="s">
        <v>89</v>
      </c>
      <c r="L64" s="82" t="s">
        <v>89</v>
      </c>
      <c r="M64" s="82"/>
      <c r="N64" s="82"/>
      <c r="O64" s="82"/>
      <c r="P64" s="82"/>
      <c r="Q64" s="82" t="s">
        <v>89</v>
      </c>
      <c r="R64" s="82" t="s">
        <v>89</v>
      </c>
      <c r="S64" s="82"/>
      <c r="T64" s="82"/>
      <c r="U64" s="82"/>
      <c r="V64" s="82"/>
      <c r="W64" s="82" t="s">
        <v>90</v>
      </c>
      <c r="X64" s="82" t="str">
        <f>_xlfn.DISPIMG("ID_8378C675BC4446E2BB885774A6F705EB",1)</f>
        <v>=DISPIMG("ID_8378C675BC4446E2BB885774A6F705EB",1)</v>
      </c>
      <c r="Y64" s="82" t="s">
        <v>290</v>
      </c>
      <c r="Z64" s="82" t="s">
        <v>291</v>
      </c>
      <c r="AA64" s="82" t="s">
        <v>292</v>
      </c>
      <c r="AB64" s="83" t="s">
        <v>118</v>
      </c>
      <c r="AC64" s="82" t="s">
        <v>119</v>
      </c>
      <c r="AD64" s="82">
        <v>1</v>
      </c>
      <c r="AE64" s="82" t="s">
        <v>110</v>
      </c>
      <c r="AF64" s="82"/>
      <c r="AG64" s="82"/>
      <c r="AH64" s="82"/>
      <c r="AI64" s="84" t="s">
        <v>293</v>
      </c>
      <c r="AJ64" s="82">
        <v>8</v>
      </c>
      <c r="AK64" s="82"/>
      <c r="AL64" s="82">
        <v>65.67</v>
      </c>
      <c r="AM64" s="82" t="s">
        <v>287</v>
      </c>
      <c r="AN64" s="82" t="s">
        <v>294</v>
      </c>
      <c r="AO64" s="82" t="s">
        <v>289</v>
      </c>
      <c r="AP64" s="84" t="s">
        <v>104</v>
      </c>
    </row>
    <row r="65" ht="68" hidden="1" customHeight="1" spans="1:60">
      <c r="A65" s="82">
        <v>189</v>
      </c>
      <c r="B65" s="82"/>
      <c r="C65" s="82"/>
      <c r="D65" s="82"/>
      <c r="E65" s="82"/>
      <c r="F65" s="82" t="s">
        <v>89</v>
      </c>
      <c r="G65" s="82"/>
      <c r="H65" s="82"/>
      <c r="I65" s="82"/>
      <c r="J65" s="82"/>
      <c r="K65" s="82" t="s">
        <v>89</v>
      </c>
      <c r="L65" s="82" t="s">
        <v>89</v>
      </c>
      <c r="M65" s="82"/>
      <c r="N65" s="82"/>
      <c r="O65" s="82"/>
      <c r="P65" s="82"/>
      <c r="Q65" s="82" t="s">
        <v>89</v>
      </c>
      <c r="R65" s="82" t="s">
        <v>89</v>
      </c>
      <c r="S65" s="82"/>
      <c r="T65" s="82"/>
      <c r="U65" s="82"/>
      <c r="V65" s="82"/>
      <c r="W65" s="82" t="s">
        <v>90</v>
      </c>
      <c r="X65" s="82" t="str">
        <f>_xlfn.DISPIMG("ID_0D7D8B83211443019C396CDE5AC0EA59",1)</f>
        <v>=DISPIMG("ID_0D7D8B83211443019C396CDE5AC0EA59",1)</v>
      </c>
      <c r="Y65" s="82" t="s">
        <v>187</v>
      </c>
      <c r="Z65" s="82" t="s">
        <v>188</v>
      </c>
      <c r="AA65" s="82" t="s">
        <v>189</v>
      </c>
      <c r="AB65" s="83" t="s">
        <v>118</v>
      </c>
      <c r="AC65" s="82" t="s">
        <v>119</v>
      </c>
      <c r="AD65" s="82">
        <v>18</v>
      </c>
      <c r="AE65" s="82" t="s">
        <v>110</v>
      </c>
      <c r="AF65" s="82"/>
      <c r="AG65" s="82"/>
      <c r="AH65" s="82"/>
      <c r="AI65" s="84" t="s">
        <v>190</v>
      </c>
      <c r="AJ65" s="82">
        <v>30</v>
      </c>
      <c r="AK65" s="82"/>
      <c r="AL65" s="82">
        <v>2</v>
      </c>
      <c r="AM65" s="82" t="s">
        <v>307</v>
      </c>
      <c r="AN65" s="82" t="s">
        <v>192</v>
      </c>
      <c r="AO65" s="82" t="s">
        <v>193</v>
      </c>
      <c r="AP65" s="84" t="s">
        <v>104</v>
      </c>
    </row>
    <row r="66" ht="68" hidden="1" customHeight="1" spans="1:60">
      <c r="A66" s="82">
        <v>190</v>
      </c>
      <c r="B66" s="82"/>
      <c r="C66" s="82"/>
      <c r="D66" s="82"/>
      <c r="E66" s="82"/>
      <c r="F66" s="82" t="s">
        <v>89</v>
      </c>
      <c r="G66" s="82"/>
      <c r="H66" s="82"/>
      <c r="I66" s="82"/>
      <c r="J66" s="82"/>
      <c r="K66" s="82" t="s">
        <v>89</v>
      </c>
      <c r="L66" s="82" t="s">
        <v>89</v>
      </c>
      <c r="M66" s="82"/>
      <c r="N66" s="82"/>
      <c r="O66" s="82"/>
      <c r="P66" s="82"/>
      <c r="Q66" s="82" t="s">
        <v>89</v>
      </c>
      <c r="R66" s="82" t="s">
        <v>89</v>
      </c>
      <c r="S66" s="82"/>
      <c r="T66" s="82"/>
      <c r="U66" s="82"/>
      <c r="V66" s="82"/>
      <c r="W66" s="82" t="s">
        <v>90</v>
      </c>
      <c r="X66" s="82" t="str">
        <f>_xlfn.DISPIMG("ID_546B3E224C5A4DE8B6BFE180B2828973",1)</f>
        <v>=DISPIMG("ID_546B3E224C5A4DE8B6BFE180B2828973",1)</v>
      </c>
      <c r="Y66" s="82" t="s">
        <v>194</v>
      </c>
      <c r="Z66" s="82" t="s">
        <v>195</v>
      </c>
      <c r="AA66" s="82" t="s">
        <v>196</v>
      </c>
      <c r="AB66" s="83" t="s">
        <v>118</v>
      </c>
      <c r="AC66" s="82" t="s">
        <v>119</v>
      </c>
      <c r="AD66" s="82">
        <v>2</v>
      </c>
      <c r="AE66" s="82" t="s">
        <v>110</v>
      </c>
      <c r="AF66" s="82"/>
      <c r="AG66" s="82"/>
      <c r="AH66" s="82"/>
      <c r="AI66" s="84" t="s">
        <v>197</v>
      </c>
      <c r="AJ66" s="82">
        <v>1</v>
      </c>
      <c r="AK66" s="82"/>
      <c r="AL66" s="82">
        <v>1</v>
      </c>
      <c r="AM66" s="82" t="s">
        <v>198</v>
      </c>
      <c r="AN66" s="82"/>
      <c r="AO66" s="82" t="s">
        <v>199</v>
      </c>
      <c r="AP66" s="84" t="s">
        <v>104</v>
      </c>
    </row>
    <row r="67" ht="68" hidden="1" customHeight="1" spans="1:60">
      <c r="A67" s="82">
        <v>191</v>
      </c>
      <c r="B67" s="82"/>
      <c r="C67" s="82"/>
      <c r="D67" s="82"/>
      <c r="E67" s="82"/>
      <c r="F67" s="82" t="s">
        <v>89</v>
      </c>
      <c r="G67" s="82"/>
      <c r="H67" s="82"/>
      <c r="I67" s="82"/>
      <c r="J67" s="82"/>
      <c r="K67" s="82" t="s">
        <v>89</v>
      </c>
      <c r="L67" s="82" t="s">
        <v>89</v>
      </c>
      <c r="M67" s="82"/>
      <c r="N67" s="82"/>
      <c r="O67" s="82"/>
      <c r="P67" s="82"/>
      <c r="Q67" s="82" t="s">
        <v>89</v>
      </c>
      <c r="R67" s="82" t="s">
        <v>89</v>
      </c>
      <c r="S67" s="82"/>
      <c r="T67" s="82"/>
      <c r="U67" s="82"/>
      <c r="V67" s="82"/>
      <c r="W67" s="82" t="s">
        <v>152</v>
      </c>
      <c r="X67" s="82" t="str">
        <f>_xlfn.DISPIMG("ID_DB669F92FFBE4CF6AAB123422FB7C4F9",1)</f>
        <v>=DISPIMG("ID_DB669F92FFBE4CF6AAB123422FB7C4F9",1)</v>
      </c>
      <c r="Y67" s="82" t="s">
        <v>223</v>
      </c>
      <c r="Z67" s="82" t="s">
        <v>224</v>
      </c>
      <c r="AA67" s="82" t="s">
        <v>225</v>
      </c>
      <c r="AB67" s="83" t="s">
        <v>118</v>
      </c>
      <c r="AC67" s="82" t="s">
        <v>119</v>
      </c>
      <c r="AD67" s="82">
        <v>6</v>
      </c>
      <c r="AE67" s="82" t="s">
        <v>110</v>
      </c>
      <c r="AF67" s="82"/>
      <c r="AG67" s="82"/>
      <c r="AH67" s="82"/>
      <c r="AI67" s="84" t="s">
        <v>226</v>
      </c>
      <c r="AJ67" s="82" t="s">
        <v>113</v>
      </c>
      <c r="AK67" s="82"/>
      <c r="AL67" s="82">
        <v>1</v>
      </c>
      <c r="AM67" s="82" t="s">
        <v>227</v>
      </c>
      <c r="AN67" s="82"/>
      <c r="AO67" s="82" t="s">
        <v>228</v>
      </c>
      <c r="AP67" s="84" t="s">
        <v>159</v>
      </c>
    </row>
    <row r="68" ht="68" customHeight="1" spans="1:60">
      <c r="A68" s="51">
        <v>204</v>
      </c>
      <c r="B68" s="51" t="s">
        <v>89</v>
      </c>
      <c r="C68" s="51" t="s">
        <v>89</v>
      </c>
      <c r="D68" s="51" t="s">
        <v>89</v>
      </c>
      <c r="E68" s="51"/>
      <c r="F68" s="51" t="s">
        <v>89</v>
      </c>
      <c r="G68" s="51" t="s">
        <v>89</v>
      </c>
      <c r="H68" s="51" t="s">
        <v>89</v>
      </c>
      <c r="I68" s="51" t="s">
        <v>89</v>
      </c>
      <c r="J68" s="51" t="s">
        <v>89</v>
      </c>
      <c r="K68" s="51"/>
      <c r="L68" s="51"/>
      <c r="M68" s="51"/>
      <c r="N68" s="51"/>
      <c r="O68" s="51"/>
      <c r="P68" s="51"/>
      <c r="Q68" s="51" t="s">
        <v>89</v>
      </c>
      <c r="R68" s="51" t="s">
        <v>89</v>
      </c>
      <c r="S68" s="51" t="s">
        <v>89</v>
      </c>
      <c r="T68" s="51" t="s">
        <v>89</v>
      </c>
      <c r="U68" s="51" t="s">
        <v>89</v>
      </c>
      <c r="V68" s="51" t="s">
        <v>89</v>
      </c>
      <c r="W68" s="57" t="s">
        <v>90</v>
      </c>
      <c r="X68" s="85" t="str">
        <f>_xlfn.DISPIMG("ID_BC9D33A133944672A4AE275CD3B1DC29",1)</f>
        <v>=DISPIMG("ID_BC9D33A133944672A4AE275CD3B1DC29",1)</v>
      </c>
      <c r="Y68" s="70" t="s">
        <v>333</v>
      </c>
      <c r="Z68" s="54" t="s">
        <v>334</v>
      </c>
      <c r="AA68" s="54" t="s">
        <v>335</v>
      </c>
      <c r="AB68" s="51" t="s">
        <v>118</v>
      </c>
      <c r="AC68" s="51" t="s">
        <v>119</v>
      </c>
      <c r="AD68" s="51">
        <v>1</v>
      </c>
      <c r="AE68" s="51" t="s">
        <v>336</v>
      </c>
      <c r="AF68" s="51" t="s">
        <v>97</v>
      </c>
      <c r="AG68" s="51" t="s">
        <v>98</v>
      </c>
      <c r="AH68" s="51" t="s">
        <v>337</v>
      </c>
      <c r="AI68" s="61" t="s">
        <v>338</v>
      </c>
      <c r="AJ68" s="51">
        <v>2.5</v>
      </c>
      <c r="AK68" s="51"/>
      <c r="AL68" s="57">
        <v>185</v>
      </c>
      <c r="AM68" s="57" t="s">
        <v>234</v>
      </c>
      <c r="AN68" s="51"/>
      <c r="AO68" s="51" t="s">
        <v>235</v>
      </c>
      <c r="AP68" s="86" t="s">
        <v>236</v>
      </c>
      <c r="AQ68" s="72" t="s">
        <v>139</v>
      </c>
      <c r="AR68" s="72" t="s">
        <v>140</v>
      </c>
      <c r="AS68" s="72" t="s">
        <v>141</v>
      </c>
      <c r="AT68" s="72" t="s">
        <v>142</v>
      </c>
      <c r="AU68" s="72" t="s">
        <v>143</v>
      </c>
      <c r="AV68" s="72" t="s">
        <v>144</v>
      </c>
      <c r="AW68" s="72" t="s">
        <v>145</v>
      </c>
      <c r="AX68" s="72" t="s">
        <v>146</v>
      </c>
      <c r="AY68" s="72" t="s">
        <v>147</v>
      </c>
      <c r="AZ68" s="72" t="s">
        <v>148</v>
      </c>
      <c r="BA68" s="72" t="s">
        <v>149</v>
      </c>
      <c r="BB68" s="72" t="s">
        <v>205</v>
      </c>
      <c r="BC68" s="72" t="s">
        <v>206</v>
      </c>
      <c r="BD68" s="72" t="s">
        <v>151</v>
      </c>
      <c r="BE68" s="73">
        <v>6.26</v>
      </c>
      <c r="BF68" s="73">
        <v>7.2</v>
      </c>
      <c r="BG68" s="73">
        <v>7.9</v>
      </c>
      <c r="BH68" s="73">
        <v>7.15</v>
      </c>
    </row>
    <row r="69" ht="68" hidden="1" customHeight="1" spans="1:60">
      <c r="A69" s="51">
        <v>205</v>
      </c>
      <c r="B69" s="51" t="s">
        <v>89</v>
      </c>
      <c r="C69" s="51" t="s">
        <v>89</v>
      </c>
      <c r="D69" s="51" t="s">
        <v>89</v>
      </c>
      <c r="E69" s="51"/>
      <c r="F69" s="51" t="s">
        <v>89</v>
      </c>
      <c r="G69" s="51" t="s">
        <v>89</v>
      </c>
      <c r="H69" s="51" t="s">
        <v>89</v>
      </c>
      <c r="I69" s="51" t="s">
        <v>89</v>
      </c>
      <c r="J69" s="51" t="s">
        <v>89</v>
      </c>
      <c r="K69" s="51"/>
      <c r="L69" s="51"/>
      <c r="M69" s="51"/>
      <c r="N69" s="51"/>
      <c r="O69" s="51"/>
      <c r="P69" s="51"/>
      <c r="Q69" s="51" t="s">
        <v>89</v>
      </c>
      <c r="R69" s="51" t="s">
        <v>89</v>
      </c>
      <c r="S69" s="51" t="s">
        <v>89</v>
      </c>
      <c r="T69" s="51" t="s">
        <v>89</v>
      </c>
      <c r="U69" s="51" t="s">
        <v>89</v>
      </c>
      <c r="V69" s="51" t="s">
        <v>89</v>
      </c>
      <c r="W69" s="51" t="s">
        <v>90</v>
      </c>
      <c r="X69" s="52" t="str">
        <f>_xlfn.DISPIMG("ID_BFAD52257C064736B15C2BDC5B93BE05",1)</f>
        <v>=DISPIMG("ID_BFAD52257C064736B15C2BDC5B93BE05",1)</v>
      </c>
      <c r="Y69" s="70" t="s">
        <v>339</v>
      </c>
      <c r="Z69" s="54" t="s">
        <v>340</v>
      </c>
      <c r="AA69" s="54" t="s">
        <v>341</v>
      </c>
      <c r="AB69" s="62" t="s">
        <v>118</v>
      </c>
      <c r="AC69" s="63" t="s">
        <v>119</v>
      </c>
      <c r="AD69" s="51">
        <v>1</v>
      </c>
      <c r="AE69" s="51" t="s">
        <v>336</v>
      </c>
      <c r="AF69" s="51"/>
      <c r="AG69" s="51"/>
      <c r="AH69" s="51" t="s">
        <v>342</v>
      </c>
      <c r="AI69" s="87" t="s">
        <v>343</v>
      </c>
      <c r="AJ69" s="51">
        <v>1</v>
      </c>
      <c r="AK69" s="51"/>
      <c r="AL69" s="51">
        <v>2</v>
      </c>
      <c r="AM69" s="51" t="s">
        <v>344</v>
      </c>
      <c r="AN69" s="51"/>
      <c r="AO69" s="51" t="s">
        <v>345</v>
      </c>
      <c r="AP69" s="60" t="s">
        <v>104</v>
      </c>
    </row>
    <row r="70" ht="68" customHeight="1" spans="1:60">
      <c r="A70" s="51">
        <v>238</v>
      </c>
      <c r="B70" s="51"/>
      <c r="C70" s="51"/>
      <c r="D70" s="51"/>
      <c r="E70" s="51" t="s">
        <v>89</v>
      </c>
      <c r="F70" s="51"/>
      <c r="G70" s="51"/>
      <c r="H70" s="51"/>
      <c r="I70" s="51"/>
      <c r="J70" s="51"/>
      <c r="K70" s="51" t="s">
        <v>89</v>
      </c>
      <c r="L70" s="51" t="s">
        <v>89</v>
      </c>
      <c r="M70" s="51" t="s">
        <v>89</v>
      </c>
      <c r="N70" s="51" t="s">
        <v>89</v>
      </c>
      <c r="O70" s="51" t="s">
        <v>89</v>
      </c>
      <c r="P70" s="51" t="s">
        <v>89</v>
      </c>
      <c r="Q70" s="51"/>
      <c r="R70" s="51"/>
      <c r="S70" s="51"/>
      <c r="T70" s="51"/>
      <c r="U70" s="51"/>
      <c r="V70" s="51"/>
      <c r="W70" s="51" t="s">
        <v>90</v>
      </c>
      <c r="X70" s="88" t="str">
        <f>_xlfn.DISPIMG("ID_59EB75144E834072AAA22980FDB3B920",1)</f>
        <v>=DISPIMG("ID_59EB75144E834072AAA22980FDB3B920",1)</v>
      </c>
      <c r="Y70" s="53" t="s">
        <v>346</v>
      </c>
      <c r="Z70" s="56" t="s">
        <v>347</v>
      </c>
      <c r="AA70" s="56" t="s">
        <v>348</v>
      </c>
      <c r="AB70" s="52">
        <v>8201768153</v>
      </c>
      <c r="AC70" s="51" t="s">
        <v>95</v>
      </c>
      <c r="AD70" s="51">
        <v>4</v>
      </c>
      <c r="AE70" s="57" t="s">
        <v>349</v>
      </c>
      <c r="AF70" s="51" t="s">
        <v>97</v>
      </c>
      <c r="AG70" s="51" t="s">
        <v>98</v>
      </c>
      <c r="AH70" s="56" t="s">
        <v>350</v>
      </c>
      <c r="AI70" s="57" t="s">
        <v>351</v>
      </c>
      <c r="AJ70" s="51">
        <v>2.1</v>
      </c>
      <c r="AK70" s="57">
        <v>11</v>
      </c>
      <c r="AL70" s="57">
        <v>11</v>
      </c>
      <c r="AM70" s="57" t="s">
        <v>352</v>
      </c>
      <c r="AN70" s="51"/>
      <c r="AO70" s="51" t="s">
        <v>353</v>
      </c>
      <c r="AP70" s="86" t="s">
        <v>354</v>
      </c>
      <c r="AQ70" s="66" t="s">
        <v>139</v>
      </c>
      <c r="AR70" s="66" t="s">
        <v>140</v>
      </c>
      <c r="AS70" s="66" t="s">
        <v>141</v>
      </c>
      <c r="AT70" s="66" t="s">
        <v>142</v>
      </c>
      <c r="AU70" s="66" t="s">
        <v>143</v>
      </c>
      <c r="AV70" s="66" t="s">
        <v>144</v>
      </c>
      <c r="AW70" s="66" t="s">
        <v>145</v>
      </c>
      <c r="AX70" s="67" t="s">
        <v>146</v>
      </c>
      <c r="AY70" s="67" t="s">
        <v>147</v>
      </c>
      <c r="AZ70" s="67" t="s">
        <v>148</v>
      </c>
      <c r="BA70" s="66" t="s">
        <v>149</v>
      </c>
      <c r="BB70" s="66" t="s">
        <v>150</v>
      </c>
      <c r="BC70" s="66"/>
      <c r="BD70" s="66" t="s">
        <v>151</v>
      </c>
      <c r="BE70" s="8">
        <v>6.26</v>
      </c>
      <c r="BF70" s="8">
        <v>7.2</v>
      </c>
      <c r="BG70" s="8">
        <v>7.9</v>
      </c>
      <c r="BH70" s="8">
        <v>7.15</v>
      </c>
    </row>
    <row r="71" ht="68" customHeight="1" spans="1:60">
      <c r="A71" s="51">
        <v>240</v>
      </c>
      <c r="B71" s="51"/>
      <c r="C71" s="51"/>
      <c r="D71" s="51"/>
      <c r="E71" s="51" t="s">
        <v>89</v>
      </c>
      <c r="F71" s="51"/>
      <c r="G71" s="51"/>
      <c r="H71" s="51"/>
      <c r="I71" s="51"/>
      <c r="J71" s="51"/>
      <c r="K71" s="51" t="s">
        <v>89</v>
      </c>
      <c r="L71" s="51" t="s">
        <v>89</v>
      </c>
      <c r="M71" s="51" t="s">
        <v>89</v>
      </c>
      <c r="N71" s="51" t="s">
        <v>89</v>
      </c>
      <c r="O71" s="51" t="s">
        <v>89</v>
      </c>
      <c r="P71" s="51" t="s">
        <v>89</v>
      </c>
      <c r="Q71" s="51"/>
      <c r="R71" s="51"/>
      <c r="S71" s="51"/>
      <c r="T71" s="51"/>
      <c r="U71" s="51"/>
      <c r="V71" s="51"/>
      <c r="W71" s="57" t="s">
        <v>90</v>
      </c>
      <c r="X71" s="85" t="str">
        <f>_xlfn.DISPIMG("ID_3182E9B24F3F4DF69BFB78FA7C597A29",1)</f>
        <v>=DISPIMG("ID_3182E9B24F3F4DF69BFB78FA7C597A29",1)</v>
      </c>
      <c r="Y71" s="70" t="s">
        <v>355</v>
      </c>
      <c r="Z71" s="54" t="s">
        <v>356</v>
      </c>
      <c r="AA71" s="54" t="s">
        <v>357</v>
      </c>
      <c r="AB71" s="53" t="s">
        <v>118</v>
      </c>
      <c r="AC71" s="51" t="s">
        <v>119</v>
      </c>
      <c r="AD71" s="51">
        <v>1</v>
      </c>
      <c r="AE71" s="51" t="s">
        <v>336</v>
      </c>
      <c r="AF71" s="51" t="s">
        <v>97</v>
      </c>
      <c r="AG71" s="51" t="s">
        <v>98</v>
      </c>
      <c r="AH71" s="51" t="s">
        <v>337</v>
      </c>
      <c r="AI71" s="61" t="s">
        <v>338</v>
      </c>
      <c r="AJ71" s="51">
        <v>2.5</v>
      </c>
      <c r="AK71" s="57"/>
      <c r="AL71" s="57">
        <v>189</v>
      </c>
      <c r="AM71" s="57" t="s">
        <v>234</v>
      </c>
      <c r="AN71" s="51"/>
      <c r="AO71" s="51" t="s">
        <v>235</v>
      </c>
      <c r="AP71" s="86" t="s">
        <v>236</v>
      </c>
      <c r="AQ71" s="72" t="s">
        <v>139</v>
      </c>
      <c r="AR71" s="72" t="s">
        <v>140</v>
      </c>
      <c r="AS71" s="72" t="s">
        <v>141</v>
      </c>
      <c r="AT71" s="72" t="s">
        <v>142</v>
      </c>
      <c r="AU71" s="72" t="s">
        <v>143</v>
      </c>
      <c r="AV71" s="72" t="s">
        <v>144</v>
      </c>
      <c r="AW71" s="72" t="s">
        <v>145</v>
      </c>
      <c r="AX71" s="72" t="s">
        <v>146</v>
      </c>
      <c r="AY71" s="72" t="s">
        <v>147</v>
      </c>
      <c r="AZ71" s="72" t="s">
        <v>148</v>
      </c>
      <c r="BA71" s="72" t="s">
        <v>149</v>
      </c>
      <c r="BB71" s="72" t="s">
        <v>205</v>
      </c>
      <c r="BC71" s="72" t="s">
        <v>206</v>
      </c>
      <c r="BD71" s="72" t="s">
        <v>151</v>
      </c>
      <c r="BE71" s="73">
        <v>6.26</v>
      </c>
      <c r="BF71" s="73">
        <v>7.2</v>
      </c>
      <c r="BG71" s="73">
        <v>7.9</v>
      </c>
      <c r="BH71" s="73">
        <v>7.15</v>
      </c>
    </row>
    <row r="72" ht="68" hidden="1" customHeight="1" spans="1:60">
      <c r="A72" s="51">
        <v>241</v>
      </c>
      <c r="B72" s="51"/>
      <c r="C72" s="51"/>
      <c r="D72" s="51"/>
      <c r="E72" s="51" t="s">
        <v>89</v>
      </c>
      <c r="F72" s="51"/>
      <c r="G72" s="51"/>
      <c r="H72" s="51"/>
      <c r="I72" s="51"/>
      <c r="J72" s="51"/>
      <c r="K72" s="51" t="s">
        <v>89</v>
      </c>
      <c r="L72" s="51" t="s">
        <v>89</v>
      </c>
      <c r="M72" s="51" t="s">
        <v>89</v>
      </c>
      <c r="N72" s="51" t="s">
        <v>89</v>
      </c>
      <c r="O72" s="51" t="s">
        <v>89</v>
      </c>
      <c r="P72" s="51" t="s">
        <v>89</v>
      </c>
      <c r="Q72" s="51"/>
      <c r="R72" s="51"/>
      <c r="S72" s="51"/>
      <c r="T72" s="51"/>
      <c r="U72" s="51"/>
      <c r="V72" s="51"/>
      <c r="W72" s="51" t="s">
        <v>90</v>
      </c>
      <c r="X72" s="52" t="str">
        <f>_xlfn.DISPIMG("ID_BFAD52257C064736B15C2BDC5B93BE05",1)</f>
        <v>=DISPIMG("ID_BFAD52257C064736B15C2BDC5B93BE05",1)</v>
      </c>
      <c r="Y72" s="70" t="s">
        <v>339</v>
      </c>
      <c r="Z72" s="54" t="s">
        <v>340</v>
      </c>
      <c r="AA72" s="54" t="s">
        <v>341</v>
      </c>
      <c r="AB72" s="62" t="s">
        <v>118</v>
      </c>
      <c r="AC72" s="63" t="s">
        <v>119</v>
      </c>
      <c r="AD72" s="51">
        <v>1</v>
      </c>
      <c r="AE72" s="51" t="s">
        <v>336</v>
      </c>
      <c r="AF72" s="51"/>
      <c r="AG72" s="51"/>
      <c r="AH72" s="51" t="s">
        <v>342</v>
      </c>
      <c r="AI72" s="87" t="s">
        <v>343</v>
      </c>
      <c r="AJ72" s="51">
        <v>1</v>
      </c>
      <c r="AK72" s="51"/>
      <c r="AL72" s="51">
        <v>2</v>
      </c>
      <c r="AM72" s="51" t="s">
        <v>344</v>
      </c>
      <c r="AN72" s="51"/>
      <c r="AO72" s="51" t="s">
        <v>345</v>
      </c>
      <c r="AP72" s="60" t="s">
        <v>104</v>
      </c>
    </row>
    <row r="73" ht="68" hidden="1" customHeight="1" spans="1:60">
      <c r="A73" s="51">
        <v>254</v>
      </c>
      <c r="B73" s="51" t="s">
        <v>89</v>
      </c>
      <c r="C73" s="51" t="s">
        <v>89</v>
      </c>
      <c r="D73" s="51" t="s">
        <v>89</v>
      </c>
      <c r="E73" s="51" t="s">
        <v>89</v>
      </c>
      <c r="F73" s="51" t="s">
        <v>89</v>
      </c>
      <c r="G73" s="51" t="s">
        <v>89</v>
      </c>
      <c r="H73" s="51" t="s">
        <v>89</v>
      </c>
      <c r="I73" s="51" t="s">
        <v>89</v>
      </c>
      <c r="J73" s="51" t="s">
        <v>89</v>
      </c>
      <c r="K73" s="51" t="s">
        <v>89</v>
      </c>
      <c r="L73" s="51" t="s">
        <v>89</v>
      </c>
      <c r="M73" s="51" t="s">
        <v>89</v>
      </c>
      <c r="N73" s="51" t="s">
        <v>89</v>
      </c>
      <c r="O73" s="51" t="s">
        <v>89</v>
      </c>
      <c r="P73" s="51" t="s">
        <v>89</v>
      </c>
      <c r="Q73" s="51" t="s">
        <v>89</v>
      </c>
      <c r="R73" s="51" t="s">
        <v>89</v>
      </c>
      <c r="S73" s="51" t="s">
        <v>89</v>
      </c>
      <c r="T73" s="51" t="s">
        <v>89</v>
      </c>
      <c r="U73" s="51" t="s">
        <v>89</v>
      </c>
      <c r="V73" s="51" t="s">
        <v>89</v>
      </c>
      <c r="W73" s="51" t="s">
        <v>105</v>
      </c>
      <c r="X73" s="52" t="str">
        <f>_xlfn.DISPIMG("ID_0C7D00940A5D41BEB358D2AC7B4FB12A",1)</f>
        <v>=DISPIMG("ID_0C7D00940A5D41BEB358D2AC7B4FB12A",1)</v>
      </c>
      <c r="Y73" s="53" t="s">
        <v>358</v>
      </c>
      <c r="Z73" s="56" t="s">
        <v>359</v>
      </c>
      <c r="AA73" s="56" t="s">
        <v>360</v>
      </c>
      <c r="AB73" s="55" t="s">
        <v>361</v>
      </c>
      <c r="AC73" s="51" t="s">
        <v>95</v>
      </c>
      <c r="AD73" s="51">
        <v>1</v>
      </c>
      <c r="AE73" s="51" t="s">
        <v>96</v>
      </c>
      <c r="AF73" s="51" t="s">
        <v>97</v>
      </c>
      <c r="AG73" s="51" t="s">
        <v>98</v>
      </c>
      <c r="AH73" s="56" t="s">
        <v>362</v>
      </c>
      <c r="AI73" s="61" t="s">
        <v>363</v>
      </c>
      <c r="AJ73" s="51" t="s">
        <v>113</v>
      </c>
      <c r="AK73" s="57">
        <v>2850.16</v>
      </c>
      <c r="AL73" s="51"/>
      <c r="AM73" s="51" t="s">
        <v>113</v>
      </c>
      <c r="AN73" s="51"/>
      <c r="AO73" s="51" t="s">
        <v>113</v>
      </c>
      <c r="AP73" s="60" t="s">
        <v>114</v>
      </c>
    </row>
    <row r="74" ht="68" hidden="1" customHeight="1" spans="1:60">
      <c r="A74" s="51">
        <v>255</v>
      </c>
      <c r="B74" s="51" t="s">
        <v>89</v>
      </c>
      <c r="C74" s="51" t="s">
        <v>89</v>
      </c>
      <c r="D74" s="51" t="s">
        <v>89</v>
      </c>
      <c r="E74" s="51" t="s">
        <v>89</v>
      </c>
      <c r="F74" s="51" t="s">
        <v>89</v>
      </c>
      <c r="G74" s="51" t="s">
        <v>89</v>
      </c>
      <c r="H74" s="51" t="s">
        <v>89</v>
      </c>
      <c r="I74" s="51" t="s">
        <v>89</v>
      </c>
      <c r="J74" s="51" t="s">
        <v>89</v>
      </c>
      <c r="K74" s="51" t="s">
        <v>89</v>
      </c>
      <c r="L74" s="51" t="s">
        <v>89</v>
      </c>
      <c r="M74" s="51" t="s">
        <v>89</v>
      </c>
      <c r="N74" s="51" t="s">
        <v>89</v>
      </c>
      <c r="O74" s="51" t="s">
        <v>89</v>
      </c>
      <c r="P74" s="51" t="s">
        <v>89</v>
      </c>
      <c r="Q74" s="51" t="s">
        <v>89</v>
      </c>
      <c r="R74" s="51" t="s">
        <v>89</v>
      </c>
      <c r="S74" s="51" t="s">
        <v>89</v>
      </c>
      <c r="T74" s="51" t="s">
        <v>89</v>
      </c>
      <c r="U74" s="51" t="s">
        <v>89</v>
      </c>
      <c r="V74" s="51" t="s">
        <v>89</v>
      </c>
      <c r="W74" s="51" t="s">
        <v>90</v>
      </c>
      <c r="X74" s="52" t="str">
        <f>_xlfn.DISPIMG("ID_2A3F52136F7443529F816E421E58AE4F",1)</f>
        <v>=DISPIMG("ID_2A3F52136F7443529F816E421E58AE4F",1)</v>
      </c>
      <c r="Y74" s="53" t="s">
        <v>364</v>
      </c>
      <c r="Z74" s="56" t="s">
        <v>365</v>
      </c>
      <c r="AA74" s="56" t="s">
        <v>366</v>
      </c>
      <c r="AB74" s="62" t="s">
        <v>118</v>
      </c>
      <c r="AC74" s="63" t="s">
        <v>119</v>
      </c>
      <c r="AD74" s="51">
        <v>1</v>
      </c>
      <c r="AE74" s="51" t="s">
        <v>96</v>
      </c>
      <c r="AF74" s="51"/>
      <c r="AG74" s="51"/>
      <c r="AH74" s="51"/>
      <c r="AI74" s="61" t="s">
        <v>367</v>
      </c>
      <c r="AJ74" s="51">
        <v>20</v>
      </c>
      <c r="AK74" s="51"/>
      <c r="AL74" s="57">
        <v>596.4</v>
      </c>
      <c r="AM74" s="51" t="s">
        <v>368</v>
      </c>
      <c r="AN74" s="57" t="s">
        <v>369</v>
      </c>
      <c r="AO74" s="51" t="s">
        <v>370</v>
      </c>
      <c r="AP74" s="60" t="s">
        <v>104</v>
      </c>
    </row>
    <row r="75" ht="68" hidden="1" customHeight="1" spans="1:60">
      <c r="A75" s="51">
        <v>256</v>
      </c>
      <c r="B75" s="51" t="s">
        <v>89</v>
      </c>
      <c r="C75" s="51" t="s">
        <v>89</v>
      </c>
      <c r="D75" s="51" t="s">
        <v>89</v>
      </c>
      <c r="E75" s="51" t="s">
        <v>89</v>
      </c>
      <c r="F75" s="51" t="s">
        <v>89</v>
      </c>
      <c r="G75" s="51" t="s">
        <v>89</v>
      </c>
      <c r="H75" s="51" t="s">
        <v>89</v>
      </c>
      <c r="I75" s="51" t="s">
        <v>89</v>
      </c>
      <c r="J75" s="51" t="s">
        <v>89</v>
      </c>
      <c r="K75" s="51" t="s">
        <v>89</v>
      </c>
      <c r="L75" s="51" t="s">
        <v>89</v>
      </c>
      <c r="M75" s="51" t="s">
        <v>89</v>
      </c>
      <c r="N75" s="51" t="s">
        <v>89</v>
      </c>
      <c r="O75" s="51" t="s">
        <v>89</v>
      </c>
      <c r="P75" s="51" t="s">
        <v>89</v>
      </c>
      <c r="Q75" s="51" t="s">
        <v>89</v>
      </c>
      <c r="R75" s="51" t="s">
        <v>89</v>
      </c>
      <c r="S75" s="51" t="s">
        <v>89</v>
      </c>
      <c r="T75" s="51" t="s">
        <v>89</v>
      </c>
      <c r="U75" s="51" t="s">
        <v>89</v>
      </c>
      <c r="V75" s="51" t="s">
        <v>89</v>
      </c>
      <c r="W75" s="51" t="s">
        <v>90</v>
      </c>
      <c r="X75" s="52" t="str">
        <f>_xlfn.DISPIMG("ID_061FE16820044EBDBF6025A2E8F6C42C",1)</f>
        <v>=DISPIMG("ID_061FE16820044EBDBF6025A2E8F6C42C",1)</v>
      </c>
      <c r="Y75" s="53" t="s">
        <v>371</v>
      </c>
      <c r="Z75" s="56" t="s">
        <v>372</v>
      </c>
      <c r="AA75" s="56" t="s">
        <v>373</v>
      </c>
      <c r="AB75" s="62" t="s">
        <v>118</v>
      </c>
      <c r="AC75" s="63" t="s">
        <v>119</v>
      </c>
      <c r="AD75" s="51">
        <v>1</v>
      </c>
      <c r="AE75" s="51" t="s">
        <v>96</v>
      </c>
      <c r="AF75" s="51"/>
      <c r="AG75" s="51"/>
      <c r="AH75" s="51"/>
      <c r="AI75" s="61" t="s">
        <v>374</v>
      </c>
      <c r="AJ75" s="51">
        <v>20</v>
      </c>
      <c r="AK75" s="51"/>
      <c r="AL75" s="57">
        <v>1803.2</v>
      </c>
      <c r="AM75" s="51" t="s">
        <v>368</v>
      </c>
      <c r="AN75" s="57" t="s">
        <v>375</v>
      </c>
      <c r="AO75" s="51" t="s">
        <v>370</v>
      </c>
      <c r="AP75" s="60" t="s">
        <v>104</v>
      </c>
    </row>
    <row r="76" ht="68" hidden="1" customHeight="1" spans="1:60">
      <c r="A76" s="51">
        <v>257</v>
      </c>
      <c r="B76" s="51" t="s">
        <v>89</v>
      </c>
      <c r="C76" s="51" t="s">
        <v>89</v>
      </c>
      <c r="D76" s="51" t="s">
        <v>89</v>
      </c>
      <c r="E76" s="51" t="s">
        <v>89</v>
      </c>
      <c r="F76" s="51" t="s">
        <v>89</v>
      </c>
      <c r="G76" s="51" t="s">
        <v>89</v>
      </c>
      <c r="H76" s="51" t="s">
        <v>89</v>
      </c>
      <c r="I76" s="51" t="s">
        <v>89</v>
      </c>
      <c r="J76" s="51" t="s">
        <v>89</v>
      </c>
      <c r="K76" s="51" t="s">
        <v>89</v>
      </c>
      <c r="L76" s="51" t="s">
        <v>89</v>
      </c>
      <c r="M76" s="51" t="s">
        <v>89</v>
      </c>
      <c r="N76" s="51" t="s">
        <v>89</v>
      </c>
      <c r="O76" s="51" t="s">
        <v>89</v>
      </c>
      <c r="P76" s="51" t="s">
        <v>89</v>
      </c>
      <c r="Q76" s="51" t="s">
        <v>89</v>
      </c>
      <c r="R76" s="51" t="s">
        <v>89</v>
      </c>
      <c r="S76" s="51" t="s">
        <v>89</v>
      </c>
      <c r="T76" s="51" t="s">
        <v>89</v>
      </c>
      <c r="U76" s="51" t="s">
        <v>89</v>
      </c>
      <c r="V76" s="51" t="s">
        <v>89</v>
      </c>
      <c r="W76" s="51" t="s">
        <v>90</v>
      </c>
      <c r="X76" s="52" t="str">
        <f>_xlfn.DISPIMG("ID_0C7D00940A5D41BEB358D2AC7B4FB12A",1)</f>
        <v>=DISPIMG("ID_0C7D00940A5D41BEB358D2AC7B4FB12A",1)</v>
      </c>
      <c r="Y76" s="53" t="s">
        <v>376</v>
      </c>
      <c r="Z76" s="56" t="s">
        <v>377</v>
      </c>
      <c r="AA76" s="56" t="s">
        <v>378</v>
      </c>
      <c r="AB76" s="62" t="s">
        <v>118</v>
      </c>
      <c r="AC76" s="63" t="s">
        <v>119</v>
      </c>
      <c r="AD76" s="51">
        <v>1</v>
      </c>
      <c r="AE76" s="51" t="s">
        <v>96</v>
      </c>
      <c r="AF76" s="51"/>
      <c r="AG76" s="51"/>
      <c r="AH76" s="56" t="s">
        <v>379</v>
      </c>
      <c r="AI76" s="61" t="s">
        <v>363</v>
      </c>
      <c r="AJ76" s="51">
        <v>3</v>
      </c>
      <c r="AK76" s="51"/>
      <c r="AL76" s="57">
        <v>449.6</v>
      </c>
      <c r="AM76" s="57" t="s">
        <v>380</v>
      </c>
      <c r="AN76" s="57" t="s">
        <v>381</v>
      </c>
      <c r="AO76" s="57" t="s">
        <v>382</v>
      </c>
      <c r="AP76" s="60" t="s">
        <v>104</v>
      </c>
    </row>
    <row r="77" ht="68" hidden="1" customHeight="1" spans="1:60">
      <c r="A77" s="51">
        <v>258</v>
      </c>
      <c r="B77" s="51" t="s">
        <v>89</v>
      </c>
      <c r="C77" s="51" t="s">
        <v>89</v>
      </c>
      <c r="D77" s="51" t="s">
        <v>89</v>
      </c>
      <c r="E77" s="51" t="s">
        <v>89</v>
      </c>
      <c r="F77" s="51" t="s">
        <v>89</v>
      </c>
      <c r="G77" s="51" t="s">
        <v>89</v>
      </c>
      <c r="H77" s="51" t="s">
        <v>89</v>
      </c>
      <c r="I77" s="51" t="s">
        <v>89</v>
      </c>
      <c r="J77" s="51" t="s">
        <v>89</v>
      </c>
      <c r="K77" s="51" t="s">
        <v>89</v>
      </c>
      <c r="L77" s="51" t="s">
        <v>89</v>
      </c>
      <c r="M77" s="51" t="s">
        <v>89</v>
      </c>
      <c r="N77" s="51" t="s">
        <v>89</v>
      </c>
      <c r="O77" s="51" t="s">
        <v>89</v>
      </c>
      <c r="P77" s="51" t="s">
        <v>89</v>
      </c>
      <c r="Q77" s="51" t="s">
        <v>89</v>
      </c>
      <c r="R77" s="51" t="s">
        <v>89</v>
      </c>
      <c r="S77" s="51" t="s">
        <v>89</v>
      </c>
      <c r="T77" s="51" t="s">
        <v>89</v>
      </c>
      <c r="U77" s="51" t="s">
        <v>89</v>
      </c>
      <c r="V77" s="51" t="s">
        <v>89</v>
      </c>
      <c r="W77" s="51" t="s">
        <v>90</v>
      </c>
      <c r="X77" s="52" t="str">
        <f>_xlfn.DISPIMG("ID_B31E2A605A2D49F0ACB0DE52F8E3C99F",1)</f>
        <v>=DISPIMG("ID_B31E2A605A2D49F0ACB0DE52F8E3C99F",1)</v>
      </c>
      <c r="Y77" s="53" t="s">
        <v>383</v>
      </c>
      <c r="Z77" s="56" t="s">
        <v>384</v>
      </c>
      <c r="AA77" s="56" t="s">
        <v>385</v>
      </c>
      <c r="AB77" s="62" t="s">
        <v>118</v>
      </c>
      <c r="AC77" s="63" t="s">
        <v>119</v>
      </c>
      <c r="AD77" s="51">
        <v>2</v>
      </c>
      <c r="AE77" s="51" t="s">
        <v>96</v>
      </c>
      <c r="AF77" s="51"/>
      <c r="AG77" s="51"/>
      <c r="AH77" s="51"/>
      <c r="AI77" s="61" t="s">
        <v>386</v>
      </c>
      <c r="AJ77" s="51">
        <v>1</v>
      </c>
      <c r="AK77" s="51"/>
      <c r="AL77" s="51">
        <v>0.48</v>
      </c>
      <c r="AM77" s="51" t="s">
        <v>387</v>
      </c>
      <c r="AN77" s="57" t="s">
        <v>388</v>
      </c>
      <c r="AO77" s="51" t="s">
        <v>389</v>
      </c>
      <c r="AP77" s="60" t="s">
        <v>104</v>
      </c>
    </row>
    <row r="78" ht="68" hidden="1" customHeight="1" spans="1:60">
      <c r="A78" s="51">
        <v>259</v>
      </c>
      <c r="B78" s="51" t="s">
        <v>89</v>
      </c>
      <c r="C78" s="51" t="s">
        <v>89</v>
      </c>
      <c r="D78" s="51" t="s">
        <v>89</v>
      </c>
      <c r="E78" s="51" t="s">
        <v>89</v>
      </c>
      <c r="F78" s="51" t="s">
        <v>89</v>
      </c>
      <c r="G78" s="51" t="s">
        <v>390</v>
      </c>
      <c r="H78" s="51" t="s">
        <v>89</v>
      </c>
      <c r="I78" s="51" t="s">
        <v>390</v>
      </c>
      <c r="J78" s="51" t="s">
        <v>89</v>
      </c>
      <c r="K78" s="51" t="s">
        <v>390</v>
      </c>
      <c r="L78" s="51" t="s">
        <v>89</v>
      </c>
      <c r="M78" s="51" t="s">
        <v>390</v>
      </c>
      <c r="N78" s="51" t="s">
        <v>89</v>
      </c>
      <c r="O78" s="51" t="s">
        <v>390</v>
      </c>
      <c r="P78" s="51" t="s">
        <v>89</v>
      </c>
      <c r="Q78" s="51" t="s">
        <v>390</v>
      </c>
      <c r="R78" s="51" t="s">
        <v>89</v>
      </c>
      <c r="S78" s="51" t="s">
        <v>390</v>
      </c>
      <c r="T78" s="51" t="s">
        <v>89</v>
      </c>
      <c r="U78" s="51" t="s">
        <v>390</v>
      </c>
      <c r="V78" s="51" t="s">
        <v>89</v>
      </c>
      <c r="W78" s="51" t="s">
        <v>105</v>
      </c>
      <c r="X78" s="52" t="str">
        <f>_xlfn.DISPIMG("ID_B5A32350755F4D2C8C4E140062F0FE01",1)</f>
        <v>=DISPIMG("ID_B5A32350755F4D2C8C4E140062F0FE01",1)</v>
      </c>
      <c r="Y78" s="53" t="s">
        <v>391</v>
      </c>
      <c r="Z78" s="56" t="s">
        <v>392</v>
      </c>
      <c r="AA78" s="56" t="s">
        <v>393</v>
      </c>
      <c r="AB78" s="55" t="s">
        <v>394</v>
      </c>
      <c r="AC78" s="51" t="s">
        <v>95</v>
      </c>
      <c r="AD78" s="51">
        <v>1</v>
      </c>
      <c r="AE78" s="51" t="s">
        <v>96</v>
      </c>
      <c r="AF78" s="51" t="s">
        <v>97</v>
      </c>
      <c r="AG78" s="51" t="s">
        <v>98</v>
      </c>
      <c r="AH78" s="56" t="s">
        <v>395</v>
      </c>
      <c r="AI78" s="61" t="s">
        <v>396</v>
      </c>
      <c r="AJ78" s="51" t="s">
        <v>113</v>
      </c>
      <c r="AK78" s="57">
        <v>1965.11</v>
      </c>
      <c r="AL78" s="51"/>
      <c r="AM78" s="51" t="s">
        <v>113</v>
      </c>
      <c r="AN78" s="51" t="s">
        <v>397</v>
      </c>
      <c r="AO78" s="51" t="s">
        <v>113</v>
      </c>
      <c r="AP78" s="60" t="s">
        <v>114</v>
      </c>
    </row>
    <row r="79" ht="68" hidden="1" customHeight="1" spans="1:60">
      <c r="A79" s="51">
        <v>260</v>
      </c>
      <c r="B79" s="51" t="s">
        <v>89</v>
      </c>
      <c r="C79" s="51" t="s">
        <v>89</v>
      </c>
      <c r="D79" s="51" t="s">
        <v>89</v>
      </c>
      <c r="E79" s="51" t="s">
        <v>89</v>
      </c>
      <c r="F79" s="51" t="s">
        <v>89</v>
      </c>
      <c r="G79" s="51" t="s">
        <v>390</v>
      </c>
      <c r="H79" s="51" t="s">
        <v>89</v>
      </c>
      <c r="I79" s="51" t="s">
        <v>390</v>
      </c>
      <c r="J79" s="51" t="s">
        <v>89</v>
      </c>
      <c r="K79" s="51" t="s">
        <v>390</v>
      </c>
      <c r="L79" s="51" t="s">
        <v>89</v>
      </c>
      <c r="M79" s="51" t="s">
        <v>390</v>
      </c>
      <c r="N79" s="51" t="s">
        <v>89</v>
      </c>
      <c r="O79" s="51" t="s">
        <v>390</v>
      </c>
      <c r="P79" s="51" t="s">
        <v>89</v>
      </c>
      <c r="Q79" s="51" t="s">
        <v>390</v>
      </c>
      <c r="R79" s="51" t="s">
        <v>89</v>
      </c>
      <c r="S79" s="51" t="s">
        <v>390</v>
      </c>
      <c r="T79" s="51" t="s">
        <v>89</v>
      </c>
      <c r="U79" s="51" t="s">
        <v>390</v>
      </c>
      <c r="V79" s="51" t="s">
        <v>89</v>
      </c>
      <c r="W79" s="51" t="s">
        <v>90</v>
      </c>
      <c r="X79" s="52" t="str">
        <f>_xlfn.DISPIMG("ID_7AE8CF1D615342E0816E6757D6A68DC9",1)</f>
        <v>=DISPIMG("ID_7AE8CF1D615342E0816E6757D6A68DC9",1)</v>
      </c>
      <c r="Y79" s="53" t="s">
        <v>398</v>
      </c>
      <c r="Z79" s="56" t="s">
        <v>399</v>
      </c>
      <c r="AA79" s="56" t="s">
        <v>400</v>
      </c>
      <c r="AB79" s="62" t="s">
        <v>118</v>
      </c>
      <c r="AC79" s="63" t="s">
        <v>119</v>
      </c>
      <c r="AD79" s="51">
        <v>1</v>
      </c>
      <c r="AE79" s="51" t="s">
        <v>96</v>
      </c>
      <c r="AF79" s="51"/>
      <c r="AG79" s="51"/>
      <c r="AH79" s="56" t="s">
        <v>401</v>
      </c>
      <c r="AI79" s="61" t="s">
        <v>396</v>
      </c>
      <c r="AJ79" s="51">
        <v>1.5</v>
      </c>
      <c r="AK79" s="51"/>
      <c r="AL79" s="58">
        <v>267.75</v>
      </c>
      <c r="AM79" s="57" t="s">
        <v>402</v>
      </c>
      <c r="AN79" s="57" t="s">
        <v>403</v>
      </c>
      <c r="AO79" s="57" t="s">
        <v>382</v>
      </c>
      <c r="AP79" s="60" t="s">
        <v>104</v>
      </c>
    </row>
    <row r="80" ht="68" hidden="1" customHeight="1" spans="1:60">
      <c r="A80" s="51">
        <v>261</v>
      </c>
      <c r="B80" s="51" t="s">
        <v>89</v>
      </c>
      <c r="C80" s="51" t="s">
        <v>89</v>
      </c>
      <c r="D80" s="51" t="s">
        <v>89</v>
      </c>
      <c r="E80" s="51" t="s">
        <v>89</v>
      </c>
      <c r="F80" s="51" t="s">
        <v>89</v>
      </c>
      <c r="G80" s="51" t="s">
        <v>390</v>
      </c>
      <c r="H80" s="51" t="s">
        <v>89</v>
      </c>
      <c r="I80" s="51" t="s">
        <v>390</v>
      </c>
      <c r="J80" s="51" t="s">
        <v>89</v>
      </c>
      <c r="K80" s="51" t="s">
        <v>390</v>
      </c>
      <c r="L80" s="51" t="s">
        <v>89</v>
      </c>
      <c r="M80" s="51" t="s">
        <v>390</v>
      </c>
      <c r="N80" s="51" t="s">
        <v>89</v>
      </c>
      <c r="O80" s="51" t="s">
        <v>390</v>
      </c>
      <c r="P80" s="51" t="s">
        <v>89</v>
      </c>
      <c r="Q80" s="51" t="s">
        <v>390</v>
      </c>
      <c r="R80" s="51" t="s">
        <v>89</v>
      </c>
      <c r="S80" s="51" t="s">
        <v>390</v>
      </c>
      <c r="T80" s="51" t="s">
        <v>89</v>
      </c>
      <c r="U80" s="51" t="s">
        <v>390</v>
      </c>
      <c r="V80" s="51" t="s">
        <v>89</v>
      </c>
      <c r="W80" s="51" t="s">
        <v>90</v>
      </c>
      <c r="X80" s="52" t="str">
        <f>_xlfn.DISPIMG("ID_9F70992AA96D48FEAD8607F94C8C7257",1)</f>
        <v>=DISPIMG("ID_9F70992AA96D48FEAD8607F94C8C7257",1)</v>
      </c>
      <c r="Y80" s="53" t="s">
        <v>404</v>
      </c>
      <c r="Z80" s="56" t="s">
        <v>405</v>
      </c>
      <c r="AA80" s="56" t="s">
        <v>406</v>
      </c>
      <c r="AB80" s="62" t="s">
        <v>118</v>
      </c>
      <c r="AC80" s="63" t="s">
        <v>119</v>
      </c>
      <c r="AD80" s="51">
        <v>1</v>
      </c>
      <c r="AE80" s="51" t="s">
        <v>96</v>
      </c>
      <c r="AF80" s="51"/>
      <c r="AG80" s="51"/>
      <c r="AH80" s="51"/>
      <c r="AI80" s="61" t="s">
        <v>407</v>
      </c>
      <c r="AJ80" s="51">
        <v>1</v>
      </c>
      <c r="AK80" s="51"/>
      <c r="AL80" s="58">
        <v>60.96</v>
      </c>
      <c r="AM80" s="51" t="s">
        <v>387</v>
      </c>
      <c r="AN80" s="57" t="s">
        <v>408</v>
      </c>
      <c r="AO80" s="51" t="s">
        <v>389</v>
      </c>
      <c r="AP80" s="60" t="s">
        <v>104</v>
      </c>
    </row>
    <row r="81" ht="68" hidden="1" customHeight="1" spans="1:60">
      <c r="A81" s="51">
        <v>262</v>
      </c>
      <c r="B81" s="51" t="s">
        <v>89</v>
      </c>
      <c r="C81" s="51" t="s">
        <v>89</v>
      </c>
      <c r="D81" s="51" t="s">
        <v>89</v>
      </c>
      <c r="E81" s="51" t="s">
        <v>89</v>
      </c>
      <c r="F81" s="51" t="s">
        <v>89</v>
      </c>
      <c r="G81" s="51" t="s">
        <v>390</v>
      </c>
      <c r="H81" s="51" t="s">
        <v>89</v>
      </c>
      <c r="I81" s="51" t="s">
        <v>390</v>
      </c>
      <c r="J81" s="51" t="s">
        <v>89</v>
      </c>
      <c r="K81" s="51" t="s">
        <v>390</v>
      </c>
      <c r="L81" s="51" t="s">
        <v>89</v>
      </c>
      <c r="M81" s="51" t="s">
        <v>390</v>
      </c>
      <c r="N81" s="51" t="s">
        <v>89</v>
      </c>
      <c r="O81" s="51" t="s">
        <v>390</v>
      </c>
      <c r="P81" s="51" t="s">
        <v>89</v>
      </c>
      <c r="Q81" s="51" t="s">
        <v>390</v>
      </c>
      <c r="R81" s="51" t="s">
        <v>89</v>
      </c>
      <c r="S81" s="51" t="s">
        <v>390</v>
      </c>
      <c r="T81" s="51" t="s">
        <v>89</v>
      </c>
      <c r="U81" s="51" t="s">
        <v>390</v>
      </c>
      <c r="V81" s="51" t="s">
        <v>89</v>
      </c>
      <c r="W81" s="51" t="s">
        <v>90</v>
      </c>
      <c r="X81" s="52" t="str">
        <f>_xlfn.DISPIMG("ID_D21D13A0C71940A9925C799E2ADEF067",1)</f>
        <v>=DISPIMG("ID_D21D13A0C71940A9925C799E2ADEF067",1)</v>
      </c>
      <c r="Y81" s="53" t="s">
        <v>409</v>
      </c>
      <c r="Z81" s="56" t="s">
        <v>410</v>
      </c>
      <c r="AA81" s="56" t="s">
        <v>411</v>
      </c>
      <c r="AB81" s="62" t="s">
        <v>118</v>
      </c>
      <c r="AC81" s="63" t="s">
        <v>119</v>
      </c>
      <c r="AD81" s="51">
        <v>1</v>
      </c>
      <c r="AE81" s="51" t="s">
        <v>96</v>
      </c>
      <c r="AF81" s="51"/>
      <c r="AG81" s="51"/>
      <c r="AH81" s="56" t="s">
        <v>412</v>
      </c>
      <c r="AI81" s="61" t="s">
        <v>413</v>
      </c>
      <c r="AJ81" s="51">
        <v>3</v>
      </c>
      <c r="AK81" s="51"/>
      <c r="AL81" s="57">
        <v>656</v>
      </c>
      <c r="AM81" s="57" t="s">
        <v>414</v>
      </c>
      <c r="AN81" s="57" t="s">
        <v>415</v>
      </c>
      <c r="AO81" s="51" t="s">
        <v>416</v>
      </c>
      <c r="AP81" s="60" t="s">
        <v>104</v>
      </c>
    </row>
    <row r="82" ht="68" hidden="1" customHeight="1" spans="1:60">
      <c r="A82" s="51">
        <v>263</v>
      </c>
      <c r="B82" s="51" t="s">
        <v>89</v>
      </c>
      <c r="C82" s="51" t="s">
        <v>89</v>
      </c>
      <c r="D82" s="51" t="s">
        <v>89</v>
      </c>
      <c r="E82" s="51" t="s">
        <v>89</v>
      </c>
      <c r="F82" s="51" t="s">
        <v>89</v>
      </c>
      <c r="G82" s="51" t="s">
        <v>390</v>
      </c>
      <c r="H82" s="51" t="s">
        <v>89</v>
      </c>
      <c r="I82" s="51" t="s">
        <v>390</v>
      </c>
      <c r="J82" s="51" t="s">
        <v>89</v>
      </c>
      <c r="K82" s="51" t="s">
        <v>390</v>
      </c>
      <c r="L82" s="51" t="s">
        <v>89</v>
      </c>
      <c r="M82" s="51" t="s">
        <v>390</v>
      </c>
      <c r="N82" s="51" t="s">
        <v>89</v>
      </c>
      <c r="O82" s="51" t="s">
        <v>390</v>
      </c>
      <c r="P82" s="51" t="s">
        <v>89</v>
      </c>
      <c r="Q82" s="51" t="s">
        <v>390</v>
      </c>
      <c r="R82" s="51" t="s">
        <v>89</v>
      </c>
      <c r="S82" s="51" t="s">
        <v>390</v>
      </c>
      <c r="T82" s="51" t="s">
        <v>89</v>
      </c>
      <c r="U82" s="51" t="s">
        <v>390</v>
      </c>
      <c r="V82" s="51" t="s">
        <v>89</v>
      </c>
      <c r="W82" s="51" t="s">
        <v>90</v>
      </c>
      <c r="X82" s="52" t="str">
        <f>_xlfn.DISPIMG("ID_CCECF81C2A8546E793ED76CCFA472600",1)</f>
        <v>=DISPIMG("ID_CCECF81C2A8546E793ED76CCFA472600",1)</v>
      </c>
      <c r="Y82" s="53" t="s">
        <v>417</v>
      </c>
      <c r="Z82" s="56" t="s">
        <v>418</v>
      </c>
      <c r="AA82" s="56" t="s">
        <v>419</v>
      </c>
      <c r="AB82" s="62" t="s">
        <v>118</v>
      </c>
      <c r="AC82" s="63" t="s">
        <v>119</v>
      </c>
      <c r="AD82" s="51">
        <v>1</v>
      </c>
      <c r="AE82" s="51" t="s">
        <v>96</v>
      </c>
      <c r="AF82" s="51"/>
      <c r="AG82" s="51"/>
      <c r="AH82" s="56" t="s">
        <v>412</v>
      </c>
      <c r="AI82" s="61" t="s">
        <v>420</v>
      </c>
      <c r="AJ82" s="51">
        <v>3</v>
      </c>
      <c r="AK82" s="51"/>
      <c r="AL82" s="57">
        <v>852</v>
      </c>
      <c r="AM82" s="57" t="s">
        <v>414</v>
      </c>
      <c r="AN82" s="57" t="s">
        <v>421</v>
      </c>
      <c r="AO82" s="51" t="s">
        <v>416</v>
      </c>
      <c r="AP82" s="60" t="s">
        <v>104</v>
      </c>
    </row>
    <row r="83" ht="68" customHeight="1" spans="1:60">
      <c r="A83" s="51">
        <v>264</v>
      </c>
      <c r="B83" s="51" t="s">
        <v>89</v>
      </c>
      <c r="C83" s="51" t="s">
        <v>89</v>
      </c>
      <c r="D83" s="51" t="s">
        <v>89</v>
      </c>
      <c r="E83" s="51" t="s">
        <v>89</v>
      </c>
      <c r="F83" s="51" t="s">
        <v>89</v>
      </c>
      <c r="G83" s="51" t="s">
        <v>390</v>
      </c>
      <c r="H83" s="51" t="s">
        <v>89</v>
      </c>
      <c r="I83" s="51" t="s">
        <v>390</v>
      </c>
      <c r="J83" s="51" t="s">
        <v>89</v>
      </c>
      <c r="K83" s="51" t="s">
        <v>390</v>
      </c>
      <c r="L83" s="51" t="s">
        <v>89</v>
      </c>
      <c r="M83" s="51" t="s">
        <v>390</v>
      </c>
      <c r="N83" s="51" t="s">
        <v>89</v>
      </c>
      <c r="O83" s="51" t="s">
        <v>390</v>
      </c>
      <c r="P83" s="51" t="s">
        <v>89</v>
      </c>
      <c r="Q83" s="51" t="s">
        <v>390</v>
      </c>
      <c r="R83" s="51" t="s">
        <v>89</v>
      </c>
      <c r="S83" s="51" t="s">
        <v>390</v>
      </c>
      <c r="T83" s="51" t="s">
        <v>89</v>
      </c>
      <c r="U83" s="51" t="s">
        <v>390</v>
      </c>
      <c r="V83" s="51" t="s">
        <v>89</v>
      </c>
      <c r="W83" s="57" t="s">
        <v>90</v>
      </c>
      <c r="X83" s="85" t="str">
        <f>_xlfn.DISPIMG("ID_E3454DF8B7BC44039085ACCF12D9BB0D",1)</f>
        <v>=DISPIMG("ID_E3454DF8B7BC44039085ACCF12D9BB0D",1)</v>
      </c>
      <c r="Y83" s="70" t="s">
        <v>422</v>
      </c>
      <c r="Z83" s="54" t="s">
        <v>423</v>
      </c>
      <c r="AA83" s="54" t="s">
        <v>424</v>
      </c>
      <c r="AB83" s="59" t="s">
        <v>118</v>
      </c>
      <c r="AC83" s="63" t="s">
        <v>119</v>
      </c>
      <c r="AD83" s="57">
        <v>2</v>
      </c>
      <c r="AE83" s="51" t="s">
        <v>96</v>
      </c>
      <c r="AF83" s="51"/>
      <c r="AG83" s="51"/>
      <c r="AH83" s="51" t="s">
        <v>425</v>
      </c>
      <c r="AI83" s="87" t="s">
        <v>426</v>
      </c>
      <c r="AJ83" s="51">
        <v>2.5</v>
      </c>
      <c r="AK83" s="51"/>
      <c r="AL83" s="57">
        <v>16.2</v>
      </c>
      <c r="AM83" s="57" t="s">
        <v>427</v>
      </c>
      <c r="AN83" s="54" t="s">
        <v>428</v>
      </c>
      <c r="AO83" s="89" t="s">
        <v>429</v>
      </c>
      <c r="AP83" s="86" t="s">
        <v>430</v>
      </c>
      <c r="AQ83" s="19" t="s">
        <v>139</v>
      </c>
      <c r="AR83" s="19" t="s">
        <v>140</v>
      </c>
      <c r="AS83" s="19" t="s">
        <v>141</v>
      </c>
      <c r="AT83" s="19" t="s">
        <v>142</v>
      </c>
      <c r="AU83" s="19" t="s">
        <v>143</v>
      </c>
      <c r="AV83" s="19" t="s">
        <v>144</v>
      </c>
      <c r="AW83" s="19" t="s">
        <v>145</v>
      </c>
      <c r="AX83" s="19" t="s">
        <v>146</v>
      </c>
      <c r="AY83" s="19" t="s">
        <v>431</v>
      </c>
      <c r="AZ83" s="19" t="s">
        <v>432</v>
      </c>
      <c r="BA83" s="19" t="s">
        <v>433</v>
      </c>
      <c r="BB83" s="19" t="s">
        <v>434</v>
      </c>
      <c r="BC83" s="19"/>
      <c r="BD83" s="19" t="s">
        <v>435</v>
      </c>
      <c r="BE83" s="90">
        <v>6.1</v>
      </c>
      <c r="BF83" s="8">
        <v>6.16</v>
      </c>
      <c r="BG83" s="8"/>
      <c r="BH83" s="8"/>
    </row>
    <row r="84" ht="68" customHeight="1" spans="1:60">
      <c r="A84" s="51">
        <v>265</v>
      </c>
      <c r="B84" s="51" t="s">
        <v>89</v>
      </c>
      <c r="C84" s="51" t="s">
        <v>89</v>
      </c>
      <c r="D84" s="51" t="s">
        <v>89</v>
      </c>
      <c r="E84" s="51" t="s">
        <v>89</v>
      </c>
      <c r="F84" s="51" t="s">
        <v>89</v>
      </c>
      <c r="G84" s="51" t="s">
        <v>390</v>
      </c>
      <c r="H84" s="51" t="s">
        <v>89</v>
      </c>
      <c r="I84" s="51" t="s">
        <v>390</v>
      </c>
      <c r="J84" s="51" t="s">
        <v>89</v>
      </c>
      <c r="K84" s="51" t="s">
        <v>390</v>
      </c>
      <c r="L84" s="51" t="s">
        <v>89</v>
      </c>
      <c r="M84" s="51" t="s">
        <v>390</v>
      </c>
      <c r="N84" s="51" t="s">
        <v>89</v>
      </c>
      <c r="O84" s="51" t="s">
        <v>390</v>
      </c>
      <c r="P84" s="51" t="s">
        <v>89</v>
      </c>
      <c r="Q84" s="51" t="s">
        <v>390</v>
      </c>
      <c r="R84" s="51" t="s">
        <v>89</v>
      </c>
      <c r="S84" s="51" t="s">
        <v>390</v>
      </c>
      <c r="T84" s="51" t="s">
        <v>89</v>
      </c>
      <c r="U84" s="51" t="s">
        <v>390</v>
      </c>
      <c r="V84" s="51" t="s">
        <v>89</v>
      </c>
      <c r="W84" s="57" t="s">
        <v>90</v>
      </c>
      <c r="X84" s="85" t="str">
        <f>_xlfn.DISPIMG("ID_17E56582C2B54468820369466F671027",1)</f>
        <v>=DISPIMG("ID_17E56582C2B54468820369466F671027",1)</v>
      </c>
      <c r="Y84" s="70" t="s">
        <v>436</v>
      </c>
      <c r="Z84" s="54" t="s">
        <v>437</v>
      </c>
      <c r="AA84" s="54" t="s">
        <v>438</v>
      </c>
      <c r="AB84" s="59" t="s">
        <v>118</v>
      </c>
      <c r="AC84" s="63" t="s">
        <v>119</v>
      </c>
      <c r="AD84" s="57">
        <v>2</v>
      </c>
      <c r="AE84" s="51" t="s">
        <v>96</v>
      </c>
      <c r="AF84" s="51"/>
      <c r="AG84" s="51"/>
      <c r="AH84" s="51" t="s">
        <v>439</v>
      </c>
      <c r="AI84" s="87" t="s">
        <v>440</v>
      </c>
      <c r="AJ84" s="51">
        <v>2.5</v>
      </c>
      <c r="AK84" s="51"/>
      <c r="AL84" s="57">
        <v>16.4</v>
      </c>
      <c r="AM84" s="57" t="s">
        <v>427</v>
      </c>
      <c r="AN84" s="54" t="s">
        <v>428</v>
      </c>
      <c r="AO84" s="89" t="s">
        <v>429</v>
      </c>
      <c r="AP84" s="86" t="s">
        <v>430</v>
      </c>
      <c r="AQ84" s="19" t="s">
        <v>139</v>
      </c>
      <c r="AR84" s="19" t="s">
        <v>140</v>
      </c>
      <c r="AS84" s="19" t="s">
        <v>141</v>
      </c>
      <c r="AT84" s="19" t="s">
        <v>142</v>
      </c>
      <c r="AU84" s="19" t="s">
        <v>143</v>
      </c>
      <c r="AV84" s="19" t="s">
        <v>144</v>
      </c>
      <c r="AW84" s="19" t="s">
        <v>145</v>
      </c>
      <c r="AX84" s="19" t="s">
        <v>146</v>
      </c>
      <c r="AY84" s="19" t="s">
        <v>431</v>
      </c>
      <c r="AZ84" s="19" t="s">
        <v>432</v>
      </c>
      <c r="BA84" s="19" t="s">
        <v>433</v>
      </c>
      <c r="BB84" s="19" t="s">
        <v>434</v>
      </c>
      <c r="BC84" s="19"/>
      <c r="BD84" s="19" t="s">
        <v>435</v>
      </c>
      <c r="BE84" s="90">
        <v>6.1</v>
      </c>
      <c r="BF84" s="8">
        <v>6.16</v>
      </c>
      <c r="BG84" s="8"/>
      <c r="BH84" s="8"/>
    </row>
    <row r="85" ht="68" hidden="1" customHeight="1" spans="1:60">
      <c r="A85" s="51">
        <v>266</v>
      </c>
      <c r="B85" s="51" t="s">
        <v>89</v>
      </c>
      <c r="C85" s="51" t="s">
        <v>89</v>
      </c>
      <c r="D85" s="51" t="s">
        <v>89</v>
      </c>
      <c r="E85" s="51" t="s">
        <v>89</v>
      </c>
      <c r="F85" s="51" t="s">
        <v>89</v>
      </c>
      <c r="G85" s="51" t="s">
        <v>390</v>
      </c>
      <c r="H85" s="51" t="s">
        <v>89</v>
      </c>
      <c r="I85" s="51" t="s">
        <v>390</v>
      </c>
      <c r="J85" s="51" t="s">
        <v>89</v>
      </c>
      <c r="K85" s="51" t="s">
        <v>390</v>
      </c>
      <c r="L85" s="51" t="s">
        <v>89</v>
      </c>
      <c r="M85" s="51" t="s">
        <v>390</v>
      </c>
      <c r="N85" s="51" t="s">
        <v>89</v>
      </c>
      <c r="O85" s="51" t="s">
        <v>390</v>
      </c>
      <c r="P85" s="51" t="s">
        <v>89</v>
      </c>
      <c r="Q85" s="51" t="s">
        <v>390</v>
      </c>
      <c r="R85" s="51" t="s">
        <v>89</v>
      </c>
      <c r="S85" s="51" t="s">
        <v>390</v>
      </c>
      <c r="T85" s="51" t="s">
        <v>89</v>
      </c>
      <c r="U85" s="51" t="s">
        <v>390</v>
      </c>
      <c r="V85" s="51" t="s">
        <v>89</v>
      </c>
      <c r="W85" s="51" t="s">
        <v>90</v>
      </c>
      <c r="X85" s="52" t="str">
        <f>_xlfn.DISPIMG("ID_C4862AF2DE634D4DBBD437ED7216813E",1)</f>
        <v>=DISPIMG("ID_C4862AF2DE634D4DBBD437ED7216813E",1)</v>
      </c>
      <c r="Y85" s="70" t="s">
        <v>441</v>
      </c>
      <c r="Z85" s="54" t="s">
        <v>442</v>
      </c>
      <c r="AA85" s="54" t="s">
        <v>443</v>
      </c>
      <c r="AB85" s="62" t="s">
        <v>118</v>
      </c>
      <c r="AC85" s="63" t="s">
        <v>119</v>
      </c>
      <c r="AD85" s="51">
        <v>2</v>
      </c>
      <c r="AE85" s="51" t="s">
        <v>96</v>
      </c>
      <c r="AF85" s="51"/>
      <c r="AG85" s="51"/>
      <c r="AH85" s="51" t="s">
        <v>444</v>
      </c>
      <c r="AI85" s="87" t="s">
        <v>445</v>
      </c>
      <c r="AJ85" s="51">
        <v>1</v>
      </c>
      <c r="AK85" s="51"/>
      <c r="AL85" s="57">
        <v>8</v>
      </c>
      <c r="AM85" s="51" t="s">
        <v>446</v>
      </c>
      <c r="AN85" s="57" t="s">
        <v>447</v>
      </c>
      <c r="AO85" s="91" t="s">
        <v>178</v>
      </c>
      <c r="AP85" s="65" t="s">
        <v>448</v>
      </c>
    </row>
    <row r="86" ht="68" hidden="1" customHeight="1" spans="1:60">
      <c r="A86" s="51">
        <v>267</v>
      </c>
      <c r="B86" s="51" t="s">
        <v>89</v>
      </c>
      <c r="C86" s="51" t="s">
        <v>89</v>
      </c>
      <c r="D86" s="51" t="s">
        <v>89</v>
      </c>
      <c r="E86" s="51" t="s">
        <v>89</v>
      </c>
      <c r="F86" s="51" t="s">
        <v>89</v>
      </c>
      <c r="G86" s="51" t="s">
        <v>390</v>
      </c>
      <c r="H86" s="51" t="s">
        <v>89</v>
      </c>
      <c r="I86" s="51" t="s">
        <v>390</v>
      </c>
      <c r="J86" s="51" t="s">
        <v>89</v>
      </c>
      <c r="K86" s="51" t="s">
        <v>390</v>
      </c>
      <c r="L86" s="51" t="s">
        <v>89</v>
      </c>
      <c r="M86" s="51" t="s">
        <v>390</v>
      </c>
      <c r="N86" s="51" t="s">
        <v>89</v>
      </c>
      <c r="O86" s="51" t="s">
        <v>390</v>
      </c>
      <c r="P86" s="51" t="s">
        <v>89</v>
      </c>
      <c r="Q86" s="51" t="s">
        <v>390</v>
      </c>
      <c r="R86" s="51" t="s">
        <v>89</v>
      </c>
      <c r="S86" s="51" t="s">
        <v>390</v>
      </c>
      <c r="T86" s="51" t="s">
        <v>89</v>
      </c>
      <c r="U86" s="51" t="s">
        <v>390</v>
      </c>
      <c r="V86" s="51" t="s">
        <v>89</v>
      </c>
      <c r="W86" s="51" t="s">
        <v>90</v>
      </c>
      <c r="X86" s="52" t="str">
        <f>_xlfn.DISPIMG("ID_570A540706BD46F588799A59140AECE0",1)</f>
        <v>=DISPIMG("ID_570A540706BD46F588799A59140AECE0",1)</v>
      </c>
      <c r="Y86" s="53" t="s">
        <v>449</v>
      </c>
      <c r="Z86" s="56" t="s">
        <v>450</v>
      </c>
      <c r="AA86" s="56" t="s">
        <v>451</v>
      </c>
      <c r="AB86" s="62" t="s">
        <v>118</v>
      </c>
      <c r="AC86" s="63" t="s">
        <v>119</v>
      </c>
      <c r="AD86" s="51">
        <v>2</v>
      </c>
      <c r="AE86" s="51" t="s">
        <v>96</v>
      </c>
      <c r="AF86" s="51"/>
      <c r="AG86" s="51"/>
      <c r="AH86" s="51" t="s">
        <v>444</v>
      </c>
      <c r="AI86" s="61" t="s">
        <v>452</v>
      </c>
      <c r="AJ86" s="57" t="s">
        <v>453</v>
      </c>
      <c r="AK86" s="51"/>
      <c r="AL86" s="57">
        <v>8</v>
      </c>
      <c r="AM86" s="51" t="s">
        <v>446</v>
      </c>
      <c r="AN86" s="57" t="s">
        <v>454</v>
      </c>
      <c r="AO86" s="51" t="s">
        <v>455</v>
      </c>
      <c r="AP86" s="60" t="s">
        <v>104</v>
      </c>
    </row>
    <row r="87" ht="68" customHeight="1" spans="1:60">
      <c r="A87" s="51">
        <v>268</v>
      </c>
      <c r="B87" s="51" t="s">
        <v>89</v>
      </c>
      <c r="C87" s="51" t="s">
        <v>89</v>
      </c>
      <c r="D87" s="51" t="s">
        <v>89</v>
      </c>
      <c r="E87" s="51" t="s">
        <v>89</v>
      </c>
      <c r="F87" s="51" t="s">
        <v>89</v>
      </c>
      <c r="G87" s="51" t="s">
        <v>390</v>
      </c>
      <c r="H87" s="51" t="s">
        <v>89</v>
      </c>
      <c r="I87" s="51" t="s">
        <v>390</v>
      </c>
      <c r="J87" s="51" t="s">
        <v>89</v>
      </c>
      <c r="K87" s="51" t="s">
        <v>390</v>
      </c>
      <c r="L87" s="51" t="s">
        <v>89</v>
      </c>
      <c r="M87" s="51" t="s">
        <v>390</v>
      </c>
      <c r="N87" s="51" t="s">
        <v>89</v>
      </c>
      <c r="O87" s="51" t="s">
        <v>390</v>
      </c>
      <c r="P87" s="51" t="s">
        <v>89</v>
      </c>
      <c r="Q87" s="51" t="s">
        <v>390</v>
      </c>
      <c r="R87" s="51" t="s">
        <v>89</v>
      </c>
      <c r="S87" s="51" t="s">
        <v>390</v>
      </c>
      <c r="T87" s="51" t="s">
        <v>89</v>
      </c>
      <c r="U87" s="51" t="s">
        <v>390</v>
      </c>
      <c r="V87" s="51" t="s">
        <v>89</v>
      </c>
      <c r="W87" s="51" t="s">
        <v>90</v>
      </c>
      <c r="X87" s="52" t="str">
        <f>_xlfn.DISPIMG("ID_032F82240FE442868B1EBCF377851978",1)</f>
        <v>=DISPIMG("ID_032F82240FE442868B1EBCF377851978",1)</v>
      </c>
      <c r="Y87" s="53" t="s">
        <v>456</v>
      </c>
      <c r="Z87" s="56" t="s">
        <v>457</v>
      </c>
      <c r="AA87" s="56" t="s">
        <v>458</v>
      </c>
      <c r="AB87" s="59" t="s">
        <v>118</v>
      </c>
      <c r="AC87" s="63" t="s">
        <v>119</v>
      </c>
      <c r="AD87" s="51">
        <v>2</v>
      </c>
      <c r="AE87" s="51" t="s">
        <v>96</v>
      </c>
      <c r="AF87" s="51"/>
      <c r="AG87" s="51"/>
      <c r="AH87" s="51"/>
      <c r="AI87" s="61" t="s">
        <v>459</v>
      </c>
      <c r="AJ87" s="51">
        <v>2.5</v>
      </c>
      <c r="AK87" s="51"/>
      <c r="AL87" s="57">
        <v>4</v>
      </c>
      <c r="AM87" s="51" t="s">
        <v>460</v>
      </c>
      <c r="AN87" s="51"/>
      <c r="AO87" s="59" t="s">
        <v>461</v>
      </c>
      <c r="AP87" s="86" t="s">
        <v>462</v>
      </c>
      <c r="AQ87" s="19" t="s">
        <v>139</v>
      </c>
      <c r="AR87" s="19" t="s">
        <v>140</v>
      </c>
      <c r="AS87" s="19" t="s">
        <v>141</v>
      </c>
      <c r="AT87" s="19" t="s">
        <v>142</v>
      </c>
      <c r="AU87" s="19" t="s">
        <v>143</v>
      </c>
      <c r="AV87" s="19" t="s">
        <v>144</v>
      </c>
      <c r="AW87" s="19" t="s">
        <v>145</v>
      </c>
      <c r="AX87" s="19" t="s">
        <v>146</v>
      </c>
      <c r="AY87" s="19" t="s">
        <v>431</v>
      </c>
      <c r="AZ87" s="19" t="s">
        <v>432</v>
      </c>
      <c r="BA87" s="19" t="s">
        <v>433</v>
      </c>
      <c r="BB87" s="19" t="s">
        <v>434</v>
      </c>
      <c r="BC87" s="19"/>
      <c r="BD87" s="19" t="s">
        <v>435</v>
      </c>
      <c r="BE87" s="90">
        <v>6.1</v>
      </c>
      <c r="BF87" s="8">
        <v>6.16</v>
      </c>
      <c r="BG87" s="8"/>
      <c r="BH87" s="8"/>
    </row>
    <row r="88" ht="68" hidden="1" customHeight="1" spans="1:60">
      <c r="A88" s="51">
        <v>269</v>
      </c>
      <c r="B88" s="51" t="s">
        <v>89</v>
      </c>
      <c r="C88" s="51" t="s">
        <v>89</v>
      </c>
      <c r="D88" s="51" t="s">
        <v>89</v>
      </c>
      <c r="E88" s="51" t="s">
        <v>89</v>
      </c>
      <c r="F88" s="51" t="s">
        <v>89</v>
      </c>
      <c r="G88" s="51" t="s">
        <v>390</v>
      </c>
      <c r="H88" s="51" t="s">
        <v>89</v>
      </c>
      <c r="I88" s="51" t="s">
        <v>390</v>
      </c>
      <c r="J88" s="51" t="s">
        <v>89</v>
      </c>
      <c r="K88" s="51" t="s">
        <v>390</v>
      </c>
      <c r="L88" s="51" t="s">
        <v>89</v>
      </c>
      <c r="M88" s="51" t="s">
        <v>390</v>
      </c>
      <c r="N88" s="51" t="s">
        <v>89</v>
      </c>
      <c r="O88" s="51" t="s">
        <v>390</v>
      </c>
      <c r="P88" s="51" t="s">
        <v>89</v>
      </c>
      <c r="Q88" s="51" t="s">
        <v>390</v>
      </c>
      <c r="R88" s="51" t="s">
        <v>89</v>
      </c>
      <c r="S88" s="51" t="s">
        <v>390</v>
      </c>
      <c r="T88" s="51" t="s">
        <v>89</v>
      </c>
      <c r="U88" s="51" t="s">
        <v>390</v>
      </c>
      <c r="V88" s="51" t="s">
        <v>89</v>
      </c>
      <c r="W88" s="51" t="s">
        <v>90</v>
      </c>
      <c r="X88" s="52" t="str">
        <f>_xlfn.DISPIMG("ID_46E1533A18D64E35B0E0A5F1CFF66897",1)</f>
        <v>=DISPIMG("ID_46E1533A18D64E35B0E0A5F1CFF66897",1)</v>
      </c>
      <c r="Y88" s="53" t="s">
        <v>463</v>
      </c>
      <c r="Z88" s="54" t="s">
        <v>464</v>
      </c>
      <c r="AA88" s="54" t="s">
        <v>465</v>
      </c>
      <c r="AB88" s="62" t="s">
        <v>118</v>
      </c>
      <c r="AC88" s="63" t="s">
        <v>119</v>
      </c>
      <c r="AD88" s="51">
        <v>2</v>
      </c>
      <c r="AE88" s="51" t="s">
        <v>96</v>
      </c>
      <c r="AF88" s="51"/>
      <c r="AG88" s="51"/>
      <c r="AH88" s="51" t="s">
        <v>444</v>
      </c>
      <c r="AI88" s="87" t="s">
        <v>466</v>
      </c>
      <c r="AJ88" s="51">
        <v>2</v>
      </c>
      <c r="AK88" s="51"/>
      <c r="AL88" s="57">
        <v>2</v>
      </c>
      <c r="AM88" s="57" t="s">
        <v>427</v>
      </c>
      <c r="AN88" s="57" t="s">
        <v>467</v>
      </c>
      <c r="AO88" s="91" t="s">
        <v>429</v>
      </c>
      <c r="AP88" s="65" t="s">
        <v>430</v>
      </c>
    </row>
    <row r="89" ht="68" hidden="1" customHeight="1" spans="1:60">
      <c r="A89" s="51">
        <v>270</v>
      </c>
      <c r="B89" s="51" t="s">
        <v>89</v>
      </c>
      <c r="C89" s="51" t="s">
        <v>89</v>
      </c>
      <c r="D89" s="51" t="s">
        <v>89</v>
      </c>
      <c r="E89" s="51" t="s">
        <v>89</v>
      </c>
      <c r="F89" s="51" t="s">
        <v>89</v>
      </c>
      <c r="G89" s="51" t="s">
        <v>390</v>
      </c>
      <c r="H89" s="51" t="s">
        <v>89</v>
      </c>
      <c r="I89" s="51" t="s">
        <v>390</v>
      </c>
      <c r="J89" s="51" t="s">
        <v>89</v>
      </c>
      <c r="K89" s="51" t="s">
        <v>390</v>
      </c>
      <c r="L89" s="51" t="s">
        <v>89</v>
      </c>
      <c r="M89" s="51" t="s">
        <v>390</v>
      </c>
      <c r="N89" s="51" t="s">
        <v>89</v>
      </c>
      <c r="O89" s="51" t="s">
        <v>390</v>
      </c>
      <c r="P89" s="51" t="s">
        <v>89</v>
      </c>
      <c r="Q89" s="51" t="s">
        <v>390</v>
      </c>
      <c r="R89" s="51" t="s">
        <v>89</v>
      </c>
      <c r="S89" s="51" t="s">
        <v>390</v>
      </c>
      <c r="T89" s="51" t="s">
        <v>89</v>
      </c>
      <c r="U89" s="51" t="s">
        <v>390</v>
      </c>
      <c r="V89" s="51" t="s">
        <v>89</v>
      </c>
      <c r="W89" s="51" t="s">
        <v>90</v>
      </c>
      <c r="X89" s="52" t="str">
        <f>_xlfn.DISPIMG("ID_674E6553AACB418787783A6BDEC8D7CE",1)</f>
        <v>=DISPIMG("ID_674E6553AACB418787783A6BDEC8D7CE",1)</v>
      </c>
      <c r="Y89" s="70" t="s">
        <v>468</v>
      </c>
      <c r="Z89" s="54" t="s">
        <v>469</v>
      </c>
      <c r="AA89" s="54" t="s">
        <v>470</v>
      </c>
      <c r="AB89" s="62" t="s">
        <v>118</v>
      </c>
      <c r="AC89" s="63" t="s">
        <v>119</v>
      </c>
      <c r="AD89" s="51">
        <v>2</v>
      </c>
      <c r="AE89" s="51" t="s">
        <v>96</v>
      </c>
      <c r="AF89" s="51"/>
      <c r="AG89" s="51"/>
      <c r="AH89" s="51" t="s">
        <v>444</v>
      </c>
      <c r="AI89" s="61" t="s">
        <v>471</v>
      </c>
      <c r="AJ89" s="51">
        <v>2</v>
      </c>
      <c r="AK89" s="51"/>
      <c r="AL89" s="57">
        <v>1</v>
      </c>
      <c r="AM89" s="57" t="s">
        <v>446</v>
      </c>
      <c r="AN89" s="57" t="s">
        <v>467</v>
      </c>
      <c r="AO89" s="91" t="s">
        <v>472</v>
      </c>
      <c r="AP89" s="65" t="s">
        <v>473</v>
      </c>
    </row>
    <row r="90" ht="68" hidden="1" customHeight="1" spans="1:60">
      <c r="A90" s="51">
        <v>271</v>
      </c>
      <c r="B90" s="51" t="s">
        <v>89</v>
      </c>
      <c r="C90" s="51" t="s">
        <v>89</v>
      </c>
      <c r="D90" s="51" t="s">
        <v>89</v>
      </c>
      <c r="E90" s="51" t="s">
        <v>89</v>
      </c>
      <c r="F90" s="51" t="s">
        <v>89</v>
      </c>
      <c r="G90" s="51" t="s">
        <v>390</v>
      </c>
      <c r="H90" s="51" t="s">
        <v>89</v>
      </c>
      <c r="I90" s="51" t="s">
        <v>390</v>
      </c>
      <c r="J90" s="51" t="s">
        <v>89</v>
      </c>
      <c r="K90" s="51" t="s">
        <v>390</v>
      </c>
      <c r="L90" s="51" t="s">
        <v>89</v>
      </c>
      <c r="M90" s="51" t="s">
        <v>390</v>
      </c>
      <c r="N90" s="51" t="s">
        <v>89</v>
      </c>
      <c r="O90" s="51" t="s">
        <v>390</v>
      </c>
      <c r="P90" s="51" t="s">
        <v>89</v>
      </c>
      <c r="Q90" s="51" t="s">
        <v>390</v>
      </c>
      <c r="R90" s="51" t="s">
        <v>89</v>
      </c>
      <c r="S90" s="51" t="s">
        <v>390</v>
      </c>
      <c r="T90" s="51" t="s">
        <v>89</v>
      </c>
      <c r="U90" s="51" t="s">
        <v>390</v>
      </c>
      <c r="V90" s="51" t="s">
        <v>89</v>
      </c>
      <c r="W90" s="51" t="s">
        <v>90</v>
      </c>
      <c r="X90" s="52" t="str">
        <f>_xlfn.DISPIMG("ID_39603FA47A474D85BF59A88236AB061D",1)</f>
        <v>=DISPIMG("ID_39603FA47A474D85BF59A88236AB061D",1)</v>
      </c>
      <c r="Y90" s="53" t="s">
        <v>474</v>
      </c>
      <c r="Z90" s="54" t="s">
        <v>475</v>
      </c>
      <c r="AA90" s="54" t="s">
        <v>476</v>
      </c>
      <c r="AB90" s="62" t="s">
        <v>118</v>
      </c>
      <c r="AC90" s="63" t="s">
        <v>119</v>
      </c>
      <c r="AD90" s="51">
        <v>2</v>
      </c>
      <c r="AE90" s="51" t="s">
        <v>96</v>
      </c>
      <c r="AF90" s="51"/>
      <c r="AG90" s="51"/>
      <c r="AH90" s="51"/>
      <c r="AI90" s="61" t="s">
        <v>477</v>
      </c>
      <c r="AJ90" s="51">
        <v>2</v>
      </c>
      <c r="AK90" s="51"/>
      <c r="AL90" s="57">
        <v>5.6</v>
      </c>
      <c r="AM90" s="57" t="s">
        <v>478</v>
      </c>
      <c r="AN90" s="57" t="s">
        <v>467</v>
      </c>
      <c r="AO90" s="91" t="s">
        <v>479</v>
      </c>
      <c r="AP90" s="65" t="s">
        <v>480</v>
      </c>
    </row>
    <row r="91" ht="68" hidden="1" customHeight="1" spans="1:60">
      <c r="A91" s="51">
        <v>272</v>
      </c>
      <c r="B91" s="51" t="s">
        <v>89</v>
      </c>
      <c r="C91" s="51" t="s">
        <v>89</v>
      </c>
      <c r="D91" s="51" t="s">
        <v>89</v>
      </c>
      <c r="E91" s="51" t="s">
        <v>89</v>
      </c>
      <c r="F91" s="51" t="s">
        <v>89</v>
      </c>
      <c r="G91" s="51" t="s">
        <v>390</v>
      </c>
      <c r="H91" s="51" t="s">
        <v>89</v>
      </c>
      <c r="I91" s="51" t="s">
        <v>390</v>
      </c>
      <c r="J91" s="51" t="s">
        <v>89</v>
      </c>
      <c r="K91" s="51" t="s">
        <v>390</v>
      </c>
      <c r="L91" s="51" t="s">
        <v>89</v>
      </c>
      <c r="M91" s="51" t="s">
        <v>390</v>
      </c>
      <c r="N91" s="51" t="s">
        <v>89</v>
      </c>
      <c r="O91" s="51" t="s">
        <v>390</v>
      </c>
      <c r="P91" s="51" t="s">
        <v>89</v>
      </c>
      <c r="Q91" s="51" t="s">
        <v>390</v>
      </c>
      <c r="R91" s="51" t="s">
        <v>89</v>
      </c>
      <c r="S91" s="51" t="s">
        <v>390</v>
      </c>
      <c r="T91" s="51" t="s">
        <v>89</v>
      </c>
      <c r="U91" s="51" t="s">
        <v>390</v>
      </c>
      <c r="V91" s="51" t="s">
        <v>89</v>
      </c>
      <c r="W91" s="51" t="s">
        <v>90</v>
      </c>
      <c r="X91" s="52" t="str">
        <f>_xlfn.DISPIMG("ID_EC5D391DB40B46B9BA2DA7FCB5BA224D",1)</f>
        <v>=DISPIMG("ID_EC5D391DB40B46B9BA2DA7FCB5BA224D",1)</v>
      </c>
      <c r="Y91" s="53" t="s">
        <v>481</v>
      </c>
      <c r="Z91" s="56" t="s">
        <v>482</v>
      </c>
      <c r="AA91" s="56" t="s">
        <v>483</v>
      </c>
      <c r="AB91" s="62" t="s">
        <v>118</v>
      </c>
      <c r="AC91" s="63" t="s">
        <v>119</v>
      </c>
      <c r="AD91" s="51">
        <v>4</v>
      </c>
      <c r="AE91" s="51" t="s">
        <v>96</v>
      </c>
      <c r="AF91" s="51"/>
      <c r="AG91" s="51"/>
      <c r="AH91" s="51"/>
      <c r="AI91" s="61" t="s">
        <v>484</v>
      </c>
      <c r="AJ91" s="51">
        <v>1</v>
      </c>
      <c r="AK91" s="51"/>
      <c r="AL91" s="57">
        <v>1.5</v>
      </c>
      <c r="AM91" s="51" t="s">
        <v>387</v>
      </c>
      <c r="AN91" s="51"/>
      <c r="AO91" s="51" t="s">
        <v>389</v>
      </c>
      <c r="AP91" s="60" t="s">
        <v>104</v>
      </c>
    </row>
    <row r="92" ht="17.25" spans="1:60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3"/>
      <c r="AC92" s="92"/>
      <c r="AD92" s="92"/>
      <c r="AE92" s="92"/>
      <c r="AF92" s="92"/>
      <c r="AG92" s="92"/>
      <c r="AH92" s="92"/>
      <c r="AI92" s="94"/>
      <c r="AJ92" s="92"/>
      <c r="AK92" s="92"/>
      <c r="AL92" s="92"/>
      <c r="AM92" s="92"/>
      <c r="AN92" s="92"/>
      <c r="AO92" s="92"/>
      <c r="AP92" s="94"/>
    </row>
  </sheetData>
  <autoFilter xmlns:etc="http://www.wps.cn/officeDocument/2017/etCustomData" ref="A4:AP91" etc:filterBottomFollowUsedRange="0">
    <filterColumn colId="26">
      <filters>
        <filter val="驾驶侧歇脚板-PHEV"/>
        <filter val="右后顶扬声器支架"/>
        <filter val="驾驶侧歇脚板总成-PHEV"/>
        <filter val="CPD安装支架-钣金顶"/>
        <filter val="EV电池包检修堵盖"/>
        <filter val="全景顶棚框架-左"/>
        <filter val="左后顶扬声器安装支架"/>
        <filter val="右后顶扬声器安装支架"/>
        <filter val="橡胶限位块"/>
        <filter val="OHC安装支架(无E-Call)"/>
        <filter val="左后顶扬声器面罩"/>
        <filter val="前卡扣支架1"/>
        <filter val="中卡扣支架2"/>
        <filter val="全景顶棚框架-右"/>
        <filter val="驾驶侧歇脚板-EV"/>
        <filter val="左后顶卡扣支架"/>
        <filter val="驾驶侧歇脚板总成-EV"/>
        <filter val="CPD安装支架-全景天窗"/>
        <filter val="OHC安装支架(E-Call)"/>
        <filter val="右后顶扬声器面罩"/>
        <filter val="右后顶卡扣支架"/>
        <filter val="左后顶扬声器支架"/>
        <filter val="模压衣帽架安装支架前"/>
        <filter val="全景顶棚框架-前"/>
        <filter val="模压衣帽架安装支架后"/>
        <filter val="全景顶棚框架-后"/>
      </filters>
    </filterColumn>
    <extLst/>
  </autoFilter>
  <mergeCells count="29">
    <mergeCell ref="B1:E1"/>
    <mergeCell ref="F1:V1"/>
    <mergeCell ref="W1:AB1"/>
    <mergeCell ref="AC1:AH1"/>
    <mergeCell ref="AI1:AN1"/>
    <mergeCell ref="AO1:AP1"/>
    <mergeCell ref="AQ1:BH1"/>
    <mergeCell ref="AQ2:BE2"/>
    <mergeCell ref="A1:A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</mergeCells>
  <conditionalFormatting sqref="B68:E68">
    <cfRule type="cellIs" dxfId="0" priority="170" operator="equal">
      <formula>"S"</formula>
    </cfRule>
  </conditionalFormatting>
  <conditionalFormatting sqref="F68:V68">
    <cfRule type="cellIs" dxfId="1" priority="169" operator="equal">
      <formula>"S"</formula>
    </cfRule>
  </conditionalFormatting>
  <conditionalFormatting sqref="W68">
    <cfRule type="cellIs" dxfId="2" priority="165" operator="equal">
      <formula>"Fastener"</formula>
    </cfRule>
    <cfRule type="cellIs" dxfId="3" priority="166" operator="equal">
      <formula>"Assy"</formula>
    </cfRule>
  </conditionalFormatting>
  <conditionalFormatting sqref="AB68">
    <cfRule type="cellIs" dxfId="4" priority="129" operator="equal">
      <formula>""</formula>
    </cfRule>
    <cfRule type="cellIs" dxfId="5" priority="130" operator="equal">
      <formula>"N/A"</formula>
    </cfRule>
  </conditionalFormatting>
  <conditionalFormatting sqref="AC68">
    <cfRule type="cellIs" dxfId="6" priority="160" operator="equal">
      <formula>"I"</formula>
    </cfRule>
    <cfRule type="cellIs" dxfId="7" priority="161" operator="equal">
      <formula>"P"</formula>
    </cfRule>
  </conditionalFormatting>
  <conditionalFormatting sqref="AH68">
    <cfRule type="cellIs" dxfId="4" priority="127" operator="equal">
      <formula>""</formula>
    </cfRule>
    <cfRule type="cellIs" dxfId="5" priority="128" operator="equal">
      <formula>"N/A"</formula>
    </cfRule>
  </conditionalFormatting>
  <conditionalFormatting sqref="AK68">
    <cfRule type="cellIs" dxfId="4" priority="125" operator="equal">
      <formula>""</formula>
    </cfRule>
    <cfRule type="cellIs" dxfId="5" priority="126" operator="equal">
      <formula>"N/A"</formula>
    </cfRule>
  </conditionalFormatting>
  <conditionalFormatting sqref="B69:E69">
    <cfRule type="cellIs" dxfId="0" priority="150" operator="equal">
      <formula>"S"</formula>
    </cfRule>
  </conditionalFormatting>
  <conditionalFormatting sqref="F69:V69">
    <cfRule type="cellIs" dxfId="1" priority="149" operator="equal">
      <formula>"S"</formula>
    </cfRule>
  </conditionalFormatting>
  <conditionalFormatting sqref="W69">
    <cfRule type="cellIs" dxfId="2" priority="145" operator="equal">
      <formula>"Fastener"</formula>
    </cfRule>
    <cfRule type="cellIs" dxfId="3" priority="146" operator="equal">
      <formula>"Assy"</formula>
    </cfRule>
  </conditionalFormatting>
  <conditionalFormatting sqref="AC69">
    <cfRule type="cellIs" dxfId="6" priority="140" operator="equal">
      <formula>"I"</formula>
    </cfRule>
    <cfRule type="cellIs" dxfId="7" priority="141" operator="equal">
      <formula>"P"</formula>
    </cfRule>
  </conditionalFormatting>
  <conditionalFormatting sqref="W71">
    <cfRule type="cellIs" dxfId="2" priority="99" operator="equal">
      <formula>"Fastener"</formula>
    </cfRule>
    <cfRule type="cellIs" dxfId="3" priority="100" operator="equal">
      <formula>"Assy"</formula>
    </cfRule>
  </conditionalFormatting>
  <conditionalFormatting sqref="AC71">
    <cfRule type="cellIs" dxfId="6" priority="94" operator="equal">
      <formula>"I"</formula>
    </cfRule>
    <cfRule type="cellIs" dxfId="7" priority="95" operator="equal">
      <formula>"P"</formula>
    </cfRule>
  </conditionalFormatting>
  <conditionalFormatting sqref="AH71">
    <cfRule type="cellIs" dxfId="4" priority="79" operator="equal">
      <formula>""</formula>
    </cfRule>
    <cfRule type="cellIs" dxfId="5" priority="80" operator="equal">
      <formula>"N/A"</formula>
    </cfRule>
  </conditionalFormatting>
  <conditionalFormatting sqref="W72">
    <cfRule type="cellIs" dxfId="2" priority="117" operator="equal">
      <formula>"Fastener"</formula>
    </cfRule>
    <cfRule type="cellIs" dxfId="3" priority="118" operator="equal">
      <formula>"Assy"</formula>
    </cfRule>
  </conditionalFormatting>
  <conditionalFormatting sqref="Y72">
    <cfRule type="cellIs" dxfId="4" priority="121" operator="equal">
      <formula>""</formula>
    </cfRule>
    <cfRule type="cellIs" dxfId="5" priority="122" operator="equal">
      <formula>"N/A"</formula>
    </cfRule>
  </conditionalFormatting>
  <conditionalFormatting sqref="AA72">
    <cfRule type="cellIs" dxfId="4" priority="75" operator="equal">
      <formula>""</formula>
    </cfRule>
    <cfRule type="cellIs" dxfId="5" priority="76" operator="equal">
      <formula>"N/A"</formula>
    </cfRule>
  </conditionalFormatting>
  <conditionalFormatting sqref="AC72">
    <cfRule type="cellIs" dxfId="6" priority="112" operator="equal">
      <formula>"I"</formula>
    </cfRule>
    <cfRule type="cellIs" dxfId="7" priority="113" operator="equal">
      <formula>"P"</formula>
    </cfRule>
  </conditionalFormatting>
  <conditionalFormatting sqref="AH72">
    <cfRule type="cellIs" dxfId="4" priority="81" operator="equal">
      <formula>""</formula>
    </cfRule>
    <cfRule type="cellIs" dxfId="5" priority="82" operator="equal">
      <formula>"N/A"</formula>
    </cfRule>
  </conditionalFormatting>
  <conditionalFormatting sqref="B84:E84">
    <cfRule type="cellIs" dxfId="0" priority="266" operator="equal">
      <formula>"S"</formula>
    </cfRule>
  </conditionalFormatting>
  <conditionalFormatting sqref="F84:V84">
    <cfRule type="cellIs" dxfId="1" priority="265" operator="equal">
      <formula>"S"</formula>
    </cfRule>
  </conditionalFormatting>
  <conditionalFormatting sqref="W84">
    <cfRule type="cellIs" dxfId="2" priority="261" operator="equal">
      <formula>"Fastener"</formula>
    </cfRule>
    <cfRule type="cellIs" dxfId="3" priority="262" operator="equal">
      <formula>"Assy"</formula>
    </cfRule>
  </conditionalFormatting>
  <conditionalFormatting sqref="AC84">
    <cfRule type="cellIs" dxfId="6" priority="256" operator="equal">
      <formula>"I"</formula>
    </cfRule>
    <cfRule type="cellIs" dxfId="7" priority="257" operator="equal">
      <formula>"P"</formula>
    </cfRule>
  </conditionalFormatting>
  <conditionalFormatting sqref="B85:E85">
    <cfRule type="cellIs" dxfId="0" priority="250" operator="equal">
      <formula>"S"</formula>
    </cfRule>
  </conditionalFormatting>
  <conditionalFormatting sqref="F85:V85">
    <cfRule type="cellIs" dxfId="1" priority="249" operator="equal">
      <formula>"S"</formula>
    </cfRule>
  </conditionalFormatting>
  <conditionalFormatting sqref="W85">
    <cfRule type="cellIs" dxfId="2" priority="245" operator="equal">
      <formula>"Fastener"</formula>
    </cfRule>
    <cfRule type="cellIs" dxfId="3" priority="246" operator="equal">
      <formula>"Assy"</formula>
    </cfRule>
  </conditionalFormatting>
  <conditionalFormatting sqref="AC85">
    <cfRule type="cellIs" dxfId="6" priority="240" operator="equal">
      <formula>"I"</formula>
    </cfRule>
    <cfRule type="cellIs" dxfId="7" priority="241" operator="equal">
      <formula>"P"</formula>
    </cfRule>
  </conditionalFormatting>
  <conditionalFormatting sqref="B89:E89">
    <cfRule type="cellIs" dxfId="0" priority="234" operator="equal">
      <formula>"S"</formula>
    </cfRule>
  </conditionalFormatting>
  <conditionalFormatting sqref="F89:V89">
    <cfRule type="cellIs" dxfId="1" priority="233" operator="equal">
      <formula>"S"</formula>
    </cfRule>
  </conditionalFormatting>
  <conditionalFormatting sqref="W89">
    <cfRule type="cellIs" dxfId="2" priority="229" operator="equal">
      <formula>"Fastener"</formula>
    </cfRule>
    <cfRule type="cellIs" dxfId="3" priority="230" operator="equal">
      <formula>"Assy"</formula>
    </cfRule>
  </conditionalFormatting>
  <conditionalFormatting sqref="AC89">
    <cfRule type="cellIs" dxfId="6" priority="224" operator="equal">
      <formula>"I"</formula>
    </cfRule>
    <cfRule type="cellIs" dxfId="7" priority="225" operator="equal">
      <formula>"P"</formula>
    </cfRule>
  </conditionalFormatting>
  <conditionalFormatting sqref="A1:AP67 A70:AP70 B71:V71 Y71 B72:V72 A73:AP92">
    <cfRule type="cellIs" dxfId="4" priority="268" operator="equal">
      <formula>""</formula>
    </cfRule>
    <cfRule type="cellIs" dxfId="5" priority="269" operator="equal">
      <formula>"N/A"</formula>
    </cfRule>
  </conditionalFormatting>
  <conditionalFormatting sqref="B1:E67 B70:E83 B86:E88 B90:E92">
    <cfRule type="cellIs" dxfId="0" priority="284" operator="equal">
      <formula>"S"</formula>
    </cfRule>
  </conditionalFormatting>
  <conditionalFormatting sqref="F1:V67 F70:V83 F86:V88 F90:V92">
    <cfRule type="cellIs" dxfId="1" priority="283" operator="equal">
      <formula>"S"</formula>
    </cfRule>
  </conditionalFormatting>
  <conditionalFormatting sqref="W1:X1 W2:W67 W70 W73:W83 W86:W88 W90:W91 W92:X92">
    <cfRule type="cellIs" dxfId="2" priority="279" operator="equal">
      <formula>"Fastener"</formula>
    </cfRule>
    <cfRule type="cellIs" dxfId="3" priority="280" operator="equal">
      <formula>"Assy"</formula>
    </cfRule>
  </conditionalFormatting>
  <conditionalFormatting sqref="AC1:AC67 AC70 AC73:AC83 AC86:AC88 AC90:AC92">
    <cfRule type="cellIs" dxfId="6" priority="274" operator="equal">
      <formula>"I"</formula>
    </cfRule>
    <cfRule type="cellIs" dxfId="7" priority="275" operator="equal">
      <formula>"P"</formula>
    </cfRule>
  </conditionalFormatting>
  <conditionalFormatting sqref="A68:AA68 AC68:AG68 AI68:AJ68 AL68:AP68 Y69">
    <cfRule type="cellIs" dxfId="4" priority="154" operator="equal">
      <formula>""</formula>
    </cfRule>
    <cfRule type="cellIs" dxfId="5" priority="155" operator="equal">
      <formula>"N/A"</formula>
    </cfRule>
  </conditionalFormatting>
  <conditionalFormatting sqref="A69:X69 Z69:AH69 AJ69:AP69">
    <cfRule type="cellIs" dxfId="4" priority="134" operator="equal">
      <formula>""</formula>
    </cfRule>
    <cfRule type="cellIs" dxfId="5" priority="135" operator="equal">
      <formula>"N/A"</formula>
    </cfRule>
  </conditionalFormatting>
  <conditionalFormatting sqref="AI69 AI72">
    <cfRule type="cellIs" dxfId="4" priority="77" operator="equal">
      <formula>""</formula>
    </cfRule>
    <cfRule type="cellIs" dxfId="5" priority="78" operator="equal">
      <formula>"N/A"</formula>
    </cfRule>
  </conditionalFormatting>
  <conditionalFormatting sqref="A71 W71:X71 Z71:AG71 AI71:AP71">
    <cfRule type="cellIs" dxfId="4" priority="88" operator="equal">
      <formula>""</formula>
    </cfRule>
    <cfRule type="cellIs" dxfId="5" priority="89" operator="equal">
      <formula>"N/A"</formula>
    </cfRule>
  </conditionalFormatting>
  <conditionalFormatting sqref="A72 W72:X72 Z72 AB72:AG72 AJ72:AP72">
    <cfRule type="cellIs" dxfId="4" priority="106" operator="equal">
      <formula>""</formula>
    </cfRule>
    <cfRule type="cellIs" dxfId="5" priority="107" operator="equal">
      <formula>"N/A"</formula>
    </cfRule>
  </conditionalFormatting>
  <dataValidations count="1">
    <dataValidation allowBlank="1" showInputMessage="1" showErrorMessage="1" sqref="F5:I5 L5:N5 B70:V70 B5:B7 B42:B50 B54:B56 B68:B69 F6:F7 H6:H7 B14:V24 B39:H41 B51:V53 B57:V64 B71:D79 B80:J84 B85:D91 C8:E13 C25:E38 C65:E67 F42:H50 F54:H56 F68:H69 F71:J79 F85:J91 G8:J13 S8:V13 I25:J38 O25:P38 U25:V38 I65:J67 O65:P67 U65:V67 K6:N7 K68:N69 K39:N50 K54:N56 M8:P13 Q5:T7 Q39:T50 Q54:T56 Q68:T69 Q71:V91"/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"/>
  <sheetViews>
    <sheetView tabSelected="1" zoomScale="70" zoomScaleNormal="70" topLeftCell="J1" workbookViewId="0">
      <selection activeCell="K5" sqref="K5"/>
    </sheetView>
  </sheetViews>
  <sheetFormatPr defaultColWidth="9" defaultRowHeight="13.5" outlineLevelRow="5"/>
  <cols>
    <col min="1" max="1" width="17.75" style="1" customWidth="1"/>
    <col min="2" max="2" width="7.35833333333333" style="1" customWidth="1"/>
    <col min="3" max="3" width="7.34166666666667" style="1" customWidth="1"/>
    <col min="4" max="4" width="12.0583333333333" style="1" customWidth="1"/>
    <col min="5" max="5" width="9.41666666666667" style="1" customWidth="1"/>
    <col min="6" max="6" width="11.175" style="1" customWidth="1"/>
    <col min="7" max="7" width="15.625" style="1" customWidth="1"/>
    <col min="8" max="8" width="7.49166666666667" style="1" customWidth="1"/>
    <col min="9" max="9" width="11.025" style="1" customWidth="1"/>
    <col min="10" max="10" width="8.675" style="1" customWidth="1"/>
    <col min="11" max="11" width="10" style="1" customWidth="1"/>
    <col min="12" max="12" width="8.66666666666667" style="1" customWidth="1"/>
    <col min="13" max="13" width="20.125" style="1" customWidth="1"/>
    <col min="14" max="31" width="18.625" style="1" customWidth="1"/>
    <col min="32" max="16383" width="9" style="1"/>
  </cols>
  <sheetData>
    <row r="1" s="1" customFormat="1" ht="70.15" customHeight="1" spans="1:31">
      <c r="A1" s="4" t="s">
        <v>485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="2" customFormat="1" ht="39" customHeight="1" spans="1:31">
      <c r="A2" s="6" t="s">
        <v>486</v>
      </c>
      <c r="B2" s="7" t="s">
        <v>487</v>
      </c>
      <c r="C2" s="6" t="s">
        <v>488</v>
      </c>
      <c r="D2" s="6" t="s">
        <v>489</v>
      </c>
      <c r="E2" s="6" t="s">
        <v>490</v>
      </c>
      <c r="F2" s="6" t="s">
        <v>491</v>
      </c>
      <c r="G2" s="6" t="s">
        <v>492</v>
      </c>
      <c r="H2" s="6" t="s">
        <v>493</v>
      </c>
      <c r="I2" s="6" t="s">
        <v>494</v>
      </c>
      <c r="J2" s="6" t="s">
        <v>495</v>
      </c>
      <c r="K2" s="6" t="s">
        <v>496</v>
      </c>
      <c r="L2" s="6" t="s">
        <v>497</v>
      </c>
      <c r="M2" s="6" t="s">
        <v>52</v>
      </c>
      <c r="N2" s="8">
        <v>1</v>
      </c>
      <c r="O2" s="8">
        <v>2</v>
      </c>
      <c r="P2" s="8">
        <v>3</v>
      </c>
      <c r="Q2" s="8">
        <v>4</v>
      </c>
      <c r="R2" s="8">
        <v>5</v>
      </c>
      <c r="S2" s="8">
        <v>6</v>
      </c>
      <c r="T2" s="8">
        <v>7</v>
      </c>
      <c r="U2" s="8">
        <v>8</v>
      </c>
      <c r="V2" s="8">
        <v>9</v>
      </c>
      <c r="W2" s="8">
        <v>10</v>
      </c>
      <c r="X2" s="8">
        <v>11</v>
      </c>
      <c r="Y2" s="8">
        <v>12</v>
      </c>
      <c r="Z2" s="8">
        <v>13</v>
      </c>
      <c r="AA2" s="8">
        <v>14</v>
      </c>
      <c r="AB2" s="8">
        <v>15</v>
      </c>
      <c r="AC2" s="8">
        <v>16</v>
      </c>
      <c r="AD2" s="8">
        <v>17</v>
      </c>
      <c r="AE2" s="8">
        <v>18</v>
      </c>
    </row>
    <row r="3" s="2" customFormat="1" ht="36.75" customHeight="1" spans="1:31">
      <c r="A3" s="9" t="s">
        <v>498</v>
      </c>
      <c r="B3" s="10"/>
      <c r="C3" s="10"/>
      <c r="D3" s="9" t="s">
        <v>499</v>
      </c>
      <c r="E3" s="10" t="s">
        <v>500</v>
      </c>
      <c r="F3" s="9" t="s">
        <v>501</v>
      </c>
      <c r="G3" s="10" t="s">
        <v>502</v>
      </c>
      <c r="H3" s="10" t="s">
        <v>503</v>
      </c>
      <c r="I3" s="9" t="s">
        <v>504</v>
      </c>
      <c r="J3" s="9" t="s">
        <v>505</v>
      </c>
      <c r="K3" s="9" t="s">
        <v>506</v>
      </c>
      <c r="L3" s="9" t="s">
        <v>507</v>
      </c>
      <c r="M3" s="9" t="s">
        <v>508</v>
      </c>
      <c r="N3" s="11" t="s">
        <v>71</v>
      </c>
      <c r="O3" s="12" t="s">
        <v>72</v>
      </c>
      <c r="P3" s="12" t="s">
        <v>73</v>
      </c>
      <c r="Q3" s="12" t="s">
        <v>74</v>
      </c>
      <c r="R3" s="12" t="s">
        <v>75</v>
      </c>
      <c r="S3" s="12" t="s">
        <v>76</v>
      </c>
      <c r="T3" s="12" t="s">
        <v>77</v>
      </c>
      <c r="U3" s="12" t="s">
        <v>78</v>
      </c>
      <c r="V3" s="12" t="s">
        <v>79</v>
      </c>
      <c r="W3" s="12" t="s">
        <v>80</v>
      </c>
      <c r="X3" s="12" t="s">
        <v>81</v>
      </c>
      <c r="Y3" s="12" t="s">
        <v>82</v>
      </c>
      <c r="Z3" s="12" t="s">
        <v>83</v>
      </c>
      <c r="AA3" s="12" t="s">
        <v>84</v>
      </c>
      <c r="AB3" s="13" t="s">
        <v>85</v>
      </c>
      <c r="AC3" s="13" t="s">
        <v>509</v>
      </c>
      <c r="AD3" s="13" t="s">
        <v>510</v>
      </c>
      <c r="AE3" s="13" t="s">
        <v>88</v>
      </c>
    </row>
    <row r="4" s="3" customFormat="1" ht="52" customHeight="1" spans="1:31">
      <c r="A4" s="14">
        <v>3.2</v>
      </c>
      <c r="B4" s="14" t="s">
        <v>119</v>
      </c>
      <c r="C4" s="15" t="s">
        <v>511</v>
      </c>
      <c r="D4" s="16" t="s">
        <v>512</v>
      </c>
      <c r="E4" s="14">
        <v>1</v>
      </c>
      <c r="F4" s="14">
        <v>2.5</v>
      </c>
      <c r="G4" s="14">
        <v>0.08</v>
      </c>
      <c r="H4" s="14" t="s">
        <v>461</v>
      </c>
      <c r="I4" s="17" t="s">
        <v>513</v>
      </c>
      <c r="J4" s="16" t="s">
        <v>514</v>
      </c>
      <c r="K4" s="16" t="s">
        <v>511</v>
      </c>
      <c r="L4" s="16" t="s">
        <v>511</v>
      </c>
      <c r="M4" s="18"/>
      <c r="N4" s="19" t="s">
        <v>515</v>
      </c>
      <c r="O4" s="19" t="s">
        <v>516</v>
      </c>
      <c r="P4" s="19" t="s">
        <v>517</v>
      </c>
      <c r="Q4" s="19" t="s">
        <v>518</v>
      </c>
      <c r="R4" s="19" t="s">
        <v>519</v>
      </c>
      <c r="S4" s="19" t="s">
        <v>520</v>
      </c>
      <c r="T4" s="19" t="s">
        <v>521</v>
      </c>
      <c r="U4" s="19" t="s">
        <v>522</v>
      </c>
      <c r="V4" s="19" t="s">
        <v>523</v>
      </c>
      <c r="W4" s="19" t="s">
        <v>524</v>
      </c>
      <c r="X4" s="19" t="s">
        <v>525</v>
      </c>
      <c r="Y4" s="19" t="s">
        <v>526</v>
      </c>
      <c r="Z4" s="19"/>
      <c r="AA4" s="19" t="s">
        <v>527</v>
      </c>
      <c r="AB4" s="20" t="s">
        <v>528</v>
      </c>
      <c r="AC4" s="21">
        <v>8.11</v>
      </c>
      <c r="AD4" s="8">
        <v>8.17</v>
      </c>
      <c r="AE4" s="8">
        <v>8.18</v>
      </c>
    </row>
    <row r="5" s="1" customFormat="1" ht="51" customHeight="1" spans="1:31">
      <c r="A5" s="14">
        <v>4.2</v>
      </c>
      <c r="B5" s="14" t="s">
        <v>119</v>
      </c>
      <c r="C5" s="15" t="s">
        <v>511</v>
      </c>
      <c r="D5" s="16" t="s">
        <v>529</v>
      </c>
      <c r="E5" s="14">
        <v>1</v>
      </c>
      <c r="F5" s="14">
        <v>2.5</v>
      </c>
      <c r="G5" s="14">
        <v>0.08</v>
      </c>
      <c r="H5" s="14" t="s">
        <v>461</v>
      </c>
      <c r="I5" s="17" t="s">
        <v>513</v>
      </c>
      <c r="J5" s="16" t="s">
        <v>514</v>
      </c>
      <c r="K5" s="16" t="s">
        <v>511</v>
      </c>
      <c r="L5" s="16" t="s">
        <v>511</v>
      </c>
      <c r="M5" s="18"/>
      <c r="N5" s="19" t="s">
        <v>515</v>
      </c>
      <c r="O5" s="19" t="s">
        <v>516</v>
      </c>
      <c r="P5" s="19" t="s">
        <v>517</v>
      </c>
      <c r="Q5" s="19" t="s">
        <v>518</v>
      </c>
      <c r="R5" s="19" t="s">
        <v>519</v>
      </c>
      <c r="S5" s="19" t="s">
        <v>520</v>
      </c>
      <c r="T5" s="19" t="s">
        <v>521</v>
      </c>
      <c r="U5" s="19" t="s">
        <v>522</v>
      </c>
      <c r="V5" s="19" t="s">
        <v>523</v>
      </c>
      <c r="W5" s="19" t="s">
        <v>524</v>
      </c>
      <c r="X5" s="19" t="s">
        <v>525</v>
      </c>
      <c r="Y5" s="19" t="s">
        <v>526</v>
      </c>
      <c r="Z5" s="19"/>
      <c r="AA5" s="19" t="s">
        <v>527</v>
      </c>
      <c r="AB5" s="20" t="s">
        <v>528</v>
      </c>
      <c r="AC5" s="21">
        <v>8.11</v>
      </c>
      <c r="AD5" s="8">
        <v>8.17</v>
      </c>
      <c r="AE5" s="8">
        <v>8.18</v>
      </c>
    </row>
    <row r="6" s="1" customFormat="1" ht="43" customHeight="1" spans="1:31">
      <c r="A6" s="14">
        <v>5.2</v>
      </c>
      <c r="B6" s="14" t="s">
        <v>119</v>
      </c>
      <c r="C6" s="15" t="s">
        <v>511</v>
      </c>
      <c r="D6" s="16" t="s">
        <v>530</v>
      </c>
      <c r="E6" s="14">
        <v>1</v>
      </c>
      <c r="F6" s="14">
        <v>2.5</v>
      </c>
      <c r="G6" s="14">
        <v>0.04</v>
      </c>
      <c r="H6" s="14" t="s">
        <v>461</v>
      </c>
      <c r="I6" s="22" t="s">
        <v>531</v>
      </c>
      <c r="J6" s="16" t="s">
        <v>514</v>
      </c>
      <c r="K6" s="16" t="s">
        <v>511</v>
      </c>
      <c r="L6" s="16" t="s">
        <v>511</v>
      </c>
      <c r="M6" s="23"/>
      <c r="N6" s="19" t="s">
        <v>515</v>
      </c>
      <c r="O6" s="19" t="s">
        <v>516</v>
      </c>
      <c r="P6" s="19" t="s">
        <v>517</v>
      </c>
      <c r="Q6" s="19" t="s">
        <v>518</v>
      </c>
      <c r="R6" s="19" t="s">
        <v>519</v>
      </c>
      <c r="S6" s="19" t="s">
        <v>520</v>
      </c>
      <c r="T6" s="19" t="s">
        <v>521</v>
      </c>
      <c r="U6" s="19" t="s">
        <v>522</v>
      </c>
      <c r="V6" s="19" t="s">
        <v>523</v>
      </c>
      <c r="W6" s="19" t="s">
        <v>524</v>
      </c>
      <c r="X6" s="19" t="s">
        <v>525</v>
      </c>
      <c r="Y6" s="19" t="s">
        <v>526</v>
      </c>
      <c r="Z6" s="19"/>
      <c r="AA6" s="19" t="s">
        <v>527</v>
      </c>
      <c r="AB6" s="20" t="s">
        <v>528</v>
      </c>
      <c r="AC6" s="21">
        <v>8.11</v>
      </c>
      <c r="AD6" s="8">
        <v>8.17</v>
      </c>
      <c r="AE6" s="8">
        <v>8.18</v>
      </c>
    </row>
  </sheetData>
  <mergeCells count="3">
    <mergeCell ref="A1:AE1"/>
    <mergeCell ref="B2:B3"/>
    <mergeCell ref="C2:C3"/>
  </mergeCells>
  <pageMargins left="0.75" right="0.75" top="1" bottom="1" header="0.5" footer="0.5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weijd</dc:creator>
  <cp:lastModifiedBy>千寻</cp:lastModifiedBy>
  <dcterms:created xsi:type="dcterms:W3CDTF">2026-04-22T13:18:00Z</dcterms:created>
  <dcterms:modified xsi:type="dcterms:W3CDTF">2026-06-15T02:42:23Z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6BA549498B424B15B7E36C58CCA3C873_11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