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3" l="1"/>
  <c r="C19" i="3"/>
  <c r="F18" i="3"/>
  <c r="D18" i="3"/>
  <c r="F17" i="3"/>
  <c r="D17" i="3"/>
  <c r="F16" i="3"/>
  <c r="D16" i="3"/>
  <c r="E13" i="3"/>
  <c r="C13" i="3"/>
  <c r="D13" i="3" s="1"/>
  <c r="F12" i="3"/>
  <c r="D12" i="3"/>
  <c r="F11" i="3"/>
  <c r="D11" i="3"/>
  <c r="F10" i="3"/>
  <c r="D10" i="3"/>
  <c r="F9" i="3"/>
  <c r="D9" i="3"/>
  <c r="I21" i="2"/>
  <c r="J20" i="2"/>
  <c r="J19" i="2"/>
  <c r="F17" i="2"/>
  <c r="F12" i="2"/>
  <c r="E17" i="2"/>
  <c r="F21" i="2"/>
  <c r="E21" i="2"/>
  <c r="D21" i="2"/>
  <c r="C21" i="2"/>
  <c r="E12" i="2"/>
  <c r="D12" i="2"/>
  <c r="C12" i="2"/>
  <c r="D17" i="2"/>
  <c r="C17" i="2"/>
  <c r="D20" i="2"/>
  <c r="F20" i="2"/>
  <c r="F19" i="2"/>
  <c r="D19" i="2"/>
  <c r="F18" i="2"/>
  <c r="J18" i="2" s="1"/>
  <c r="D18" i="2"/>
  <c r="J16" i="2"/>
  <c r="J15" i="2"/>
  <c r="J14" i="2"/>
  <c r="J13" i="2"/>
  <c r="F16" i="2"/>
  <c r="F15" i="2"/>
  <c r="F14" i="2"/>
  <c r="F13" i="2"/>
  <c r="J11" i="2"/>
  <c r="J10" i="2"/>
  <c r="J9" i="2"/>
  <c r="F11" i="2"/>
  <c r="F10" i="2"/>
  <c r="F9" i="2"/>
  <c r="D16" i="2"/>
  <c r="D15" i="2"/>
  <c r="D14" i="2"/>
  <c r="D13" i="2"/>
  <c r="D11" i="2"/>
  <c r="D10" i="2"/>
  <c r="D9" i="2"/>
  <c r="E4" i="2"/>
  <c r="D4" i="2"/>
  <c r="B4" i="2"/>
  <c r="E3" i="2"/>
  <c r="D3" i="2"/>
  <c r="B3" i="2"/>
  <c r="L6" i="1"/>
  <c r="D19" i="3" l="1"/>
  <c r="F19" i="3"/>
  <c r="F13" i="3"/>
  <c r="B5" i="2"/>
  <c r="B6" i="2" s="1"/>
  <c r="B7" i="2" s="1"/>
  <c r="E5" i="2"/>
  <c r="E6" i="2" s="1"/>
  <c r="E7" i="2" s="1"/>
  <c r="D5" i="2"/>
  <c r="D6" i="2" s="1"/>
  <c r="D7" i="2" s="1"/>
  <c r="J9" i="1"/>
  <c r="I9" i="1"/>
  <c r="H9" i="1"/>
  <c r="H1" i="1"/>
  <c r="C2" i="1"/>
  <c r="C3" i="1" s="1"/>
  <c r="C4" i="1" s="1"/>
  <c r="C1" i="1"/>
  <c r="B2" i="1"/>
  <c r="B3" i="1" s="1"/>
  <c r="B4" i="1" s="1"/>
  <c r="A3" i="1"/>
  <c r="A4" i="1" s="1"/>
  <c r="A2" i="1"/>
  <c r="I8" i="1" l="1"/>
  <c r="H8" i="1"/>
  <c r="J8" i="1"/>
  <c r="J10" i="1" s="1"/>
  <c r="J11" i="1" s="1"/>
  <c r="J12" i="1" s="1"/>
  <c r="H10" i="1"/>
  <c r="H11" i="1" s="1"/>
  <c r="H12" i="1" s="1"/>
  <c r="I10" i="1"/>
  <c r="I11" i="1" s="1"/>
  <c r="I12" i="1" s="1"/>
</calcChain>
</file>

<file path=xl/sharedStrings.xml><?xml version="1.0" encoding="utf-8"?>
<sst xmlns="http://schemas.openxmlformats.org/spreadsheetml/2006/main" count="264" uniqueCount="93">
  <si>
    <t>Atlantis 2</t>
  </si>
  <si>
    <t>100 ms</t>
  </si>
  <si>
    <t>tata</t>
  </si>
  <si>
    <t>Columbus</t>
  </si>
  <si>
    <t>66 ms</t>
  </si>
  <si>
    <t>65 ms</t>
  </si>
  <si>
    <t>1 Gb Ehternet</t>
  </si>
  <si>
    <t>Atlantis</t>
  </si>
  <si>
    <t>Tata</t>
  </si>
  <si>
    <t>http://es.wikipedia.org/wiki/Fibra_%C3%B3ptica</t>
  </si>
  <si>
    <t>Southern Cross Cable Network</t>
  </si>
  <si>
    <t>RTT en ms</t>
  </si>
  <si>
    <t>Ttx (64bits)</t>
  </si>
  <si>
    <t>Tprop (D/2*10^5)</t>
  </si>
  <si>
    <t>Delay (Ttx + Tprop)</t>
  </si>
  <si>
    <t>RTT (2*Delay)</t>
  </si>
  <si>
    <t>Distancia del enlace en KM</t>
  </si>
  <si>
    <t>Tramo 1</t>
  </si>
  <si>
    <t>Tramo 2</t>
  </si>
  <si>
    <t>Tramo 3</t>
  </si>
  <si>
    <t>40ms</t>
  </si>
  <si>
    <t>145ms</t>
  </si>
  <si>
    <t>300ms</t>
  </si>
  <si>
    <t>105ms</t>
  </si>
  <si>
    <t>165ms</t>
  </si>
  <si>
    <t>140000Km/s</t>
  </si>
  <si>
    <t>200000Km/s</t>
  </si>
  <si>
    <t>Km</t>
  </si>
  <si>
    <t>Cantidad de Routers</t>
  </si>
  <si>
    <t>Tramo Nro</t>
  </si>
  <si>
    <t>Velocidad propagacion</t>
  </si>
  <si>
    <t>Tecnologia</t>
  </si>
  <si>
    <t>Par Trenzado</t>
  </si>
  <si>
    <t>Fibra Optica</t>
  </si>
  <si>
    <t>RTT Real Acumulado</t>
  </si>
  <si>
    <t>RTT Real</t>
  </si>
  <si>
    <t>RTT Teorico</t>
  </si>
  <si>
    <t>Tqueue</t>
  </si>
  <si>
    <t>99,5ms</t>
  </si>
  <si>
    <t>Enlace</t>
  </si>
  <si>
    <t>Tramo 4</t>
  </si>
  <si>
    <t>140ms</t>
  </si>
  <si>
    <t>170ms</t>
  </si>
  <si>
    <t>240ms</t>
  </si>
  <si>
    <t>Km Ida/Vuelta</t>
  </si>
  <si>
    <t>Cantidad de Routers Ida/Vuelta</t>
  </si>
  <si>
    <t>2,85ms</t>
  </si>
  <si>
    <t>3,2ms</t>
  </si>
  <si>
    <t>7,35 ms / Router</t>
  </si>
  <si>
    <t>2,75 ms</t>
  </si>
  <si>
    <t>1,85 ms / Router</t>
  </si>
  <si>
    <t>280ms</t>
  </si>
  <si>
    <t>130ms</t>
  </si>
  <si>
    <t>70ms</t>
  </si>
  <si>
    <t>100ms</t>
  </si>
  <si>
    <t>55,16ms</t>
  </si>
  <si>
    <t>30ms</t>
  </si>
  <si>
    <t>2,65 ms /Router</t>
  </si>
  <si>
    <t>2,5 ms /Router</t>
  </si>
  <si>
    <t>1,23 ms /Router</t>
  </si>
  <si>
    <t>1,25 ms /Router</t>
  </si>
  <si>
    <t xml:space="preserve">  9   172 ms   169 ms   184 ms  67.17.192.6</t>
  </si>
  <si>
    <t xml:space="preserve"> 10   299 ms   312 ms   299 ms  203.208.192.82</t>
  </si>
  <si>
    <t xml:space="preserve"> 11   300 ms   298 ms   301 ms  juniper1.is.com.fj [210.7.20.2]</t>
  </si>
  <si>
    <t xml:space="preserve"> 12     *        *        *     Tiempo de espera agotado para esta solicitud.</t>
  </si>
  <si>
    <t xml:space="preserve"> 13     *        *        *     Tiempo de espera agotado para esta solicitud.</t>
  </si>
  <si>
    <t xml:space="preserve"> 14     *        *        *     Tiempo de espera agotado para esta solicitud.</t>
  </si>
  <si>
    <t xml:space="preserve"> 15  202.62.122.114  informes: Red de destino inaccesible.</t>
  </si>
  <si>
    <t>180ms</t>
  </si>
  <si>
    <t>120ms</t>
  </si>
  <si>
    <t>Total</t>
  </si>
  <si>
    <t>135ms</t>
  </si>
  <si>
    <t>41,5ms</t>
  </si>
  <si>
    <t>6,54 ms /Router</t>
  </si>
  <si>
    <t>105,55ms</t>
  </si>
  <si>
    <t>4,42 ms/ Router</t>
  </si>
  <si>
    <t>188,01ms</t>
  </si>
  <si>
    <t>2ms /Router</t>
  </si>
  <si>
    <t>4,02ms /Router</t>
  </si>
  <si>
    <t>Vprop</t>
  </si>
  <si>
    <t>Cantidad de Routers I/V</t>
  </si>
  <si>
    <t>Km I/V</t>
  </si>
  <si>
    <t>2,75 ms / Router</t>
  </si>
  <si>
    <t>4,42 ms / Router</t>
  </si>
  <si>
    <t>2,65 ms / Router</t>
  </si>
  <si>
    <t>2,5 ms / Router</t>
  </si>
  <si>
    <t>1,23 ms / Router</t>
  </si>
  <si>
    <t>1,25 ms / Router</t>
  </si>
  <si>
    <t>2ms / Router</t>
  </si>
  <si>
    <t>84,22ms</t>
  </si>
  <si>
    <t>2,98 ms /Router</t>
  </si>
  <si>
    <t>2,59 ms /Router</t>
  </si>
  <si>
    <t>222,07ms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</si>
</sst>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Fill="1" applyBorder="1"/>
    <xf numFmtId="0" fontId="0" fillId="2" borderId="0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Border="1"/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Fibra_%C3%B3pti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3" workbookViewId="0">
      <selection activeCell="I12" sqref="I12"/>
    </sheetView>
  </sheetViews>
  <sheetFormatPr defaultRowHeight="15" x14ac:dyDescent="0.25"/>
  <cols>
    <col min="7" max="7" width="25.5703125" customWidth="1"/>
    <col min="8" max="10" width="27.5703125" customWidth="1"/>
    <col min="11" max="11" width="16.85546875" customWidth="1"/>
    <col min="13" max="13" width="10" bestFit="1" customWidth="1"/>
  </cols>
  <sheetData>
    <row r="1" spans="1:13" x14ac:dyDescent="0.25">
      <c r="A1">
        <v>20000</v>
      </c>
      <c r="B1">
        <v>13000</v>
      </c>
      <c r="C1">
        <f>6680*2</f>
        <v>13360</v>
      </c>
      <c r="G1" t="s">
        <v>6</v>
      </c>
      <c r="H1">
        <f>POWER(10,9)</f>
        <v>1000000000</v>
      </c>
      <c r="I1" s="1" t="s">
        <v>9</v>
      </c>
    </row>
    <row r="2" spans="1:13" x14ac:dyDescent="0.25">
      <c r="A2">
        <f>2*POWER(10,5)</f>
        <v>200000</v>
      </c>
      <c r="B2">
        <f>2*POWER(10,5)</f>
        <v>200000</v>
      </c>
      <c r="C2">
        <f>2*POWER(10,5)</f>
        <v>200000</v>
      </c>
    </row>
    <row r="3" spans="1:13" x14ac:dyDescent="0.25">
      <c r="A3">
        <f>A1/A2</f>
        <v>0.1</v>
      </c>
      <c r="B3">
        <f>B1/B2</f>
        <v>6.5000000000000002E-2</v>
      </c>
      <c r="C3">
        <f>C1/C2</f>
        <v>6.6799999999999998E-2</v>
      </c>
    </row>
    <row r="4" spans="1:13" x14ac:dyDescent="0.25">
      <c r="A4">
        <f>A3*1000</f>
        <v>100</v>
      </c>
      <c r="B4">
        <f>B3*1000</f>
        <v>65</v>
      </c>
      <c r="C4">
        <f>C3*1000</f>
        <v>66.8</v>
      </c>
    </row>
    <row r="6" spans="1:13" x14ac:dyDescent="0.25">
      <c r="G6" s="3"/>
      <c r="H6" s="3" t="s">
        <v>7</v>
      </c>
      <c r="I6" s="3" t="s">
        <v>8</v>
      </c>
      <c r="J6" s="3" t="s">
        <v>10</v>
      </c>
      <c r="L6">
        <f>0.7*M6</f>
        <v>140000</v>
      </c>
      <c r="M6">
        <v>200000</v>
      </c>
    </row>
    <row r="7" spans="1:13" x14ac:dyDescent="0.25">
      <c r="G7" s="4" t="s">
        <v>16</v>
      </c>
      <c r="H7" s="4">
        <v>9955.2000000000007</v>
      </c>
      <c r="I7" s="4">
        <v>5516.63</v>
      </c>
      <c r="J7" s="4">
        <v>8792.42</v>
      </c>
    </row>
    <row r="8" spans="1:13" x14ac:dyDescent="0.25">
      <c r="G8" s="2" t="s">
        <v>12</v>
      </c>
      <c r="H8" s="2">
        <f>64/$H$1</f>
        <v>6.4000000000000004E-8</v>
      </c>
      <c r="I8" s="2">
        <f>64/$H$1</f>
        <v>6.4000000000000004E-8</v>
      </c>
      <c r="J8" s="2">
        <f>64/$H$1</f>
        <v>6.4000000000000004E-8</v>
      </c>
    </row>
    <row r="9" spans="1:13" x14ac:dyDescent="0.25">
      <c r="A9" t="s">
        <v>0</v>
      </c>
      <c r="B9" t="s">
        <v>1</v>
      </c>
      <c r="G9" s="4" t="s">
        <v>13</v>
      </c>
      <c r="H9" s="4">
        <f>H7/200000</f>
        <v>4.9776000000000001E-2</v>
      </c>
      <c r="I9" s="4">
        <f>I7/200000</f>
        <v>2.7583150000000001E-2</v>
      </c>
      <c r="J9" s="4">
        <f>J7/200000</f>
        <v>4.3962099999999997E-2</v>
      </c>
    </row>
    <row r="10" spans="1:13" x14ac:dyDescent="0.25">
      <c r="A10" t="s">
        <v>2</v>
      </c>
      <c r="B10" t="s">
        <v>5</v>
      </c>
      <c r="G10" s="2" t="s">
        <v>14</v>
      </c>
      <c r="H10" s="2">
        <f>H9+H8</f>
        <v>4.9776064000000002E-2</v>
      </c>
      <c r="I10" s="2">
        <f>I9+I8</f>
        <v>2.7583214000000002E-2</v>
      </c>
      <c r="J10" s="2">
        <f>J9+J8</f>
        <v>4.3962163999999998E-2</v>
      </c>
    </row>
    <row r="11" spans="1:13" x14ac:dyDescent="0.25">
      <c r="A11" t="s">
        <v>3</v>
      </c>
      <c r="B11" t="s">
        <v>4</v>
      </c>
      <c r="G11" s="4" t="s">
        <v>15</v>
      </c>
      <c r="H11" s="4">
        <f>H10*2</f>
        <v>9.9552128000000004E-2</v>
      </c>
      <c r="I11" s="4">
        <f>I10*2</f>
        <v>5.5166428000000003E-2</v>
      </c>
      <c r="J11" s="4">
        <f>J10*2</f>
        <v>8.7924327999999996E-2</v>
      </c>
    </row>
    <row r="12" spans="1:13" x14ac:dyDescent="0.25">
      <c r="G12" s="2" t="s">
        <v>11</v>
      </c>
      <c r="H12" s="2">
        <f>H11*1000</f>
        <v>99.55212800000001</v>
      </c>
      <c r="I12" s="2">
        <f>I11*1000</f>
        <v>55.166428000000003</v>
      </c>
      <c r="J12" s="2">
        <f>J11*1000</f>
        <v>87.924328000000003</v>
      </c>
    </row>
  </sheetData>
  <hyperlinks>
    <hyperlink ref="I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E8" workbookViewId="0">
      <selection activeCell="A18" sqref="A18:M21"/>
    </sheetView>
  </sheetViews>
  <sheetFormatPr defaultRowHeight="15" x14ac:dyDescent="0.25"/>
  <cols>
    <col min="1" max="1" width="25" bestFit="1" customWidth="1"/>
    <col min="2" max="2" width="12" bestFit="1" customWidth="1"/>
    <col min="3" max="3" width="12" customWidth="1"/>
    <col min="4" max="4" width="13.85546875" bestFit="1" customWidth="1"/>
    <col min="5" max="5" width="28.42578125" bestFit="1" customWidth="1"/>
    <col min="6" max="6" width="28.42578125" customWidth="1"/>
    <col min="7" max="7" width="19.140625" bestFit="1" customWidth="1"/>
    <col min="8" max="8" width="8.42578125" bestFit="1" customWidth="1"/>
    <col min="9" max="9" width="11.140625" bestFit="1" customWidth="1"/>
    <col min="10" max="10" width="12" hidden="1" customWidth="1"/>
    <col min="11" max="11" width="15.42578125" bestFit="1" customWidth="1"/>
    <col min="12" max="12" width="21.5703125" bestFit="1" customWidth="1"/>
    <col min="13" max="13" width="12.42578125" bestFit="1" customWidth="1"/>
  </cols>
  <sheetData>
    <row r="1" spans="1:13" x14ac:dyDescent="0.25">
      <c r="A1" s="3"/>
      <c r="B1" s="3" t="s">
        <v>7</v>
      </c>
      <c r="C1" s="3"/>
      <c r="D1" s="3" t="s">
        <v>8</v>
      </c>
      <c r="E1" s="3" t="s">
        <v>10</v>
      </c>
      <c r="F1" s="7"/>
    </row>
    <row r="2" spans="1:13" x14ac:dyDescent="0.25">
      <c r="A2" s="4" t="s">
        <v>16</v>
      </c>
      <c r="B2" s="4">
        <v>10380</v>
      </c>
      <c r="C2" s="4"/>
      <c r="D2" s="4">
        <v>5516.63</v>
      </c>
      <c r="E2" s="4">
        <v>8792.42</v>
      </c>
      <c r="F2" s="13"/>
    </row>
    <row r="3" spans="1:13" x14ac:dyDescent="0.25">
      <c r="A3" s="2" t="s">
        <v>12</v>
      </c>
      <c r="B3" s="2">
        <f>64/Sheet1!$H$1</f>
        <v>6.4000000000000004E-8</v>
      </c>
      <c r="C3" s="2"/>
      <c r="D3" s="2">
        <f>64/Sheet1!$H$1</f>
        <v>6.4000000000000004E-8</v>
      </c>
      <c r="E3" s="2">
        <f>64/Sheet1!$H$1</f>
        <v>6.4000000000000004E-8</v>
      </c>
      <c r="F3" s="9"/>
    </row>
    <row r="4" spans="1:13" x14ac:dyDescent="0.25">
      <c r="A4" s="4" t="s">
        <v>13</v>
      </c>
      <c r="B4" s="4">
        <f>B2/200000</f>
        <v>5.1900000000000002E-2</v>
      </c>
      <c r="C4" s="4"/>
      <c r="D4" s="4">
        <f>D2/200000</f>
        <v>2.7583150000000001E-2</v>
      </c>
      <c r="E4" s="4">
        <f>E2/200000</f>
        <v>4.3962099999999997E-2</v>
      </c>
      <c r="F4" s="13"/>
    </row>
    <row r="5" spans="1:13" x14ac:dyDescent="0.25">
      <c r="A5" s="2" t="s">
        <v>14</v>
      </c>
      <c r="B5" s="2">
        <f>B4+B3</f>
        <v>5.1900064000000003E-2</v>
      </c>
      <c r="C5" s="2"/>
      <c r="D5" s="2">
        <f>D4+D3</f>
        <v>2.7583214000000002E-2</v>
      </c>
      <c r="E5" s="2">
        <f>E4+E3</f>
        <v>4.3962163999999998E-2</v>
      </c>
      <c r="F5" s="9"/>
    </row>
    <row r="6" spans="1:13" x14ac:dyDescent="0.25">
      <c r="A6" s="4" t="s">
        <v>15</v>
      </c>
      <c r="B6" s="4">
        <f>B5*2</f>
        <v>0.10380012800000001</v>
      </c>
      <c r="C6" s="4"/>
      <c r="D6" s="4">
        <f>D5*2</f>
        <v>5.5166428000000003E-2</v>
      </c>
      <c r="E6" s="4">
        <f>E5*2</f>
        <v>8.7924327999999996E-2</v>
      </c>
      <c r="F6" s="13"/>
    </row>
    <row r="7" spans="1:13" x14ac:dyDescent="0.25">
      <c r="A7" s="2" t="s">
        <v>11</v>
      </c>
      <c r="B7" s="2">
        <f>B6*1000</f>
        <v>103.800128</v>
      </c>
      <c r="C7" s="2"/>
      <c r="D7" s="2">
        <f>D6*1000</f>
        <v>55.166428000000003</v>
      </c>
      <c r="E7" s="2">
        <f>E6*1000</f>
        <v>87.924328000000003</v>
      </c>
      <c r="F7" s="9"/>
    </row>
    <row r="8" spans="1:13" x14ac:dyDescent="0.25">
      <c r="A8" s="2" t="s">
        <v>39</v>
      </c>
      <c r="B8" s="8" t="s">
        <v>29</v>
      </c>
      <c r="C8" s="9" t="s">
        <v>27</v>
      </c>
      <c r="D8" s="9" t="s">
        <v>44</v>
      </c>
      <c r="E8" s="9" t="s">
        <v>28</v>
      </c>
      <c r="F8" s="9" t="s">
        <v>45</v>
      </c>
      <c r="G8" s="10" t="s">
        <v>34</v>
      </c>
      <c r="H8" s="10" t="s">
        <v>35</v>
      </c>
      <c r="I8" s="10" t="s">
        <v>36</v>
      </c>
      <c r="J8" s="10"/>
      <c r="K8" s="10" t="s">
        <v>37</v>
      </c>
      <c r="L8" s="10" t="s">
        <v>30</v>
      </c>
      <c r="M8" s="10" t="s">
        <v>31</v>
      </c>
    </row>
    <row r="9" spans="1:13" x14ac:dyDescent="0.25">
      <c r="A9" s="3" t="s">
        <v>7</v>
      </c>
      <c r="B9" s="5" t="s">
        <v>17</v>
      </c>
      <c r="C9">
        <v>200</v>
      </c>
      <c r="D9">
        <f>C9*2</f>
        <v>400</v>
      </c>
      <c r="E9">
        <v>10</v>
      </c>
      <c r="F9">
        <f>E9*2</f>
        <v>20</v>
      </c>
      <c r="G9" t="s">
        <v>20</v>
      </c>
      <c r="H9" t="s">
        <v>20</v>
      </c>
      <c r="I9" t="s">
        <v>46</v>
      </c>
      <c r="J9">
        <f>(40-2.85)/F9</f>
        <v>1.8574999999999999</v>
      </c>
      <c r="K9" t="s">
        <v>50</v>
      </c>
      <c r="L9" t="s">
        <v>25</v>
      </c>
      <c r="M9" t="s">
        <v>32</v>
      </c>
    </row>
    <row r="10" spans="1:13" x14ac:dyDescent="0.25">
      <c r="A10" s="3" t="s">
        <v>7</v>
      </c>
      <c r="B10" s="6" t="s">
        <v>18</v>
      </c>
      <c r="C10">
        <v>9955.2000000000007</v>
      </c>
      <c r="D10">
        <f>C10*2</f>
        <v>19910.400000000001</v>
      </c>
      <c r="E10">
        <v>1</v>
      </c>
      <c r="F10">
        <f>E10*2</f>
        <v>2</v>
      </c>
      <c r="G10" t="s">
        <v>21</v>
      </c>
      <c r="H10" t="s">
        <v>23</v>
      </c>
      <c r="I10" t="s">
        <v>38</v>
      </c>
      <c r="J10">
        <f>(105-99.5)/F10</f>
        <v>2.75</v>
      </c>
      <c r="K10" t="s">
        <v>49</v>
      </c>
      <c r="L10" t="s">
        <v>26</v>
      </c>
      <c r="M10" t="s">
        <v>33</v>
      </c>
    </row>
    <row r="11" spans="1:13" x14ac:dyDescent="0.25">
      <c r="A11" s="3" t="s">
        <v>7</v>
      </c>
      <c r="B11" s="5" t="s">
        <v>19</v>
      </c>
      <c r="C11">
        <v>224.8</v>
      </c>
      <c r="D11">
        <f>C11*2</f>
        <v>449.6</v>
      </c>
      <c r="E11">
        <v>11</v>
      </c>
      <c r="F11">
        <f>E11*2</f>
        <v>22</v>
      </c>
      <c r="G11" t="s">
        <v>22</v>
      </c>
      <c r="H11" t="s">
        <v>24</v>
      </c>
      <c r="I11" t="s">
        <v>47</v>
      </c>
      <c r="J11">
        <f>(165-3.2)/F11</f>
        <v>7.3545454545454554</v>
      </c>
      <c r="K11" t="s">
        <v>48</v>
      </c>
      <c r="L11" t="s">
        <v>25</v>
      </c>
      <c r="M11" t="s">
        <v>32</v>
      </c>
    </row>
    <row r="12" spans="1:13" x14ac:dyDescent="0.25">
      <c r="A12" s="3"/>
      <c r="B12" s="5" t="s">
        <v>70</v>
      </c>
      <c r="C12">
        <f>SUM(C9:C11)</f>
        <v>10380</v>
      </c>
      <c r="D12">
        <f>SUM(D9:D11)</f>
        <v>20760</v>
      </c>
      <c r="E12">
        <f>SUM(E9:E11)</f>
        <v>22</v>
      </c>
      <c r="F12">
        <f>SUM(F9:F11)</f>
        <v>44</v>
      </c>
      <c r="H12" t="s">
        <v>22</v>
      </c>
      <c r="I12" t="s">
        <v>74</v>
      </c>
      <c r="K12" t="s">
        <v>75</v>
      </c>
    </row>
    <row r="13" spans="1:13" x14ac:dyDescent="0.25">
      <c r="A13" s="3" t="s">
        <v>8</v>
      </c>
      <c r="B13" s="5" t="s">
        <v>17</v>
      </c>
      <c r="C13">
        <v>200</v>
      </c>
      <c r="D13">
        <f>C13*2</f>
        <v>400</v>
      </c>
      <c r="E13">
        <v>7</v>
      </c>
      <c r="F13">
        <f>2*E13</f>
        <v>14</v>
      </c>
      <c r="G13" t="s">
        <v>20</v>
      </c>
      <c r="H13" t="s">
        <v>20</v>
      </c>
      <c r="I13" t="s">
        <v>46</v>
      </c>
      <c r="J13">
        <f>(40-2.85)/F13</f>
        <v>2.6535714285714285</v>
      </c>
      <c r="K13" t="s">
        <v>57</v>
      </c>
      <c r="L13" t="s">
        <v>25</v>
      </c>
      <c r="M13" t="s">
        <v>32</v>
      </c>
    </row>
    <row r="14" spans="1:13" x14ac:dyDescent="0.25">
      <c r="A14" s="3" t="s">
        <v>8</v>
      </c>
      <c r="B14" s="6" t="s">
        <v>18</v>
      </c>
      <c r="C14">
        <v>10000</v>
      </c>
      <c r="D14">
        <f>C14*2</f>
        <v>20000</v>
      </c>
      <c r="E14">
        <v>6</v>
      </c>
      <c r="F14">
        <f>2*E14</f>
        <v>12</v>
      </c>
      <c r="G14" t="s">
        <v>42</v>
      </c>
      <c r="H14" t="s">
        <v>52</v>
      </c>
      <c r="I14" t="s">
        <v>54</v>
      </c>
      <c r="J14">
        <f>(130-100)/F14</f>
        <v>2.5</v>
      </c>
      <c r="K14" t="s">
        <v>58</v>
      </c>
      <c r="L14" t="s">
        <v>26</v>
      </c>
      <c r="M14" t="s">
        <v>33</v>
      </c>
    </row>
    <row r="15" spans="1:13" x14ac:dyDescent="0.25">
      <c r="A15" s="3" t="s">
        <v>8</v>
      </c>
      <c r="B15" s="5" t="s">
        <v>19</v>
      </c>
      <c r="C15">
        <v>5516</v>
      </c>
      <c r="D15">
        <f>C15*2</f>
        <v>11032</v>
      </c>
      <c r="E15">
        <v>6</v>
      </c>
      <c r="F15">
        <f>2*E15</f>
        <v>12</v>
      </c>
      <c r="G15" t="s">
        <v>43</v>
      </c>
      <c r="H15" t="s">
        <v>53</v>
      </c>
      <c r="I15" t="s">
        <v>55</v>
      </c>
      <c r="J15">
        <f>(70-55.16)/F15</f>
        <v>1.236666666666667</v>
      </c>
      <c r="K15" t="s">
        <v>59</v>
      </c>
      <c r="L15" t="s">
        <v>26</v>
      </c>
      <c r="M15" t="s">
        <v>33</v>
      </c>
    </row>
    <row r="16" spans="1:13" x14ac:dyDescent="0.25">
      <c r="A16" s="3" t="s">
        <v>8</v>
      </c>
      <c r="B16" s="5" t="s">
        <v>40</v>
      </c>
      <c r="C16">
        <v>3000</v>
      </c>
      <c r="D16">
        <f>C16*2</f>
        <v>6000</v>
      </c>
      <c r="E16">
        <v>4</v>
      </c>
      <c r="F16">
        <f>2*E16</f>
        <v>8</v>
      </c>
      <c r="G16" t="s">
        <v>51</v>
      </c>
      <c r="H16" t="s">
        <v>20</v>
      </c>
      <c r="I16" t="s">
        <v>56</v>
      </c>
      <c r="J16">
        <f>10/F16</f>
        <v>1.25</v>
      </c>
      <c r="K16" t="s">
        <v>60</v>
      </c>
      <c r="L16" t="s">
        <v>26</v>
      </c>
      <c r="M16" t="s">
        <v>33</v>
      </c>
    </row>
    <row r="17" spans="1:13" x14ac:dyDescent="0.25">
      <c r="A17" s="3"/>
      <c r="B17" s="5" t="s">
        <v>70</v>
      </c>
      <c r="C17">
        <f>SUM(C13:C16)</f>
        <v>18716</v>
      </c>
      <c r="D17">
        <f>C17*2</f>
        <v>37432</v>
      </c>
      <c r="E17">
        <f>SUM(E13:E16)</f>
        <v>23</v>
      </c>
      <c r="F17">
        <f>SUM(F13:F16)</f>
        <v>46</v>
      </c>
      <c r="H17" t="s">
        <v>51</v>
      </c>
      <c r="I17" t="s">
        <v>76</v>
      </c>
      <c r="K17" t="s">
        <v>77</v>
      </c>
    </row>
    <row r="18" spans="1:13" x14ac:dyDescent="0.25">
      <c r="A18" s="3" t="s">
        <v>10</v>
      </c>
      <c r="B18" s="5" t="s">
        <v>17</v>
      </c>
      <c r="C18">
        <v>200</v>
      </c>
      <c r="D18">
        <f>C18*2</f>
        <v>400</v>
      </c>
      <c r="E18">
        <v>8</v>
      </c>
      <c r="F18">
        <f>2*E18</f>
        <v>16</v>
      </c>
      <c r="G18" t="s">
        <v>20</v>
      </c>
      <c r="H18" t="s">
        <v>20</v>
      </c>
      <c r="I18" t="s">
        <v>46</v>
      </c>
      <c r="J18">
        <f>(40-2.85)/F18</f>
        <v>2.3218749999999999</v>
      </c>
      <c r="K18" t="s">
        <v>57</v>
      </c>
      <c r="L18" t="s">
        <v>25</v>
      </c>
      <c r="M18" t="s">
        <v>32</v>
      </c>
    </row>
    <row r="19" spans="1:13" x14ac:dyDescent="0.25">
      <c r="A19" s="3" t="s">
        <v>10</v>
      </c>
      <c r="B19" s="6" t="s">
        <v>18</v>
      </c>
      <c r="C19">
        <v>13500</v>
      </c>
      <c r="D19">
        <f>C19*2</f>
        <v>27000</v>
      </c>
      <c r="E19">
        <v>1</v>
      </c>
      <c r="F19">
        <f>2*E19</f>
        <v>2</v>
      </c>
      <c r="G19" t="s">
        <v>68</v>
      </c>
      <c r="H19" t="s">
        <v>41</v>
      </c>
      <c r="I19" t="s">
        <v>71</v>
      </c>
      <c r="J19">
        <f>(140-135)/F19</f>
        <v>2.5</v>
      </c>
      <c r="K19" t="s">
        <v>58</v>
      </c>
      <c r="L19" t="s">
        <v>26</v>
      </c>
      <c r="M19" t="s">
        <v>33</v>
      </c>
    </row>
    <row r="20" spans="1:13" x14ac:dyDescent="0.25">
      <c r="A20" s="3" t="s">
        <v>10</v>
      </c>
      <c r="B20" s="5" t="s">
        <v>19</v>
      </c>
      <c r="C20">
        <v>8300</v>
      </c>
      <c r="D20">
        <f>C20*2</f>
        <v>16600</v>
      </c>
      <c r="E20">
        <v>6</v>
      </c>
      <c r="F20">
        <f>2*E20</f>
        <v>12</v>
      </c>
      <c r="G20" t="s">
        <v>22</v>
      </c>
      <c r="H20" t="s">
        <v>69</v>
      </c>
      <c r="I20" t="s">
        <v>72</v>
      </c>
      <c r="J20">
        <f>(120-41.5)/F20</f>
        <v>6.541666666666667</v>
      </c>
      <c r="K20" t="s">
        <v>73</v>
      </c>
      <c r="L20" t="s">
        <v>26</v>
      </c>
      <c r="M20" t="s">
        <v>33</v>
      </c>
    </row>
    <row r="21" spans="1:13" x14ac:dyDescent="0.25">
      <c r="A21" s="3"/>
      <c r="B21" s="5" t="s">
        <v>70</v>
      </c>
      <c r="C21">
        <f>SUM(C18:C20)</f>
        <v>22000</v>
      </c>
      <c r="D21">
        <f>SUM(D18:D20)</f>
        <v>44000</v>
      </c>
      <c r="E21">
        <f>SUM(E18:E20)</f>
        <v>15</v>
      </c>
      <c r="F21">
        <f>SUM(F18:F20)</f>
        <v>30</v>
      </c>
      <c r="H21" t="s">
        <v>22</v>
      </c>
      <c r="I21">
        <f>2.85+135+41.5</f>
        <v>179.35</v>
      </c>
      <c r="K21" t="s">
        <v>78</v>
      </c>
    </row>
    <row r="25" spans="1:13" x14ac:dyDescent="0.25">
      <c r="B25" s="11"/>
      <c r="C25" s="11"/>
    </row>
    <row r="26" spans="1:13" x14ac:dyDescent="0.25">
      <c r="B26" s="11"/>
      <c r="C26" s="11"/>
    </row>
    <row r="27" spans="1:13" x14ac:dyDescent="0.25">
      <c r="B27" s="11"/>
      <c r="C27" s="11"/>
    </row>
    <row r="28" spans="1:13" x14ac:dyDescent="0.25">
      <c r="B28" s="11"/>
      <c r="C28" s="11"/>
    </row>
    <row r="29" spans="1:13" x14ac:dyDescent="0.25">
      <c r="B29" s="11"/>
      <c r="C29" s="11"/>
    </row>
    <row r="30" spans="1:13" x14ac:dyDescent="0.25">
      <c r="B30" s="11"/>
      <c r="C30" s="11"/>
    </row>
    <row r="31" spans="1:13" x14ac:dyDescent="0.25">
      <c r="B31" s="11"/>
      <c r="C31" s="11"/>
    </row>
    <row r="32" spans="1:13" x14ac:dyDescent="0.25">
      <c r="B32" s="11"/>
      <c r="C32" s="11"/>
    </row>
    <row r="33" spans="2:3" x14ac:dyDescent="0.25">
      <c r="B33" s="11"/>
      <c r="C33" s="11"/>
    </row>
    <row r="34" spans="2:3" x14ac:dyDescent="0.25">
      <c r="B34" s="11"/>
      <c r="C34" s="11"/>
    </row>
    <row r="35" spans="2:3" x14ac:dyDescent="0.25">
      <c r="B35" s="11"/>
      <c r="C35" s="11"/>
    </row>
    <row r="36" spans="2:3" x14ac:dyDescent="0.25">
      <c r="B36" s="11"/>
      <c r="C36" s="11"/>
    </row>
    <row r="37" spans="2:3" x14ac:dyDescent="0.25">
      <c r="B37" s="12"/>
      <c r="C37" s="11"/>
    </row>
    <row r="38" spans="2:3" x14ac:dyDescent="0.25">
      <c r="B38" s="12"/>
      <c r="C38" s="11"/>
    </row>
    <row r="39" spans="2:3" x14ac:dyDescent="0.25">
      <c r="B39" s="11"/>
      <c r="C39" s="11"/>
    </row>
    <row r="40" spans="2:3" x14ac:dyDescent="0.25">
      <c r="B40" s="11"/>
      <c r="C40" s="12" t="s">
        <v>61</v>
      </c>
    </row>
    <row r="41" spans="2:3" x14ac:dyDescent="0.25">
      <c r="B41" s="11"/>
      <c r="C41" s="12" t="s">
        <v>62</v>
      </c>
    </row>
    <row r="42" spans="2:3" x14ac:dyDescent="0.25">
      <c r="B42" s="11"/>
      <c r="C42" s="11" t="s">
        <v>63</v>
      </c>
    </row>
    <row r="43" spans="2:3" x14ac:dyDescent="0.25">
      <c r="B43" s="11"/>
      <c r="C43" s="11" t="s">
        <v>64</v>
      </c>
    </row>
    <row r="44" spans="2:3" x14ac:dyDescent="0.25">
      <c r="B44" s="11"/>
      <c r="C44" s="11" t="s">
        <v>65</v>
      </c>
    </row>
    <row r="45" spans="2:3" x14ac:dyDescent="0.25">
      <c r="B45" s="11"/>
      <c r="C45" s="11" t="s">
        <v>66</v>
      </c>
    </row>
    <row r="46" spans="2:3" x14ac:dyDescent="0.25">
      <c r="B46" s="11"/>
      <c r="C46" s="11" t="s">
        <v>67</v>
      </c>
    </row>
    <row r="47" spans="2:3" x14ac:dyDescent="0.25">
      <c r="B47" s="11"/>
      <c r="C47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2" workbookViewId="0">
      <selection activeCell="L19" sqref="A15:L19"/>
    </sheetView>
  </sheetViews>
  <sheetFormatPr defaultColWidth="9.42578125" defaultRowHeight="15" x14ac:dyDescent="0.25"/>
  <cols>
    <col min="1" max="1" width="28.42578125" bestFit="1" customWidth="1"/>
    <col min="2" max="2" width="8" bestFit="1" customWidth="1"/>
    <col min="3" max="3" width="7" bestFit="1" customWidth="1"/>
    <col min="4" max="5" width="10.28515625" customWidth="1"/>
    <col min="6" max="6" width="13.85546875" customWidth="1"/>
    <col min="7" max="7" width="12.5703125" customWidth="1"/>
    <col min="8" max="8" width="8.42578125" bestFit="1" customWidth="1"/>
    <col min="9" max="9" width="9.140625" bestFit="1" customWidth="1"/>
    <col min="10" max="10" width="15.42578125" bestFit="1" customWidth="1"/>
    <col min="11" max="11" width="11.5703125" bestFit="1" customWidth="1"/>
    <col min="12" max="12" width="12.42578125" bestFit="1" customWidth="1"/>
  </cols>
  <sheetData>
    <row r="1" spans="1:12" s="14" customFormat="1" ht="32.25" customHeight="1" x14ac:dyDescent="0.25">
      <c r="A1" s="15" t="s">
        <v>39</v>
      </c>
      <c r="B1" s="15" t="s">
        <v>29</v>
      </c>
      <c r="C1" s="15" t="s">
        <v>27</v>
      </c>
      <c r="D1" s="15" t="s">
        <v>81</v>
      </c>
      <c r="E1" s="15" t="s">
        <v>28</v>
      </c>
      <c r="F1" s="15" t="s">
        <v>80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79</v>
      </c>
      <c r="L1" s="15" t="s">
        <v>31</v>
      </c>
    </row>
    <row r="2" spans="1:12" x14ac:dyDescent="0.25">
      <c r="A2" s="2" t="s">
        <v>7</v>
      </c>
      <c r="B2" s="2" t="s">
        <v>17</v>
      </c>
      <c r="C2" s="2">
        <v>200</v>
      </c>
      <c r="D2" s="2">
        <v>400</v>
      </c>
      <c r="E2" s="2">
        <v>10</v>
      </c>
      <c r="F2" s="2">
        <v>20</v>
      </c>
      <c r="G2" s="2" t="s">
        <v>20</v>
      </c>
      <c r="H2" s="2" t="s">
        <v>20</v>
      </c>
      <c r="I2" s="2" t="s">
        <v>46</v>
      </c>
      <c r="J2" s="2" t="s">
        <v>50</v>
      </c>
      <c r="K2" s="2" t="s">
        <v>25</v>
      </c>
      <c r="L2" s="2" t="s">
        <v>32</v>
      </c>
    </row>
    <row r="3" spans="1:12" x14ac:dyDescent="0.25">
      <c r="A3" s="2" t="s">
        <v>7</v>
      </c>
      <c r="B3" s="2" t="s">
        <v>18</v>
      </c>
      <c r="C3" s="2">
        <v>9955.2000000000007</v>
      </c>
      <c r="D3" s="2">
        <v>19910.400000000001</v>
      </c>
      <c r="E3" s="2">
        <v>1</v>
      </c>
      <c r="F3" s="2">
        <v>2</v>
      </c>
      <c r="G3" s="2" t="s">
        <v>21</v>
      </c>
      <c r="H3" s="2" t="s">
        <v>23</v>
      </c>
      <c r="I3" s="2" t="s">
        <v>38</v>
      </c>
      <c r="J3" s="2" t="s">
        <v>82</v>
      </c>
      <c r="K3" s="2" t="s">
        <v>26</v>
      </c>
      <c r="L3" s="2" t="s">
        <v>33</v>
      </c>
    </row>
    <row r="4" spans="1:12" x14ac:dyDescent="0.25">
      <c r="A4" s="2" t="s">
        <v>7</v>
      </c>
      <c r="B4" s="2" t="s">
        <v>19</v>
      </c>
      <c r="C4" s="2">
        <v>224.8</v>
      </c>
      <c r="D4" s="2">
        <v>449.6</v>
      </c>
      <c r="E4" s="2">
        <v>11</v>
      </c>
      <c r="F4" s="2">
        <v>22</v>
      </c>
      <c r="G4" s="2" t="s">
        <v>22</v>
      </c>
      <c r="H4" s="2" t="s">
        <v>24</v>
      </c>
      <c r="I4" s="2" t="s">
        <v>47</v>
      </c>
      <c r="J4" s="2" t="s">
        <v>48</v>
      </c>
      <c r="K4" s="2" t="s">
        <v>25</v>
      </c>
      <c r="L4" s="2" t="s">
        <v>32</v>
      </c>
    </row>
    <row r="5" spans="1:12" x14ac:dyDescent="0.25">
      <c r="A5" s="16"/>
      <c r="B5" s="16" t="s">
        <v>70</v>
      </c>
      <c r="C5" s="16">
        <v>10380</v>
      </c>
      <c r="D5" s="16">
        <v>20760</v>
      </c>
      <c r="E5" s="16">
        <v>22</v>
      </c>
      <c r="F5" s="16">
        <v>44</v>
      </c>
      <c r="G5" s="16"/>
      <c r="H5" s="16" t="s">
        <v>22</v>
      </c>
      <c r="I5" s="16" t="s">
        <v>74</v>
      </c>
      <c r="J5" s="16" t="s">
        <v>83</v>
      </c>
      <c r="K5" s="16"/>
      <c r="L5" s="16"/>
    </row>
    <row r="8" spans="1:12" s="14" customFormat="1" ht="32.25" customHeight="1" x14ac:dyDescent="0.25">
      <c r="A8" s="15" t="s">
        <v>39</v>
      </c>
      <c r="B8" s="15" t="s">
        <v>29</v>
      </c>
      <c r="C8" s="15" t="s">
        <v>27</v>
      </c>
      <c r="D8" s="15" t="s">
        <v>81</v>
      </c>
      <c r="E8" s="15" t="s">
        <v>28</v>
      </c>
      <c r="F8" s="15" t="s">
        <v>80</v>
      </c>
      <c r="G8" s="15" t="s">
        <v>34</v>
      </c>
      <c r="H8" s="15" t="s">
        <v>35</v>
      </c>
      <c r="I8" s="15" t="s">
        <v>36</v>
      </c>
      <c r="J8" s="15" t="s">
        <v>37</v>
      </c>
      <c r="K8" s="15" t="s">
        <v>79</v>
      </c>
      <c r="L8" s="15" t="s">
        <v>31</v>
      </c>
    </row>
    <row r="9" spans="1:12" x14ac:dyDescent="0.25">
      <c r="A9" s="2" t="s">
        <v>8</v>
      </c>
      <c r="B9" s="2" t="s">
        <v>17</v>
      </c>
      <c r="C9" s="2">
        <v>200</v>
      </c>
      <c r="D9" s="2">
        <f>C9*2</f>
        <v>400</v>
      </c>
      <c r="E9" s="2">
        <v>7</v>
      </c>
      <c r="F9" s="2">
        <f>2*E9</f>
        <v>14</v>
      </c>
      <c r="G9" s="2" t="s">
        <v>20</v>
      </c>
      <c r="H9" s="2" t="s">
        <v>20</v>
      </c>
      <c r="I9" s="2" t="s">
        <v>46</v>
      </c>
      <c r="J9" s="2" t="s">
        <v>84</v>
      </c>
      <c r="K9" s="2" t="s">
        <v>25</v>
      </c>
      <c r="L9" s="2" t="s">
        <v>32</v>
      </c>
    </row>
    <row r="10" spans="1:12" x14ac:dyDescent="0.25">
      <c r="A10" s="2" t="s">
        <v>8</v>
      </c>
      <c r="B10" s="2" t="s">
        <v>18</v>
      </c>
      <c r="C10" s="2">
        <v>10000</v>
      </c>
      <c r="D10" s="2">
        <f>C10*2</f>
        <v>20000</v>
      </c>
      <c r="E10" s="2">
        <v>6</v>
      </c>
      <c r="F10" s="2">
        <f>2*E10</f>
        <v>12</v>
      </c>
      <c r="G10" s="2" t="s">
        <v>42</v>
      </c>
      <c r="H10" s="2" t="s">
        <v>52</v>
      </c>
      <c r="I10" s="2" t="s">
        <v>54</v>
      </c>
      <c r="J10" s="2" t="s">
        <v>85</v>
      </c>
      <c r="K10" s="2" t="s">
        <v>26</v>
      </c>
      <c r="L10" s="2" t="s">
        <v>33</v>
      </c>
    </row>
    <row r="11" spans="1:12" x14ac:dyDescent="0.25">
      <c r="A11" s="2" t="s">
        <v>8</v>
      </c>
      <c r="B11" s="2" t="s">
        <v>19</v>
      </c>
      <c r="C11" s="2">
        <v>5516</v>
      </c>
      <c r="D11" s="2">
        <f>C11*2</f>
        <v>11032</v>
      </c>
      <c r="E11" s="2">
        <v>6</v>
      </c>
      <c r="F11" s="2">
        <f>2*E11</f>
        <v>12</v>
      </c>
      <c r="G11" s="2" t="s">
        <v>43</v>
      </c>
      <c r="H11" s="2" t="s">
        <v>53</v>
      </c>
      <c r="I11" s="2" t="s">
        <v>55</v>
      </c>
      <c r="J11" s="2" t="s">
        <v>86</v>
      </c>
      <c r="K11" s="2" t="s">
        <v>26</v>
      </c>
      <c r="L11" s="2" t="s">
        <v>33</v>
      </c>
    </row>
    <row r="12" spans="1:12" x14ac:dyDescent="0.25">
      <c r="A12" s="2" t="s">
        <v>8</v>
      </c>
      <c r="B12" s="2" t="s">
        <v>40</v>
      </c>
      <c r="C12" s="2">
        <v>3000</v>
      </c>
      <c r="D12" s="2">
        <f>C12*2</f>
        <v>6000</v>
      </c>
      <c r="E12" s="2">
        <v>4</v>
      </c>
      <c r="F12" s="2">
        <f>2*E12</f>
        <v>8</v>
      </c>
      <c r="G12" s="2" t="s">
        <v>51</v>
      </c>
      <c r="H12" s="2" t="s">
        <v>20</v>
      </c>
      <c r="I12" s="2" t="s">
        <v>56</v>
      </c>
      <c r="J12" s="2" t="s">
        <v>87</v>
      </c>
      <c r="K12" s="2" t="s">
        <v>26</v>
      </c>
      <c r="L12" s="2" t="s">
        <v>33</v>
      </c>
    </row>
    <row r="13" spans="1:12" x14ac:dyDescent="0.25">
      <c r="A13" s="16"/>
      <c r="B13" s="16" t="s">
        <v>70</v>
      </c>
      <c r="C13" s="16">
        <f>SUM(C9:C12)</f>
        <v>18716</v>
      </c>
      <c r="D13" s="16">
        <f>C13*2</f>
        <v>37432</v>
      </c>
      <c r="E13" s="16">
        <f>SUM(E9:E12)</f>
        <v>23</v>
      </c>
      <c r="F13" s="16">
        <f>SUM(F9:F12)</f>
        <v>46</v>
      </c>
      <c r="G13" s="16"/>
      <c r="H13" s="16" t="s">
        <v>51</v>
      </c>
      <c r="I13" s="16" t="s">
        <v>76</v>
      </c>
      <c r="J13" s="16" t="s">
        <v>88</v>
      </c>
      <c r="K13" s="16"/>
      <c r="L13" s="16"/>
    </row>
    <row r="15" spans="1:12" s="14" customFormat="1" ht="32.25" customHeight="1" x14ac:dyDescent="0.25">
      <c r="A15" s="15" t="s">
        <v>39</v>
      </c>
      <c r="B15" s="15" t="s">
        <v>29</v>
      </c>
      <c r="C15" s="15" t="s">
        <v>27</v>
      </c>
      <c r="D15" s="15" t="s">
        <v>81</v>
      </c>
      <c r="E15" s="15" t="s">
        <v>28</v>
      </c>
      <c r="F15" s="15" t="s">
        <v>80</v>
      </c>
      <c r="G15" s="15" t="s">
        <v>34</v>
      </c>
      <c r="H15" s="15" t="s">
        <v>35</v>
      </c>
      <c r="I15" s="15" t="s">
        <v>36</v>
      </c>
      <c r="J15" s="15" t="s">
        <v>37</v>
      </c>
      <c r="K15" s="15" t="s">
        <v>79</v>
      </c>
      <c r="L15" s="15" t="s">
        <v>31</v>
      </c>
    </row>
    <row r="16" spans="1:12" x14ac:dyDescent="0.25">
      <c r="A16" s="2" t="s">
        <v>10</v>
      </c>
      <c r="B16" s="2" t="s">
        <v>17</v>
      </c>
      <c r="C16" s="2">
        <v>200</v>
      </c>
      <c r="D16" s="2">
        <f>C16*2</f>
        <v>400</v>
      </c>
      <c r="E16" s="2">
        <v>8</v>
      </c>
      <c r="F16" s="2">
        <f>2*E16</f>
        <v>16</v>
      </c>
      <c r="G16" s="2" t="s">
        <v>20</v>
      </c>
      <c r="H16" s="2" t="s">
        <v>20</v>
      </c>
      <c r="I16" s="2" t="s">
        <v>46</v>
      </c>
      <c r="J16" s="2" t="s">
        <v>57</v>
      </c>
      <c r="K16" s="2" t="s">
        <v>25</v>
      </c>
      <c r="L16" s="2" t="s">
        <v>32</v>
      </c>
    </row>
    <row r="17" spans="1:12" x14ac:dyDescent="0.25">
      <c r="A17" s="2" t="s">
        <v>10</v>
      </c>
      <c r="B17" s="2" t="s">
        <v>18</v>
      </c>
      <c r="C17" s="2">
        <v>13500</v>
      </c>
      <c r="D17" s="2">
        <f>C17*2</f>
        <v>27000</v>
      </c>
      <c r="E17" s="2">
        <v>1</v>
      </c>
      <c r="F17" s="2">
        <f>2*E17</f>
        <v>2</v>
      </c>
      <c r="G17" s="2" t="s">
        <v>68</v>
      </c>
      <c r="H17" s="2" t="s">
        <v>41</v>
      </c>
      <c r="I17" s="2" t="s">
        <v>71</v>
      </c>
      <c r="J17" s="2" t="s">
        <v>58</v>
      </c>
      <c r="K17" s="2" t="s">
        <v>26</v>
      </c>
      <c r="L17" s="2" t="s">
        <v>33</v>
      </c>
    </row>
    <row r="18" spans="1:12" x14ac:dyDescent="0.25">
      <c r="A18" s="2" t="s">
        <v>10</v>
      </c>
      <c r="B18" s="2" t="s">
        <v>19</v>
      </c>
      <c r="C18" s="2">
        <v>8422</v>
      </c>
      <c r="D18" s="2">
        <f>C18*2</f>
        <v>16844</v>
      </c>
      <c r="E18" s="2">
        <v>6</v>
      </c>
      <c r="F18" s="2">
        <f>2*E18</f>
        <v>12</v>
      </c>
      <c r="G18" s="2" t="s">
        <v>22</v>
      </c>
      <c r="H18" s="2" t="s">
        <v>69</v>
      </c>
      <c r="I18" s="2" t="s">
        <v>89</v>
      </c>
      <c r="J18" s="2" t="s">
        <v>90</v>
      </c>
      <c r="K18" s="2" t="s">
        <v>26</v>
      </c>
      <c r="L18" s="2" t="s">
        <v>33</v>
      </c>
    </row>
    <row r="19" spans="1:12" x14ac:dyDescent="0.25">
      <c r="A19" s="16"/>
      <c r="B19" s="16" t="s">
        <v>70</v>
      </c>
      <c r="C19" s="16">
        <f>SUM(C16:C18)</f>
        <v>22122</v>
      </c>
      <c r="D19" s="16">
        <f>SUM(D16:D18)</f>
        <v>44244</v>
      </c>
      <c r="E19" s="16">
        <f>SUM(E16:E18)</f>
        <v>15</v>
      </c>
      <c r="F19" s="16">
        <f>SUM(F16:F18)</f>
        <v>30</v>
      </c>
      <c r="G19" s="16"/>
      <c r="H19" s="16" t="s">
        <v>22</v>
      </c>
      <c r="I19" s="16" t="s">
        <v>92</v>
      </c>
      <c r="J19" s="16" t="s">
        <v>91</v>
      </c>
      <c r="K19" s="16"/>
      <c r="L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leonardo.raed</dc:creator>
  <cp:lastModifiedBy>leonardo.raed</cp:lastModifiedBy>
  <dcterms:created xsi:type="dcterms:W3CDTF">2013-06-08T16:27:37Z</dcterms:created>
  <dcterms:modified xsi:type="dcterms:W3CDTF">2013-06-10T21:07:16Z</dcterms:modified>
</cp:coreProperties>
</file>