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https://clemson.sharepoint.com/teams/DeepOrange15Team2/Shared Documents/General/53_Powertrain/02_Simulink Models/Forward Model/"/>
    </mc:Choice>
  </mc:AlternateContent>
  <xr:revisionPtr revIDLastSave="2827" documentId="11_F25DC773A252ABDACC1048FE41DB68365BDE58E8" xr6:coauthVersionLast="47" xr6:coauthVersionMax="47" xr10:uidLastSave="{1813E600-23D1-468C-90E6-6A39BB223E46}"/>
  <bookViews>
    <workbookView xWindow="-120" yWindow="-120" windowWidth="51840" windowHeight="21240" xr2:uid="{00000000-000D-0000-FFFF-FFFF00000000}"/>
  </bookViews>
  <sheets>
    <sheet name="Results sheet" sheetId="1" r:id="rId1"/>
    <sheet name="Sheet2" sheetId="6" r:id="rId2"/>
    <sheet name="Top " sheetId="5" r:id="rId3"/>
    <sheet name="Weight Sheet" sheetId="2" r:id="rId4"/>
    <sheet name="Motor_RPM_Torque_Values" sheetId="3" r:id="rId5"/>
    <sheet name="Sheet1" sheetId="4" r:id="rId6"/>
  </sheets>
  <definedNames>
    <definedName name="_xlnm._FilterDatabase" localSheetId="0" hidden="1">'Results sheet'!$D$1:$D$277</definedName>
    <definedName name="EngineBatteryCombination">'Results sheet'!$W$273:$X$277</definedName>
    <definedName name="EngineWeights">'Results sheet'!$H$272:$I$277</definedName>
    <definedName name="GenWeights">'Results sheet'!$Q$273:$R$274</definedName>
    <definedName name="MotorWeights">'Results sheet'!$T$273:$U$276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46" i="1" l="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Q114" i="1"/>
  <c r="J114" i="1"/>
  <c r="J115" i="1"/>
  <c r="J116" i="1"/>
  <c r="J117" i="1"/>
  <c r="J118" i="1"/>
  <c r="J119" i="1"/>
  <c r="J120" i="1"/>
  <c r="J121" i="1"/>
  <c r="J122" i="1"/>
  <c r="J123" i="1"/>
  <c r="J124" i="1"/>
  <c r="J125" i="1"/>
  <c r="J126" i="1"/>
  <c r="J127" i="1"/>
  <c r="J128" i="1"/>
  <c r="J129" i="1"/>
  <c r="J130" i="1"/>
  <c r="J131" i="1"/>
  <c r="J132" i="1"/>
  <c r="J133" i="1"/>
  <c r="J134" i="1"/>
  <c r="J135" i="1"/>
  <c r="J136" i="1"/>
  <c r="J92" i="1"/>
  <c r="J90" i="1"/>
  <c r="J91" i="1"/>
  <c r="J93" i="1"/>
  <c r="J94" i="1"/>
  <c r="J95" i="1"/>
  <c r="J96" i="1"/>
  <c r="J97" i="1"/>
  <c r="J98" i="1"/>
  <c r="J99" i="1"/>
  <c r="J100" i="1"/>
  <c r="J101" i="1"/>
  <c r="J102" i="1"/>
  <c r="J103" i="1"/>
  <c r="J104" i="1"/>
  <c r="J105" i="1"/>
  <c r="J106" i="1"/>
  <c r="J107" i="1"/>
  <c r="J108" i="1"/>
  <c r="J109" i="1"/>
  <c r="J110" i="1"/>
  <c r="J111" i="1"/>
  <c r="J112" i="1"/>
  <c r="J113" i="1"/>
  <c r="Q90" i="1"/>
  <c r="Q91" i="1"/>
  <c r="Q92" i="1"/>
  <c r="Q93" i="1"/>
  <c r="Q94" i="1"/>
  <c r="Q95" i="1"/>
  <c r="Q96" i="1"/>
  <c r="Q97" i="1"/>
  <c r="Q98" i="1"/>
  <c r="Q99" i="1"/>
  <c r="Q100" i="1"/>
  <c r="Q101" i="1"/>
  <c r="Q102" i="1"/>
  <c r="Q103" i="1"/>
  <c r="Q104" i="1"/>
  <c r="Q105" i="1"/>
  <c r="Q106" i="1"/>
  <c r="Q107" i="1"/>
  <c r="Q108" i="1"/>
  <c r="Q109" i="1"/>
  <c r="Q110" i="1"/>
  <c r="Q111" i="1"/>
  <c r="Q112" i="1"/>
  <c r="Q113" i="1"/>
  <c r="Q118" i="1"/>
  <c r="Q119" i="1"/>
  <c r="Q120" i="1"/>
  <c r="Q121" i="1"/>
  <c r="Q122" i="1"/>
  <c r="Q123" i="1"/>
  <c r="Q124" i="1"/>
  <c r="Q125" i="1"/>
  <c r="Q126" i="1"/>
  <c r="Q127" i="1"/>
  <c r="Q128" i="1"/>
  <c r="Q129" i="1"/>
  <c r="Q130" i="1"/>
  <c r="Q131" i="1"/>
  <c r="Q132" i="1"/>
  <c r="Q133" i="1"/>
  <c r="Q134" i="1"/>
  <c r="Q135" i="1"/>
  <c r="Q136" i="1"/>
  <c r="E9" i="3"/>
  <c r="O77" i="1"/>
  <c r="E10" i="3"/>
  <c r="E11" i="3"/>
  <c r="E12" i="3"/>
  <c r="E13" i="3"/>
  <c r="E14" i="3"/>
  <c r="E15" i="3"/>
  <c r="E16" i="3"/>
  <c r="E17" i="3"/>
  <c r="E18" i="3"/>
  <c r="E19" i="3"/>
  <c r="E8" i="3"/>
  <c r="D19" i="2"/>
  <c r="D22" i="2"/>
  <c r="O76" i="1"/>
  <c r="H76" i="1"/>
  <c r="O74" i="1"/>
  <c r="H74" i="1"/>
  <c r="H73" i="1"/>
  <c r="G73" i="1"/>
  <c r="O73" i="1" s="1"/>
  <c r="G72" i="1"/>
  <c r="O72" i="1" s="1"/>
  <c r="H72" i="1"/>
  <c r="G71" i="1"/>
  <c r="O71" i="1" s="1"/>
  <c r="H71" i="1"/>
  <c r="O75" i="1"/>
  <c r="H77" i="1"/>
  <c r="H75" i="1"/>
  <c r="G70" i="1"/>
  <c r="O70" i="1" s="1"/>
  <c r="H70" i="1"/>
  <c r="R23" i="5"/>
  <c r="X27" i="5"/>
  <c r="W27" i="5"/>
  <c r="X28" i="5"/>
  <c r="X25" i="5"/>
  <c r="X24" i="5"/>
  <c r="X23" i="5"/>
  <c r="R30" i="5"/>
  <c r="R29" i="5"/>
  <c r="R28" i="5"/>
  <c r="R27" i="5"/>
  <c r="R26" i="5"/>
  <c r="R25" i="5"/>
  <c r="R24" i="5"/>
  <c r="R5" i="5"/>
  <c r="R6" i="5"/>
  <c r="R7" i="5"/>
  <c r="R8" i="5"/>
  <c r="R9" i="5"/>
  <c r="R10" i="5"/>
  <c r="R11" i="5"/>
  <c r="R12" i="5"/>
  <c r="R13" i="5"/>
  <c r="R14" i="5"/>
  <c r="R15" i="5"/>
  <c r="R16" i="5"/>
  <c r="R17" i="5"/>
  <c r="R4" i="5"/>
  <c r="X273" i="1"/>
  <c r="X274" i="1"/>
  <c r="X275" i="1"/>
  <c r="X276" i="1"/>
  <c r="X277" i="1"/>
  <c r="D7" i="4"/>
  <c r="E7" i="4" s="1"/>
  <c r="D6" i="4"/>
  <c r="E6" i="4" s="1"/>
  <c r="D5" i="4"/>
  <c r="E5" i="4" s="1"/>
  <c r="D4" i="4"/>
  <c r="E4" i="4" s="1"/>
  <c r="D3" i="4"/>
  <c r="E3" i="4" s="1"/>
  <c r="D2" i="4"/>
  <c r="E2" i="4" s="1"/>
  <c r="H8" i="1"/>
  <c r="H9" i="1"/>
  <c r="H10" i="1"/>
  <c r="H11" i="1"/>
  <c r="H12" i="1"/>
  <c r="H13" i="1"/>
  <c r="H14" i="1"/>
  <c r="H15" i="1"/>
  <c r="H16" i="1"/>
  <c r="H17" i="1"/>
  <c r="H18" i="1"/>
  <c r="H19" i="1"/>
  <c r="H20" i="1"/>
  <c r="H22" i="1"/>
  <c r="H23" i="1"/>
  <c r="H24" i="1"/>
  <c r="H25" i="1"/>
  <c r="H26" i="1"/>
  <c r="H27" i="1"/>
  <c r="H28" i="1"/>
  <c r="H29" i="1"/>
  <c r="H30" i="1"/>
  <c r="H31" i="1"/>
  <c r="H32" i="1"/>
  <c r="H33" i="1"/>
  <c r="H34" i="1"/>
  <c r="H35" i="1"/>
  <c r="H36" i="1"/>
  <c r="H37" i="1"/>
  <c r="H38" i="1"/>
  <c r="H39" i="1"/>
  <c r="H40" i="1"/>
  <c r="H41" i="1"/>
  <c r="H42" i="1"/>
  <c r="H43" i="1"/>
  <c r="H44" i="1"/>
  <c r="H45" i="1"/>
  <c r="H46" i="1"/>
  <c r="H7" i="1"/>
  <c r="D36" i="2"/>
  <c r="D33" i="2"/>
  <c r="D29" i="2"/>
  <c r="D28" i="2"/>
  <c r="D27" i="2"/>
  <c r="D26" i="2"/>
  <c r="D25" i="2"/>
  <c r="D24" i="2"/>
  <c r="D23" i="2"/>
  <c r="D20" i="2"/>
  <c r="D18" i="2"/>
  <c r="D17" i="2"/>
  <c r="D14" i="2"/>
  <c r="D13" i="2"/>
  <c r="C10" i="2"/>
  <c r="D8" i="2"/>
  <c r="D5" i="2"/>
  <c r="D38" i="2" l="1"/>
  <c r="D40" i="2" s="1"/>
  <c r="G40" i="1"/>
  <c r="J40" i="1" s="1"/>
  <c r="M40" i="1" s="1"/>
  <c r="G16" i="1"/>
  <c r="J16" i="1" s="1"/>
  <c r="M16" i="1" s="1"/>
  <c r="G10" i="1"/>
  <c r="J10" i="1" s="1"/>
  <c r="M10" i="1" s="1"/>
  <c r="G7" i="1"/>
  <c r="J7" i="1" s="1"/>
  <c r="M7" i="1" s="1"/>
  <c r="G24" i="1"/>
  <c r="J24" i="1" s="1"/>
  <c r="M24" i="1" s="1"/>
  <c r="G41" i="1"/>
  <c r="J41" i="1" s="1"/>
  <c r="M41" i="1" s="1"/>
  <c r="G20" i="1"/>
  <c r="J20" i="1" s="1"/>
  <c r="M20" i="1" s="1"/>
  <c r="G39" i="1"/>
  <c r="J39" i="1" s="1"/>
  <c r="M39" i="1" s="1"/>
  <c r="G19" i="1"/>
  <c r="J19" i="1" s="1"/>
  <c r="M19" i="1" s="1"/>
  <c r="G22" i="1"/>
  <c r="J22" i="1" s="1"/>
  <c r="M22" i="1" s="1"/>
  <c r="G42" i="1"/>
  <c r="J42" i="1" s="1"/>
  <c r="M42" i="1" s="1"/>
  <c r="G23" i="1"/>
  <c r="J23" i="1" s="1"/>
  <c r="M23" i="1" s="1"/>
  <c r="G36" i="1"/>
  <c r="J36" i="1" s="1"/>
  <c r="M36" i="1" s="1"/>
  <c r="G35" i="1"/>
  <c r="J35" i="1" s="1"/>
  <c r="M35" i="1" s="1"/>
  <c r="G26" i="1"/>
  <c r="J26" i="1" s="1"/>
  <c r="M26" i="1" s="1"/>
  <c r="G38" i="1"/>
  <c r="J38" i="1" s="1"/>
  <c r="M38" i="1" s="1"/>
  <c r="G37" i="1"/>
  <c r="J37" i="1" s="1"/>
  <c r="M37" i="1" s="1"/>
  <c r="G9" i="1"/>
  <c r="O9" i="1" s="1"/>
  <c r="G8" i="1"/>
  <c r="G25" i="1"/>
  <c r="J25" i="1" s="1"/>
  <c r="M25" i="1" s="1"/>
  <c r="G30" i="1"/>
  <c r="J30" i="1" s="1"/>
  <c r="M30" i="1" s="1"/>
  <c r="G34" i="1"/>
  <c r="J34" i="1" s="1"/>
  <c r="M34" i="1" s="1"/>
  <c r="G33" i="1"/>
  <c r="J33" i="1" s="1"/>
  <c r="M33" i="1" s="1"/>
  <c r="G32" i="1"/>
  <c r="G31" i="1"/>
  <c r="J31" i="1" s="1"/>
  <c r="M31" i="1" s="1"/>
  <c r="G15" i="1"/>
  <c r="J15" i="1" s="1"/>
  <c r="M15" i="1" s="1"/>
  <c r="G29" i="1"/>
  <c r="J29" i="1" s="1"/>
  <c r="M29" i="1" s="1"/>
  <c r="G46" i="1"/>
  <c r="J46" i="1" s="1"/>
  <c r="M46" i="1" s="1"/>
  <c r="G28" i="1"/>
  <c r="J28" i="1" s="1"/>
  <c r="M28" i="1" s="1"/>
  <c r="G13" i="1"/>
  <c r="G17" i="1"/>
  <c r="J17" i="1" s="1"/>
  <c r="M17" i="1" s="1"/>
  <c r="G14" i="1"/>
  <c r="J14" i="1" s="1"/>
  <c r="M14" i="1" s="1"/>
  <c r="G21" i="1"/>
  <c r="J21" i="1" s="1"/>
  <c r="M21" i="1" s="1"/>
  <c r="G43" i="1"/>
  <c r="J43" i="1" s="1"/>
  <c r="M43" i="1" s="1"/>
  <c r="G27" i="1"/>
  <c r="J27" i="1" s="1"/>
  <c r="M27" i="1" s="1"/>
  <c r="G18" i="1"/>
  <c r="J18" i="1" s="1"/>
  <c r="M18" i="1" s="1"/>
  <c r="G11" i="1"/>
  <c r="G12" i="1"/>
  <c r="G45" i="1"/>
  <c r="J45" i="1" s="1"/>
  <c r="M45" i="1" s="1"/>
  <c r="G44" i="1"/>
  <c r="J44" i="1" s="1"/>
  <c r="M44" i="1" s="1"/>
  <c r="O10" i="1" l="1"/>
  <c r="I24" i="1"/>
  <c r="O24" i="1"/>
  <c r="I22" i="1"/>
  <c r="I19" i="1"/>
  <c r="I39" i="1"/>
  <c r="J13" i="1"/>
  <c r="M13" i="1" s="1"/>
  <c r="O13" i="1"/>
  <c r="J32" i="1"/>
  <c r="M32" i="1" s="1"/>
  <c r="O32" i="1"/>
  <c r="J9" i="1"/>
  <c r="M9" i="1" s="1"/>
  <c r="J12" i="1"/>
  <c r="M12" i="1" s="1"/>
  <c r="O12" i="1"/>
  <c r="J11" i="1"/>
  <c r="M11" i="1" s="1"/>
  <c r="O11" i="1"/>
  <c r="J8" i="1"/>
  <c r="M8" i="1" s="1"/>
  <c r="O8" i="1"/>
  <c r="I20" i="1"/>
  <c r="I41" i="1"/>
  <c r="O39" i="1"/>
  <c r="O35" i="1"/>
  <c r="O36" i="1"/>
  <c r="O22" i="1"/>
  <c r="O37" i="1"/>
  <c r="O40" i="1"/>
  <c r="O41" i="1"/>
  <c r="I40" i="1"/>
  <c r="O42" i="1"/>
  <c r="O19" i="1"/>
  <c r="O38" i="1"/>
  <c r="O20" i="1"/>
  <c r="I42" i="1"/>
  <c r="I35" i="1"/>
  <c r="I36" i="1"/>
  <c r="I37" i="1"/>
  <c r="O26" i="1"/>
  <c r="I26" i="1"/>
  <c r="I38" i="1"/>
  <c r="O23" i="1"/>
  <c r="I23" i="1"/>
  <c r="I12" i="1"/>
  <c r="I11" i="1"/>
  <c r="O46" i="1"/>
  <c r="I46" i="1"/>
  <c r="O33" i="1"/>
  <c r="I33" i="1"/>
  <c r="O25" i="1"/>
  <c r="I25" i="1"/>
  <c r="I10" i="1"/>
  <c r="I9" i="1"/>
  <c r="O43" i="1"/>
  <c r="I43" i="1"/>
  <c r="O21" i="1"/>
  <c r="I21" i="1"/>
  <c r="O7" i="1"/>
  <c r="I7" i="1"/>
  <c r="O28" i="1"/>
  <c r="I28" i="1"/>
  <c r="O31" i="1"/>
  <c r="I31" i="1"/>
  <c r="O44" i="1"/>
  <c r="I44" i="1"/>
  <c r="O34" i="1"/>
  <c r="I34" i="1"/>
  <c r="I8" i="1"/>
  <c r="O18" i="1"/>
  <c r="I18" i="1"/>
  <c r="O27" i="1"/>
  <c r="I27" i="1"/>
  <c r="O14" i="1"/>
  <c r="I14" i="1"/>
  <c r="O17" i="1"/>
  <c r="I17" i="1"/>
  <c r="I13" i="1"/>
  <c r="O29" i="1"/>
  <c r="I29" i="1"/>
  <c r="O15" i="1"/>
  <c r="I15" i="1"/>
  <c r="O16" i="1"/>
  <c r="I16" i="1"/>
  <c r="I32" i="1"/>
  <c r="O45" i="1"/>
  <c r="I45" i="1"/>
  <c r="O30" i="1"/>
  <c r="I30" i="1"/>
</calcChain>
</file>

<file path=xl/sharedStrings.xml><?xml version="1.0" encoding="utf-8"?>
<sst xmlns="http://schemas.openxmlformats.org/spreadsheetml/2006/main" count="719" uniqueCount="181">
  <si>
    <t>Process</t>
  </si>
  <si>
    <t>Time for max charging 10sec</t>
  </si>
  <si>
    <t>Run Number</t>
  </si>
  <si>
    <t xml:space="preserve">Responsible </t>
  </si>
  <si>
    <t>Component</t>
  </si>
  <si>
    <t>Tradespace Point</t>
  </si>
  <si>
    <t>Max Charge Power</t>
  </si>
  <si>
    <t>Max Discharge Power</t>
  </si>
  <si>
    <t>Generator Eff</t>
  </si>
  <si>
    <t>Max Motor Torque</t>
  </si>
  <si>
    <t>Battery Max Current</t>
  </si>
  <si>
    <t>Current at Max Torque</t>
  </si>
  <si>
    <t>Outputs</t>
  </si>
  <si>
    <t>Done after checking</t>
  </si>
  <si>
    <t>Engine Name</t>
  </si>
  <si>
    <t>Generator</t>
  </si>
  <si>
    <t>Motor</t>
  </si>
  <si>
    <t>Battery Capacity/Cont Charge Power</t>
  </si>
  <si>
    <t>Engine Max Power</t>
  </si>
  <si>
    <t>kW</t>
  </si>
  <si>
    <t>Nm</t>
  </si>
  <si>
    <t>A</t>
  </si>
  <si>
    <t>Weight</t>
  </si>
  <si>
    <t>Final Drive Ratio</t>
  </si>
  <si>
    <t>Lap time (Drivecycle)</t>
  </si>
  <si>
    <t>Aayush P</t>
  </si>
  <si>
    <t>Cummins</t>
  </si>
  <si>
    <t>Emrax 268</t>
  </si>
  <si>
    <t>Aayush S</t>
  </si>
  <si>
    <t>Yasa P400</t>
  </si>
  <si>
    <t>Abhilash</t>
  </si>
  <si>
    <t>Omni motor</t>
  </si>
  <si>
    <t>Aniruddha</t>
  </si>
  <si>
    <t>Emrax 348</t>
  </si>
  <si>
    <t>Ankit</t>
  </si>
  <si>
    <t>Kashyap</t>
  </si>
  <si>
    <t>Lomesh</t>
  </si>
  <si>
    <t>Nikhil</t>
  </si>
  <si>
    <t>Pranay</t>
  </si>
  <si>
    <t>Cummins Tuned</t>
  </si>
  <si>
    <t>Saumil</t>
  </si>
  <si>
    <t>Shantanu</t>
  </si>
  <si>
    <t>Stellantis</t>
  </si>
  <si>
    <t>Duramax 2.8</t>
  </si>
  <si>
    <t>Duramax 3.0</t>
  </si>
  <si>
    <t>Engine</t>
  </si>
  <si>
    <t>Battery(To achieve 4c)</t>
  </si>
  <si>
    <t>Quantity</t>
  </si>
  <si>
    <t>Component weight</t>
  </si>
  <si>
    <t>Total Weight in kg</t>
  </si>
  <si>
    <t>Derived from</t>
  </si>
  <si>
    <t>Structures and Interiors</t>
  </si>
  <si>
    <t>Frame (Chassis)(from NX)</t>
  </si>
  <si>
    <t>CAD model of frame</t>
  </si>
  <si>
    <t>Closures (Body Panels, Doors)</t>
  </si>
  <si>
    <t xml:space="preserve">Estimated </t>
  </si>
  <si>
    <t>Occupants</t>
  </si>
  <si>
    <t>95th Percentile US Male</t>
  </si>
  <si>
    <t>Recaro Seats</t>
  </si>
  <si>
    <t>Vehicle Performance</t>
  </si>
  <si>
    <t>Wheels,tires,lugnuts</t>
  </si>
  <si>
    <t>BOM</t>
  </si>
  <si>
    <t>Jason Scherer and DO14</t>
  </si>
  <si>
    <t>Front Suspension(A-Arms, Damper)</t>
  </si>
  <si>
    <t>Fox and Estimations</t>
  </si>
  <si>
    <t>Rear Suspension (Trailing Arm, Camber links, Damper)</t>
  </si>
  <si>
    <t>Steering Rack</t>
  </si>
  <si>
    <t>Schaefler</t>
  </si>
  <si>
    <t>Powertrain</t>
  </si>
  <si>
    <t>Series</t>
  </si>
  <si>
    <t>Motors</t>
  </si>
  <si>
    <t>YASA</t>
  </si>
  <si>
    <t>Ematrix Website</t>
  </si>
  <si>
    <t>DO14</t>
  </si>
  <si>
    <t>calculated</t>
  </si>
  <si>
    <t>DC-DC Converter</t>
  </si>
  <si>
    <t>DC-AC Converter</t>
  </si>
  <si>
    <t>Inverter</t>
  </si>
  <si>
    <t>Cooling system</t>
  </si>
  <si>
    <t>Water pump</t>
  </si>
  <si>
    <t xml:space="preserve">Oil pump </t>
  </si>
  <si>
    <t>Transmission gearbox(Hewland GEVT 200)</t>
  </si>
  <si>
    <t>Fluids(brake, engine oil, coolant, transmission)</t>
  </si>
  <si>
    <t>Google</t>
  </si>
  <si>
    <t>Electrical miscellaneous(wiring, connectors)</t>
  </si>
  <si>
    <t>Cooling miscellaneous(hoses, fittings)</t>
  </si>
  <si>
    <t>HVAC</t>
  </si>
  <si>
    <t>Autonomy</t>
  </si>
  <si>
    <t>Gross Vehicle Weight (GVW)</t>
  </si>
  <si>
    <t xml:space="preserve">GVW </t>
  </si>
  <si>
    <t>RPM</t>
  </si>
  <si>
    <t>Torque</t>
  </si>
  <si>
    <t>Omni RX21</t>
  </si>
  <si>
    <t xml:space="preserve">Engine </t>
  </si>
  <si>
    <t xml:space="preserve">Power kW </t>
  </si>
  <si>
    <t xml:space="preserve">Torque </t>
  </si>
  <si>
    <t xml:space="preserve">Per motor </t>
  </si>
  <si>
    <t xml:space="preserve">Emrax 268 </t>
  </si>
  <si>
    <t xml:space="preserve">Yasa P400 </t>
  </si>
  <si>
    <t xml:space="preserve">Cummins 120 kW </t>
  </si>
  <si>
    <t xml:space="preserve">Cummins Tuned </t>
  </si>
  <si>
    <t xml:space="preserve">BMW N57 </t>
  </si>
  <si>
    <t>Duramax 3.0 204</t>
  </si>
  <si>
    <t xml:space="preserve">Duramax 2.8 135 </t>
  </si>
  <si>
    <t>FCA 3.0 L</t>
  </si>
  <si>
    <r>
      <t xml:space="preserve">
Step 1: For the components selected Enter the values in the lap time sim as well. and run the simulation. As you enter the sim data also open the results docx(Template in results folder) and enter the data over there as well
Step 2: Run the lap time sim, by first pressing the calculate FDR Button. Enter the FDR here. 
Step 3: Then click the drivecycle button and save the drive cycle data Save the variable file as </t>
    </r>
    <r>
      <rPr>
        <i/>
        <sz val="11"/>
        <color rgb="FF000000"/>
        <rFont val="Calibri"/>
        <scheme val="minor"/>
      </rPr>
      <t>"Engine_Generator_Motor_BattCap.m"</t>
    </r>
    <r>
      <rPr>
        <sz val="11"/>
        <color rgb="FF000000"/>
        <rFont val="Calibri"/>
        <scheme val="minor"/>
      </rPr>
      <t>. Enter the laptime here. For the laptime you will need to enter the motor max torque curve (RPM,Torque) (</t>
    </r>
    <r>
      <rPr>
        <b/>
        <sz val="11"/>
        <color rgb="FF000000"/>
        <rFont val="Calibri"/>
        <scheme val="minor"/>
      </rPr>
      <t xml:space="preserve">Give space for AFTER "EMRAX" _Emrax 268_)
</t>
    </r>
    <r>
      <rPr>
        <sz val="11"/>
        <color rgb="FF000000"/>
        <rFont val="Calibri"/>
        <scheme val="minor"/>
      </rPr>
      <t>Step 4: Open the simulink model and using the masks select the components. For battery use 700V as battery Voltage.Import the new drivecycle into the model script and then run the simulink model. 
Step 5: Enter the Fuel consumed, Peak C-rate that was needed and whether the system matched the speed profile within 10% or not
Step 6: Save all the plots into the report, Do not screenshot the plots and save the word document in Forward Model&gt;Results. Naming convention is the same as above</t>
    </r>
  </si>
  <si>
    <t>Only the best 5 will be green</t>
  </si>
  <si>
    <t xml:space="preserve">Omni </t>
  </si>
  <si>
    <t>It no</t>
  </si>
  <si>
    <t>FDR</t>
  </si>
  <si>
    <t>Omni</t>
  </si>
  <si>
    <t>min</t>
  </si>
  <si>
    <t>max</t>
  </si>
  <si>
    <t>FDR required</t>
  </si>
  <si>
    <t xml:space="preserve"> </t>
  </si>
  <si>
    <t>Distance Travelled ( mi)</t>
  </si>
  <si>
    <t>Top Speed (mph)</t>
  </si>
  <si>
    <t xml:space="preserve">Fuel Consumed </t>
  </si>
  <si>
    <t>3 to 11</t>
  </si>
  <si>
    <t>Emrax 348 motors are eliminated as drive motors, due to torque being very high and no transmission available</t>
  </si>
  <si>
    <t>Yasa P400 is eliminated as a generator because low efficiency leading to higher fuel consumption</t>
  </si>
  <si>
    <t>NRGC Heat</t>
  </si>
  <si>
    <t>Gen HL</t>
  </si>
  <si>
    <t>Motor HL</t>
  </si>
  <si>
    <t>SOC Range</t>
  </si>
  <si>
    <t>Top Speed</t>
  </si>
  <si>
    <t>Miles</t>
  </si>
  <si>
    <t>Fuel Consumed</t>
  </si>
  <si>
    <t>Laptime (min)</t>
  </si>
  <si>
    <t>Laptime (seconds)</t>
  </si>
  <si>
    <t>Mass</t>
  </si>
  <si>
    <t>Max Motor Torq</t>
  </si>
  <si>
    <t>Efficiency</t>
  </si>
  <si>
    <t>Discharge Power</t>
  </si>
  <si>
    <t>Charge Power</t>
  </si>
  <si>
    <t>Engine Power</t>
  </si>
  <si>
    <t>Battery</t>
  </si>
  <si>
    <t>Name</t>
  </si>
  <si>
    <t>No.</t>
  </si>
  <si>
    <t>Gearbox ratio range</t>
  </si>
  <si>
    <t>Yasa P400 RHC</t>
  </si>
  <si>
    <t xml:space="preserve">Stellantis </t>
  </si>
  <si>
    <t xml:space="preserve">Duramax 3.0l </t>
  </si>
  <si>
    <t>Fuel Consumed (gallons)</t>
  </si>
  <si>
    <t>Ematrix 36 kwh</t>
  </si>
  <si>
    <t>Ematrix 6.9</t>
  </si>
  <si>
    <t>Kriesel 700</t>
  </si>
  <si>
    <t>Ematrix 4</t>
  </si>
  <si>
    <t>Ematrix 4 max pow</t>
  </si>
  <si>
    <t>Engine (Cummins R2.8)</t>
  </si>
  <si>
    <t>OBC</t>
  </si>
  <si>
    <t>DO15</t>
  </si>
  <si>
    <t>Battery (14.8kWhr)</t>
  </si>
  <si>
    <t>Fuel tank (35 Gallons)</t>
  </si>
  <si>
    <t>Wrangler doors</t>
  </si>
  <si>
    <t>Litter loading</t>
  </si>
  <si>
    <t xml:space="preserve">Brakes (Rotor, Caliper) </t>
  </si>
  <si>
    <t>Mounts</t>
  </si>
  <si>
    <t>Discharge C-Rate</t>
  </si>
  <si>
    <t>Peak</t>
  </si>
  <si>
    <t>Charge C- Rate</t>
  </si>
  <si>
    <t>Continous</t>
  </si>
  <si>
    <t>Lap time</t>
  </si>
  <si>
    <t>Assigned</t>
  </si>
  <si>
    <t>Sr No</t>
  </si>
  <si>
    <t>42 kWh</t>
  </si>
  <si>
    <t>x</t>
  </si>
  <si>
    <t xml:space="preserve"> y</t>
  </si>
  <si>
    <t>400 V</t>
  </si>
  <si>
    <t>800V</t>
  </si>
  <si>
    <t>ENGINE POW: 160
VEHICLE WEIGHT:  2512</t>
  </si>
  <si>
    <t>Not valid Charge/ Disch values</t>
  </si>
  <si>
    <t>At least need</t>
  </si>
  <si>
    <t>Charge</t>
  </si>
  <si>
    <t>Discharge</t>
  </si>
  <si>
    <t>to beat</t>
  </si>
  <si>
    <t>Ematrix 36kwh</t>
  </si>
  <si>
    <t>Laptime Delta</t>
  </si>
  <si>
    <t>Continuous</t>
  </si>
  <si>
    <t>Charge C Rate</t>
  </si>
  <si>
    <t>Discharge C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</si>
</sst>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Calibri"/>
      <family val="2"/>
      <scheme val="minor"/>
    </font>
    <font>
      <b/>
      <sz val="11"/>
      <color theme="1"/>
      <name val="Calibri"/>
      <family val="2"/>
      <scheme val="minor"/>
    </font>
    <font>
      <sz val="8"/>
      <name val="Calibri"/>
      <family val="2"/>
      <scheme val="minor"/>
    </font>
    <font>
      <sz val="11"/>
      <color rgb="FF000000"/>
      <name val="Calibri"/>
      <scheme val="minor"/>
    </font>
    <font>
      <i/>
      <sz val="11"/>
      <color rgb="FF000000"/>
      <name val="Calibri"/>
      <scheme val="minor"/>
    </font>
    <font>
      <b/>
      <sz val="11"/>
      <color rgb="FF000000"/>
      <name val="Calibri"/>
      <scheme val="minor"/>
    </font>
    <font>
      <sz val="11"/>
      <name val="Calibri"/>
      <family val="2"/>
      <scheme val="minor"/>
    </font>
    <font>
      <sz val="20"/>
      <color theme="1"/>
      <name val="Calibri"/>
      <family val="2"/>
      <scheme val="minor"/>
    </font>
    <font>
      <sz val="11"/>
      <color rgb="FF000000"/>
      <name val="Calibri"/>
    </font>
    <font>
      <sz val="72"/>
      <color theme="1"/>
      <name val="Calibri"/>
      <family val="2"/>
      <scheme val="minor"/>
    </font>
  </fonts>
  <fills count="16">
    <fill>
      <patternFill patternType="none"/>
    </fill>
    <fill>
      <patternFill patternType="gray125"/>
    </fill>
    <fill>
      <patternFill patternType="solid">
        <fgColor theme="5" tint="0.39997558519241921"/>
        <bgColor indexed="64"/>
      </patternFill>
    </fill>
    <fill>
      <patternFill patternType="solid">
        <fgColor theme="4"/>
        <bgColor indexed="64"/>
      </patternFill>
    </fill>
    <fill>
      <patternFill patternType="solid">
        <fgColor theme="9"/>
        <bgColor indexed="64"/>
      </patternFill>
    </fill>
    <fill>
      <patternFill patternType="solid">
        <fgColor rgb="FFFF0000"/>
        <bgColor indexed="64"/>
      </patternFill>
    </fill>
    <fill>
      <patternFill patternType="solid">
        <fgColor theme="5"/>
        <bgColor indexed="64"/>
      </patternFill>
    </fill>
    <fill>
      <patternFill patternType="solid">
        <fgColor theme="7"/>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bgColor indexed="64"/>
      </patternFill>
    </fill>
    <fill>
      <patternFill patternType="solid">
        <fgColor theme="9" tint="-0.249977111117893"/>
        <bgColor indexed="64"/>
      </patternFill>
    </fill>
    <fill>
      <patternFill patternType="solid">
        <fgColor rgb="FFF9692F"/>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3" tint="0.79998168889431442"/>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indexed="64"/>
      </top>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rgb="FF000000"/>
      </top>
      <bottom/>
      <diagonal/>
    </border>
    <border>
      <left style="thin">
        <color rgb="FF000000"/>
      </left>
      <right style="thin">
        <color rgb="FF000000"/>
      </right>
      <top/>
      <bottom style="thin">
        <color rgb="FF000000"/>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rgb="FF000000"/>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top style="medium">
        <color indexed="64"/>
      </top>
      <bottom style="thin">
        <color rgb="FF000000"/>
      </bottom>
      <diagonal/>
    </border>
    <border>
      <left style="thin">
        <color indexed="64"/>
      </left>
      <right/>
      <top style="thin">
        <color indexed="64"/>
      </top>
      <bottom style="medium">
        <color indexed="64"/>
      </bottom>
      <diagonal/>
    </border>
    <border>
      <left style="thin">
        <color rgb="FF000000"/>
      </left>
      <right style="thin">
        <color rgb="FF000000"/>
      </right>
      <top style="thin">
        <color rgb="FF000000"/>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medium">
        <color rgb="FF000000"/>
      </left>
      <right style="thin">
        <color rgb="FF000000"/>
      </right>
      <top style="thin">
        <color rgb="FF000000"/>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rgb="FF000000"/>
      </left>
      <right style="thin">
        <color rgb="FF000000"/>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medium">
        <color indexed="64"/>
      </right>
      <top/>
      <bottom/>
      <diagonal/>
    </border>
    <border>
      <left style="thin">
        <color indexed="64"/>
      </left>
      <right style="medium">
        <color indexed="64"/>
      </right>
      <top/>
      <bottom/>
      <diagonal/>
    </border>
  </borders>
  <cellStyleXfs count="1">
    <xf numFmtId="0" fontId="0" fillId="0" borderId="0"/>
  </cellStyleXfs>
  <cellXfs count="176">
    <xf numFmtId="0" fontId="0" fillId="0" borderId="0" xfId="0"/>
    <xf numFmtId="0" fontId="0" fillId="0" borderId="1" xfId="0" applyBorder="1"/>
    <xf numFmtId="0" fontId="1" fillId="0" borderId="1" xfId="0" applyFont="1" applyBorder="1" applyAlignment="1">
      <alignment horizontal="center"/>
    </xf>
    <xf numFmtId="0" fontId="1" fillId="0" borderId="2" xfId="0" applyFont="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6" borderId="1" xfId="0" applyFill="1" applyBorder="1"/>
    <xf numFmtId="0" fontId="0" fillId="0" borderId="4" xfId="0" applyBorder="1" applyAlignment="1">
      <alignment horizontal="center" vertical="center"/>
    </xf>
    <xf numFmtId="0" fontId="0" fillId="0" borderId="5" xfId="0" applyBorder="1" applyAlignment="1">
      <alignment horizontal="center" vertical="center"/>
    </xf>
    <xf numFmtId="11" fontId="0" fillId="0" borderId="4" xfId="0" applyNumberFormat="1"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9" xfId="0" applyBorder="1"/>
    <xf numFmtId="0" fontId="0" fillId="8" borderId="1" xfId="0" applyFill="1" applyBorder="1" applyAlignment="1">
      <alignment horizontal="center" vertical="center"/>
    </xf>
    <xf numFmtId="0" fontId="0" fillId="9" borderId="5" xfId="0" applyFill="1" applyBorder="1" applyAlignment="1">
      <alignment horizontal="center" vertical="center"/>
    </xf>
    <xf numFmtId="0" fontId="0" fillId="0" borderId="0" xfId="0" applyAlignment="1">
      <alignment wrapText="1"/>
    </xf>
    <xf numFmtId="0" fontId="0" fillId="0" borderId="0" xfId="0" applyAlignment="1">
      <alignment horizontal="center" vertical="center"/>
    </xf>
    <xf numFmtId="0" fontId="6" fillId="5" borderId="0" xfId="0" applyFont="1" applyFill="1" applyAlignment="1">
      <alignment horizontal="center" vertical="center"/>
    </xf>
    <xf numFmtId="0" fontId="6" fillId="5" borderId="0" xfId="0" applyFont="1" applyFill="1"/>
    <xf numFmtId="0" fontId="0" fillId="10" borderId="0" xfId="0" applyFill="1"/>
    <xf numFmtId="0" fontId="0" fillId="10" borderId="1" xfId="0" applyFill="1" applyBorder="1"/>
    <xf numFmtId="0" fontId="0" fillId="10" borderId="2" xfId="0" applyFill="1" applyBorder="1"/>
    <xf numFmtId="0" fontId="0" fillId="10" borderId="4" xfId="0" applyFill="1" applyBorder="1"/>
    <xf numFmtId="0" fontId="0" fillId="10" borderId="16" xfId="0" applyFill="1" applyBorder="1"/>
    <xf numFmtId="0" fontId="0" fillId="10" borderId="9" xfId="0" applyFill="1" applyBorder="1"/>
    <xf numFmtId="0" fontId="0" fillId="10" borderId="12" xfId="0" applyFill="1" applyBorder="1"/>
    <xf numFmtId="0" fontId="0" fillId="10" borderId="14" xfId="0" applyFill="1" applyBorder="1"/>
    <xf numFmtId="0" fontId="0" fillId="10" borderId="13" xfId="0" applyFill="1" applyBorder="1"/>
    <xf numFmtId="0" fontId="6" fillId="11" borderId="0" xfId="0" applyFont="1" applyFill="1"/>
    <xf numFmtId="0" fontId="0" fillId="10" borderId="0" xfId="0" applyFill="1" applyAlignment="1">
      <alignment wrapText="1"/>
    </xf>
    <xf numFmtId="0" fontId="0" fillId="2" borderId="26" xfId="0" applyFill="1" applyBorder="1" applyAlignment="1">
      <alignment horizontal="center" wrapText="1"/>
    </xf>
    <xf numFmtId="0" fontId="0" fillId="2" borderId="27" xfId="0" applyFill="1" applyBorder="1" applyAlignment="1">
      <alignment horizontal="center" wrapText="1"/>
    </xf>
    <xf numFmtId="0" fontId="0" fillId="2" borderId="30" xfId="0" applyFill="1" applyBorder="1" applyAlignment="1">
      <alignment wrapText="1"/>
    </xf>
    <xf numFmtId="0" fontId="0" fillId="2" borderId="12" xfId="0" applyFill="1" applyBorder="1" applyAlignment="1">
      <alignment wrapText="1"/>
    </xf>
    <xf numFmtId="0" fontId="0" fillId="2" borderId="31" xfId="0" applyFill="1" applyBorder="1" applyAlignment="1">
      <alignment wrapText="1"/>
    </xf>
    <xf numFmtId="0" fontId="0" fillId="2" borderId="32" xfId="0" applyFill="1" applyBorder="1" applyAlignment="1">
      <alignment wrapText="1"/>
    </xf>
    <xf numFmtId="0" fontId="0" fillId="2" borderId="6" xfId="0" applyFill="1" applyBorder="1" applyAlignment="1">
      <alignment wrapText="1"/>
    </xf>
    <xf numFmtId="0" fontId="0" fillId="2" borderId="7" xfId="0" applyFill="1" applyBorder="1" applyAlignment="1">
      <alignment wrapText="1"/>
    </xf>
    <xf numFmtId="0" fontId="0" fillId="2" borderId="33" xfId="0" applyFill="1" applyBorder="1" applyAlignment="1">
      <alignment wrapText="1"/>
    </xf>
    <xf numFmtId="0" fontId="0" fillId="2" borderId="34" xfId="0" applyFill="1" applyBorder="1" applyAlignment="1">
      <alignment wrapText="1"/>
    </xf>
    <xf numFmtId="0" fontId="0" fillId="10" borderId="24" xfId="0" applyFill="1" applyBorder="1"/>
    <xf numFmtId="0" fontId="0" fillId="10" borderId="35" xfId="0" applyFill="1" applyBorder="1"/>
    <xf numFmtId="0" fontId="0" fillId="10" borderId="36" xfId="0" applyFill="1" applyBorder="1"/>
    <xf numFmtId="0" fontId="0" fillId="10" borderId="37" xfId="0" applyFill="1" applyBorder="1"/>
    <xf numFmtId="0" fontId="0" fillId="10" borderId="26" xfId="0" applyFill="1" applyBorder="1"/>
    <xf numFmtId="0" fontId="0" fillId="10" borderId="38" xfId="0" applyFill="1" applyBorder="1"/>
    <xf numFmtId="0" fontId="0" fillId="10" borderId="39" xfId="0" applyFill="1" applyBorder="1"/>
    <xf numFmtId="0" fontId="0" fillId="10" borderId="40" xfId="0" applyFill="1" applyBorder="1"/>
    <xf numFmtId="0" fontId="0" fillId="10" borderId="41" xfId="0" applyFill="1" applyBorder="1"/>
    <xf numFmtId="0" fontId="0" fillId="10" borderId="18" xfId="0" applyFill="1" applyBorder="1"/>
    <xf numFmtId="0" fontId="0" fillId="10" borderId="20" xfId="0" applyFill="1" applyBorder="1"/>
    <xf numFmtId="0" fontId="0" fillId="10" borderId="28" xfId="0" applyFill="1" applyBorder="1"/>
    <xf numFmtId="0" fontId="0" fillId="10" borderId="29" xfId="0" applyFill="1" applyBorder="1"/>
    <xf numFmtId="0" fontId="0" fillId="10" borderId="42" xfId="0" applyFill="1" applyBorder="1"/>
    <xf numFmtId="0" fontId="0" fillId="10" borderId="19" xfId="0" applyFill="1" applyBorder="1"/>
    <xf numFmtId="0" fontId="0" fillId="10" borderId="21" xfId="0" applyFill="1" applyBorder="1"/>
    <xf numFmtId="0" fontId="0" fillId="11" borderId="0" xfId="0" applyFill="1"/>
    <xf numFmtId="0" fontId="1" fillId="0" borderId="1" xfId="0" applyFont="1" applyBorder="1" applyAlignment="1">
      <alignment horizontal="center" vertical="center"/>
    </xf>
    <xf numFmtId="0" fontId="0" fillId="8" borderId="4" xfId="0" applyFill="1" applyBorder="1"/>
    <xf numFmtId="0" fontId="1" fillId="0" borderId="2" xfId="0" applyFont="1" applyBorder="1" applyAlignment="1">
      <alignment horizontal="center" vertical="center"/>
    </xf>
    <xf numFmtId="0" fontId="0" fillId="8" borderId="2" xfId="0" applyFill="1" applyBorder="1" applyAlignment="1">
      <alignment horizontal="center" vertical="center"/>
    </xf>
    <xf numFmtId="11" fontId="0" fillId="10" borderId="1" xfId="0" applyNumberFormat="1" applyFill="1" applyBorder="1"/>
    <xf numFmtId="16" fontId="0" fillId="0" borderId="0" xfId="0" applyNumberFormat="1" applyAlignment="1">
      <alignment horizontal="center" vertical="center"/>
    </xf>
    <xf numFmtId="0" fontId="0" fillId="12" borderId="40" xfId="0" applyFill="1" applyBorder="1"/>
    <xf numFmtId="0" fontId="0" fillId="12" borderId="1" xfId="0" applyFill="1" applyBorder="1"/>
    <xf numFmtId="0" fontId="0" fillId="12" borderId="2" xfId="0" applyFill="1" applyBorder="1"/>
    <xf numFmtId="0" fontId="0" fillId="12" borderId="4" xfId="0" applyFill="1" applyBorder="1"/>
    <xf numFmtId="0" fontId="0" fillId="12" borderId="16" xfId="0" applyFill="1" applyBorder="1"/>
    <xf numFmtId="0" fontId="0" fillId="12" borderId="9" xfId="0" applyFill="1" applyBorder="1"/>
    <xf numFmtId="0" fontId="0" fillId="12" borderId="41" xfId="0" applyFill="1" applyBorder="1"/>
    <xf numFmtId="0" fontId="0" fillId="12" borderId="0" xfId="0" applyFill="1"/>
    <xf numFmtId="0" fontId="0" fillId="8" borderId="40" xfId="0" applyFill="1" applyBorder="1"/>
    <xf numFmtId="0" fontId="0" fillId="8" borderId="1" xfId="0" applyFill="1" applyBorder="1"/>
    <xf numFmtId="0" fontId="0" fillId="8" borderId="2" xfId="0" applyFill="1" applyBorder="1"/>
    <xf numFmtId="0" fontId="0" fillId="8" borderId="16" xfId="0" applyFill="1" applyBorder="1"/>
    <xf numFmtId="0" fontId="0" fillId="8" borderId="9" xfId="0" applyFill="1" applyBorder="1"/>
    <xf numFmtId="0" fontId="0" fillId="8" borderId="41" xfId="0" applyFill="1" applyBorder="1"/>
    <xf numFmtId="0" fontId="0" fillId="8" borderId="0" xfId="0" applyFill="1"/>
    <xf numFmtId="0" fontId="0" fillId="8" borderId="18" xfId="0" applyFill="1" applyBorder="1"/>
    <xf numFmtId="0" fontId="0" fillId="8" borderId="20" xfId="0" applyFill="1" applyBorder="1"/>
    <xf numFmtId="0" fontId="0" fillId="8" borderId="28" xfId="0" applyFill="1" applyBorder="1"/>
    <xf numFmtId="0" fontId="0" fillId="8" borderId="29" xfId="0" applyFill="1" applyBorder="1"/>
    <xf numFmtId="0" fontId="0" fillId="8" borderId="42" xfId="0" applyFill="1" applyBorder="1"/>
    <xf numFmtId="0" fontId="0" fillId="8" borderId="19" xfId="0" applyFill="1" applyBorder="1"/>
    <xf numFmtId="0" fontId="0" fillId="8" borderId="21" xfId="0" applyFill="1" applyBorder="1"/>
    <xf numFmtId="0" fontId="0" fillId="10" borderId="43" xfId="0" applyFill="1" applyBorder="1"/>
    <xf numFmtId="0" fontId="0" fillId="10" borderId="44" xfId="0" applyFill="1" applyBorder="1"/>
    <xf numFmtId="0" fontId="0" fillId="0" borderId="45" xfId="0" applyBorder="1"/>
    <xf numFmtId="0" fontId="0" fillId="0" borderId="46" xfId="0" applyBorder="1"/>
    <xf numFmtId="0" fontId="0" fillId="10" borderId="46" xfId="0" applyFill="1" applyBorder="1"/>
    <xf numFmtId="0" fontId="0" fillId="10" borderId="47" xfId="0" applyFill="1" applyBorder="1"/>
    <xf numFmtId="0" fontId="0" fillId="0" borderId="40" xfId="0" applyBorder="1"/>
    <xf numFmtId="0" fontId="0" fillId="0" borderId="41" xfId="0" applyBorder="1"/>
    <xf numFmtId="0" fontId="1" fillId="0" borderId="8" xfId="0" applyFont="1" applyBorder="1" applyAlignment="1">
      <alignment horizontal="center" vertical="center"/>
    </xf>
    <xf numFmtId="0" fontId="0" fillId="0" borderId="8" xfId="0" applyBorder="1" applyAlignment="1">
      <alignment horizontal="center" vertical="center"/>
    </xf>
    <xf numFmtId="0" fontId="0" fillId="0" borderId="24" xfId="0" applyBorder="1" applyAlignment="1">
      <alignment horizontal="center"/>
    </xf>
    <xf numFmtId="0" fontId="0" fillId="0" borderId="39" xfId="0" applyBorder="1" applyAlignment="1">
      <alignment horizontal="center"/>
    </xf>
    <xf numFmtId="0" fontId="0" fillId="0" borderId="30" xfId="0" applyBorder="1"/>
    <xf numFmtId="0" fontId="0" fillId="0" borderId="34" xfId="0" applyBorder="1"/>
    <xf numFmtId="0" fontId="0" fillId="0" borderId="24" xfId="0" applyBorder="1"/>
    <xf numFmtId="0" fontId="0" fillId="0" borderId="2" xfId="0" applyBorder="1"/>
    <xf numFmtId="0" fontId="0" fillId="0" borderId="21" xfId="0" applyBorder="1" applyAlignment="1">
      <alignment horizontal="center"/>
    </xf>
    <xf numFmtId="0" fontId="0" fillId="0" borderId="18" xfId="0" applyBorder="1" applyAlignment="1">
      <alignment horizontal="center"/>
    </xf>
    <xf numFmtId="0" fontId="0" fillId="13" borderId="40" xfId="0" applyFill="1" applyBorder="1"/>
    <xf numFmtId="0" fontId="0" fillId="13" borderId="2" xfId="0" applyFill="1" applyBorder="1"/>
    <xf numFmtId="0" fontId="0" fillId="14" borderId="40" xfId="0" applyFill="1" applyBorder="1"/>
    <xf numFmtId="0" fontId="0" fillId="14" borderId="2" xfId="0" applyFill="1" applyBorder="1"/>
    <xf numFmtId="0" fontId="0" fillId="15" borderId="40" xfId="0" applyFill="1" applyBorder="1"/>
    <xf numFmtId="0" fontId="0" fillId="15" borderId="2" xfId="0" applyFill="1" applyBorder="1"/>
    <xf numFmtId="0" fontId="8" fillId="0" borderId="0" xfId="0" applyFont="1"/>
    <xf numFmtId="0" fontId="0" fillId="0" borderId="35" xfId="0" applyBorder="1" applyAlignment="1">
      <alignment horizontal="center"/>
    </xf>
    <xf numFmtId="0" fontId="0" fillId="0" borderId="40" xfId="0" applyBorder="1" applyAlignment="1">
      <alignment horizontal="center"/>
    </xf>
    <xf numFmtId="0" fontId="0" fillId="0" borderId="41" xfId="0" applyBorder="1" applyAlignment="1">
      <alignment horizontal="center"/>
    </xf>
    <xf numFmtId="0" fontId="0" fillId="14" borderId="40" xfId="0" applyFill="1" applyBorder="1" applyAlignment="1">
      <alignment horizontal="center"/>
    </xf>
    <xf numFmtId="0" fontId="0" fillId="14" borderId="1" xfId="0" applyFill="1" applyBorder="1" applyAlignment="1">
      <alignment horizontal="center"/>
    </xf>
    <xf numFmtId="0" fontId="0" fillId="14" borderId="41" xfId="0" applyFill="1" applyBorder="1" applyAlignment="1">
      <alignment horizontal="center"/>
    </xf>
    <xf numFmtId="0" fontId="0" fillId="10" borderId="40" xfId="0" applyFill="1" applyBorder="1" applyAlignment="1">
      <alignment horizontal="center"/>
    </xf>
    <xf numFmtId="0" fontId="0" fillId="10" borderId="1" xfId="0" applyFill="1" applyBorder="1" applyAlignment="1">
      <alignment horizontal="center"/>
    </xf>
    <xf numFmtId="0" fontId="0" fillId="0" borderId="20" xfId="0" applyBorder="1" applyAlignment="1">
      <alignment horizontal="center"/>
    </xf>
    <xf numFmtId="0" fontId="0" fillId="8" borderId="40" xfId="0" applyFill="1" applyBorder="1" applyAlignment="1">
      <alignment horizontal="center"/>
    </xf>
    <xf numFmtId="0" fontId="0" fillId="8" borderId="1" xfId="0" applyFill="1" applyBorder="1" applyAlignment="1">
      <alignment horizontal="center"/>
    </xf>
    <xf numFmtId="0" fontId="0" fillId="8" borderId="41" xfId="0" applyFill="1" applyBorder="1" applyAlignment="1">
      <alignment horizontal="center"/>
    </xf>
    <xf numFmtId="0" fontId="0" fillId="13" borderId="40" xfId="0" applyFill="1" applyBorder="1" applyAlignment="1">
      <alignment horizontal="center"/>
    </xf>
    <xf numFmtId="0" fontId="0" fillId="13" borderId="1" xfId="0" applyFill="1" applyBorder="1" applyAlignment="1">
      <alignment horizontal="center"/>
    </xf>
    <xf numFmtId="0" fontId="0" fillId="13" borderId="41" xfId="0" applyFill="1" applyBorder="1" applyAlignment="1">
      <alignment horizontal="center"/>
    </xf>
    <xf numFmtId="0" fontId="0" fillId="13" borderId="18" xfId="0" applyFill="1" applyBorder="1" applyAlignment="1">
      <alignment horizontal="center"/>
    </xf>
    <xf numFmtId="0" fontId="0" fillId="13" borderId="20" xfId="0" applyFill="1" applyBorder="1" applyAlignment="1">
      <alignment horizontal="center"/>
    </xf>
    <xf numFmtId="0" fontId="0" fillId="13" borderId="21" xfId="0" applyFill="1" applyBorder="1" applyAlignment="1">
      <alignment horizontal="center"/>
    </xf>
    <xf numFmtId="0" fontId="0" fillId="15" borderId="43" xfId="0" applyFill="1" applyBorder="1" applyAlignment="1">
      <alignment horizontal="center"/>
    </xf>
    <xf numFmtId="0" fontId="0" fillId="15" borderId="14" xfId="0" applyFill="1" applyBorder="1" applyAlignment="1">
      <alignment horizontal="center"/>
    </xf>
    <xf numFmtId="0" fontId="0" fillId="15" borderId="44" xfId="0" applyFill="1" applyBorder="1" applyAlignment="1">
      <alignment horizontal="center"/>
    </xf>
    <xf numFmtId="0" fontId="0" fillId="15" borderId="40" xfId="0" applyFill="1" applyBorder="1" applyAlignment="1">
      <alignment horizontal="center"/>
    </xf>
    <xf numFmtId="0" fontId="0" fillId="15" borderId="1" xfId="0" applyFill="1" applyBorder="1" applyAlignment="1">
      <alignment horizontal="center"/>
    </xf>
    <xf numFmtId="0" fontId="0" fillId="15" borderId="41" xfId="0" applyFill="1" applyBorder="1" applyAlignment="1">
      <alignment horizontal="center"/>
    </xf>
    <xf numFmtId="0" fontId="0" fillId="10" borderId="18" xfId="0" applyFill="1" applyBorder="1" applyAlignment="1">
      <alignment horizontal="center"/>
    </xf>
    <xf numFmtId="0" fontId="0" fillId="10" borderId="20" xfId="0" applyFill="1" applyBorder="1" applyAlignment="1">
      <alignment horizontal="center"/>
    </xf>
    <xf numFmtId="0" fontId="0" fillId="0" borderId="28" xfId="0" applyBorder="1"/>
    <xf numFmtId="0" fontId="0" fillId="0" borderId="37" xfId="0" applyBorder="1"/>
    <xf numFmtId="0" fontId="0" fillId="5" borderId="0" xfId="0" applyFill="1"/>
    <xf numFmtId="0" fontId="0" fillId="10" borderId="30" xfId="0" applyFill="1" applyBorder="1" applyAlignment="1">
      <alignment horizontal="center"/>
    </xf>
    <xf numFmtId="0" fontId="0" fillId="10" borderId="12" xfId="0" applyFill="1" applyBorder="1" applyAlignment="1">
      <alignment horizontal="center"/>
    </xf>
    <xf numFmtId="0" fontId="0" fillId="0" borderId="12" xfId="0" applyBorder="1" applyAlignment="1">
      <alignment horizontal="center"/>
    </xf>
    <xf numFmtId="0" fontId="0" fillId="0" borderId="34" xfId="0" applyBorder="1" applyAlignment="1">
      <alignment horizontal="center"/>
    </xf>
    <xf numFmtId="0" fontId="0" fillId="13" borderId="13" xfId="0" applyFill="1" applyBorder="1" applyAlignment="1">
      <alignment horizontal="center"/>
    </xf>
    <xf numFmtId="0" fontId="0" fillId="13" borderId="53" xfId="0" applyFill="1" applyBorder="1" applyAlignment="1">
      <alignment horizontal="center"/>
    </xf>
    <xf numFmtId="0" fontId="0" fillId="0" borderId="23" xfId="0" applyBorder="1" applyAlignment="1">
      <alignment horizontal="center"/>
    </xf>
    <xf numFmtId="0" fontId="0" fillId="0" borderId="52" xfId="0" applyBorder="1" applyAlignment="1">
      <alignment horizontal="center"/>
    </xf>
    <xf numFmtId="0" fontId="0" fillId="0" borderId="48" xfId="0" applyBorder="1" applyAlignment="1">
      <alignment horizontal="center"/>
    </xf>
    <xf numFmtId="0" fontId="0" fillId="0" borderId="49" xfId="0" applyBorder="1" applyAlignment="1">
      <alignment horizontal="center"/>
    </xf>
    <xf numFmtId="0" fontId="0" fillId="0" borderId="50" xfId="0" applyBorder="1" applyAlignment="1">
      <alignment horizontal="center"/>
    </xf>
    <xf numFmtId="0" fontId="0" fillId="0" borderId="24" xfId="0" applyBorder="1" applyAlignment="1">
      <alignment horizontal="center"/>
    </xf>
    <xf numFmtId="0" fontId="0" fillId="0" borderId="39" xfId="0" applyBorder="1" applyAlignment="1">
      <alignment horizontal="center"/>
    </xf>
    <xf numFmtId="0" fontId="0" fillId="0" borderId="0" xfId="0" applyAlignment="1">
      <alignment horizontal="center"/>
    </xf>
    <xf numFmtId="0" fontId="0" fillId="0" borderId="51" xfId="0" applyBorder="1" applyAlignment="1">
      <alignment horizontal="center"/>
    </xf>
    <xf numFmtId="0" fontId="0" fillId="2" borderId="17" xfId="0" applyFill="1" applyBorder="1" applyAlignment="1">
      <alignment horizontal="center" wrapText="1"/>
    </xf>
    <xf numFmtId="0" fontId="0" fillId="2" borderId="22" xfId="0" applyFill="1" applyBorder="1" applyAlignment="1">
      <alignment horizontal="center" wrapText="1"/>
    </xf>
    <xf numFmtId="0" fontId="7" fillId="0" borderId="0" xfId="0" applyFont="1" applyAlignment="1">
      <alignment horizontal="center" vertical="center" wrapText="1"/>
    </xf>
    <xf numFmtId="0" fontId="9" fillId="0" borderId="0" xfId="0" applyFont="1" applyAlignment="1">
      <alignment horizontal="center" wrapText="1"/>
    </xf>
    <xf numFmtId="0" fontId="0" fillId="2" borderId="23" xfId="0" applyFill="1" applyBorder="1" applyAlignment="1">
      <alignment horizontal="center"/>
    </xf>
    <xf numFmtId="0" fontId="0" fillId="2" borderId="15" xfId="0" applyFill="1" applyBorder="1" applyAlignment="1">
      <alignment horizontal="center"/>
    </xf>
    <xf numFmtId="0" fontId="3" fillId="0" borderId="11" xfId="0" applyFont="1" applyBorder="1" applyAlignment="1">
      <alignment horizontal="left" vertical="top" wrapText="1"/>
    </xf>
    <xf numFmtId="0" fontId="0" fillId="0" borderId="10" xfId="0" applyBorder="1" applyAlignment="1">
      <alignment horizontal="center"/>
    </xf>
    <xf numFmtId="0" fontId="0" fillId="2" borderId="24" xfId="0" applyFill="1" applyBorder="1" applyAlignment="1">
      <alignment horizontal="center" wrapText="1"/>
    </xf>
    <xf numFmtId="0" fontId="0" fillId="2" borderId="25" xfId="0" applyFill="1" applyBorder="1" applyAlignment="1">
      <alignment horizontal="center" wrapText="1"/>
    </xf>
    <xf numFmtId="0" fontId="0" fillId="2" borderId="22" xfId="0" applyFill="1" applyBorder="1" applyAlignment="1">
      <alignment horizontal="center"/>
    </xf>
    <xf numFmtId="0" fontId="1" fillId="0" borderId="1" xfId="0" applyFont="1" applyBorder="1" applyAlignment="1">
      <alignment horizontal="center" vertical="center"/>
    </xf>
    <xf numFmtId="0" fontId="1" fillId="3" borderId="1" xfId="0" applyFont="1" applyFill="1" applyBorder="1" applyAlignment="1">
      <alignment horizontal="center"/>
    </xf>
    <xf numFmtId="0" fontId="1" fillId="3" borderId="2" xfId="0" applyFont="1" applyFill="1" applyBorder="1" applyAlignment="1">
      <alignment horizontal="center"/>
    </xf>
    <xf numFmtId="0" fontId="1" fillId="4" borderId="1" xfId="0" applyFont="1" applyFill="1" applyBorder="1" applyAlignment="1">
      <alignment horizontal="center"/>
    </xf>
    <xf numFmtId="0" fontId="1" fillId="4" borderId="2" xfId="0" applyFont="1" applyFill="1" applyBorder="1" applyAlignment="1">
      <alignment horizontal="center"/>
    </xf>
    <xf numFmtId="0" fontId="1" fillId="5" borderId="1" xfId="0" applyFont="1" applyFill="1" applyBorder="1" applyAlignment="1">
      <alignment horizontal="center"/>
    </xf>
    <xf numFmtId="0" fontId="1" fillId="5" borderId="2" xfId="0" applyFont="1" applyFill="1" applyBorder="1" applyAlignment="1">
      <alignment horizontal="center"/>
    </xf>
    <xf numFmtId="0" fontId="1" fillId="6" borderId="3" xfId="0" applyFont="1" applyFill="1" applyBorder="1" applyAlignment="1">
      <alignment horizontal="center" vertical="center"/>
    </xf>
    <xf numFmtId="0" fontId="1" fillId="7" borderId="8" xfId="0" applyFont="1" applyFill="1" applyBorder="1" applyAlignment="1">
      <alignment horizontal="center" vertical="center"/>
    </xf>
  </cellXfs>
  <cellStyles count="1">
    <cellStyle name="Normal" xfId="0" builtinId="0"/>
  </cellStyles>
  <dxfs count="101">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3399FF"/>
        </patternFill>
      </fill>
    </dxf>
    <dxf>
      <fill>
        <patternFill>
          <bgColor rgb="FF00FFFF"/>
        </patternFill>
      </fill>
    </dxf>
    <dxf>
      <fill>
        <patternFill>
          <bgColor rgb="FF66FF99"/>
        </patternFill>
      </fill>
    </dxf>
    <dxf>
      <fill>
        <patternFill>
          <bgColor rgb="FF33CC33"/>
        </patternFill>
      </fill>
    </dxf>
    <dxf>
      <fill>
        <patternFill>
          <bgColor rgb="FF00CCFF"/>
        </patternFill>
      </fill>
    </dxf>
    <dxf>
      <fill>
        <patternFill>
          <bgColor rgb="FF9966FF"/>
        </patternFill>
      </fill>
    </dxf>
    <dxf>
      <fill>
        <patternFill>
          <bgColor rgb="FFFF99FF"/>
        </patternFill>
      </fill>
    </dxf>
    <dxf>
      <fill>
        <patternFill>
          <bgColor rgb="FFFF9999"/>
        </patternFill>
      </fill>
    </dxf>
    <dxf>
      <fill>
        <patternFill>
          <bgColor rgb="FFFFFF99"/>
        </patternFill>
      </fill>
    </dxf>
    <dxf>
      <fill>
        <patternFill>
          <bgColor rgb="FF3399FF"/>
        </patternFill>
      </fill>
    </dxf>
    <dxf>
      <fill>
        <patternFill>
          <bgColor rgb="FF00FFFF"/>
        </patternFill>
      </fill>
    </dxf>
    <dxf>
      <fill>
        <patternFill>
          <bgColor rgb="FF66FF99"/>
        </patternFill>
      </fill>
    </dxf>
    <dxf>
      <fill>
        <patternFill>
          <bgColor rgb="FF33CC33"/>
        </patternFill>
      </fill>
    </dxf>
    <dxf>
      <fill>
        <patternFill>
          <bgColor rgb="FF00CCFF"/>
        </patternFill>
      </fill>
    </dxf>
    <dxf>
      <fill>
        <patternFill>
          <bgColor rgb="FF9966FF"/>
        </patternFill>
      </fill>
    </dxf>
    <dxf>
      <fill>
        <patternFill>
          <bgColor rgb="FFFF99FF"/>
        </patternFill>
      </fill>
    </dxf>
    <dxf>
      <fill>
        <patternFill>
          <bgColor rgb="FFFF9999"/>
        </patternFill>
      </fill>
    </dxf>
    <dxf>
      <fill>
        <patternFill>
          <bgColor rgb="FFFFFF99"/>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3399FF"/>
        </patternFill>
      </fill>
    </dxf>
    <dxf>
      <fill>
        <patternFill>
          <bgColor rgb="FF00FFFF"/>
        </patternFill>
      </fill>
    </dxf>
    <dxf>
      <fill>
        <patternFill>
          <bgColor rgb="FF66FF99"/>
        </patternFill>
      </fill>
    </dxf>
    <dxf>
      <fill>
        <patternFill>
          <bgColor rgb="FF33CC33"/>
        </patternFill>
      </fill>
    </dxf>
    <dxf>
      <fill>
        <patternFill>
          <bgColor rgb="FF00CCFF"/>
        </patternFill>
      </fill>
    </dxf>
    <dxf>
      <fill>
        <patternFill>
          <bgColor rgb="FF9966FF"/>
        </patternFill>
      </fill>
    </dxf>
    <dxf>
      <fill>
        <patternFill>
          <bgColor rgb="FFFF99FF"/>
        </patternFill>
      </fill>
    </dxf>
    <dxf>
      <fill>
        <patternFill>
          <bgColor rgb="FFFF9999"/>
        </patternFill>
      </fill>
    </dxf>
    <dxf>
      <fill>
        <patternFill>
          <bgColor rgb="FFFFFF99"/>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99FF"/>
        </patternFill>
      </fill>
    </dxf>
    <dxf>
      <fill>
        <patternFill>
          <bgColor rgb="FF9966FF"/>
        </patternFill>
      </fill>
    </dxf>
    <dxf>
      <fill>
        <patternFill>
          <bgColor rgb="FF00CCFF"/>
        </patternFill>
      </fill>
    </dxf>
    <dxf>
      <fill>
        <patternFill>
          <bgColor rgb="FF66FF99"/>
        </patternFill>
      </fill>
    </dxf>
    <dxf>
      <fill>
        <patternFill>
          <bgColor rgb="FF00FFFF"/>
        </patternFill>
      </fill>
    </dxf>
    <dxf>
      <fill>
        <patternFill>
          <bgColor rgb="FF3399FF"/>
        </patternFill>
      </fill>
    </dxf>
    <dxf>
      <fill>
        <patternFill>
          <bgColor rgb="FFFF9999"/>
        </patternFill>
      </fill>
    </dxf>
    <dxf>
      <fill>
        <patternFill>
          <bgColor rgb="FFFFFF99"/>
        </patternFill>
      </fill>
    </dxf>
    <dxf>
      <fill>
        <patternFill>
          <bgColor rgb="FF33CC33"/>
        </patternFill>
      </fill>
    </dxf>
    <dxf>
      <fill>
        <patternFill>
          <bgColor rgb="FF00CCFF"/>
        </patternFill>
      </fill>
    </dxf>
    <dxf>
      <fill>
        <patternFill>
          <bgColor rgb="FF9966FF"/>
        </patternFill>
      </fill>
    </dxf>
    <dxf>
      <fill>
        <patternFill>
          <bgColor rgb="FFFF99FF"/>
        </patternFill>
      </fill>
    </dxf>
    <dxf>
      <fill>
        <patternFill>
          <bgColor rgb="FFFF9999"/>
        </patternFill>
      </fill>
    </dxf>
    <dxf>
      <fill>
        <patternFill>
          <bgColor rgb="FFFFFF99"/>
        </patternFill>
      </fill>
    </dxf>
    <dxf>
      <fill>
        <patternFill>
          <bgColor rgb="FF3399FF"/>
        </patternFill>
      </fill>
    </dxf>
    <dxf>
      <fill>
        <patternFill>
          <bgColor rgb="FF00FFFF"/>
        </patternFill>
      </fill>
    </dxf>
    <dxf>
      <fill>
        <patternFill>
          <bgColor rgb="FF66FF99"/>
        </patternFill>
      </fill>
    </dxf>
    <dxf>
      <fill>
        <patternFill>
          <bgColor rgb="FF33CC33"/>
        </patternFill>
      </fill>
    </dxf>
    <dxf>
      <fill>
        <patternFill>
          <bgColor rgb="FF00CCFF"/>
        </patternFill>
      </fill>
    </dxf>
    <dxf>
      <fill>
        <patternFill>
          <bgColor rgb="FF33CC33"/>
        </patternFill>
      </fill>
    </dxf>
    <dxf>
      <fill>
        <patternFill>
          <bgColor rgb="FF66FF99"/>
        </patternFill>
      </fill>
    </dxf>
    <dxf>
      <fill>
        <patternFill>
          <bgColor rgb="FF00FFFF"/>
        </patternFill>
      </fill>
    </dxf>
    <dxf>
      <fill>
        <patternFill>
          <bgColor rgb="FF3399FF"/>
        </patternFill>
      </fill>
    </dxf>
    <dxf>
      <fill>
        <patternFill>
          <bgColor rgb="FFFF9999"/>
        </patternFill>
      </fill>
    </dxf>
    <dxf>
      <fill>
        <patternFill>
          <bgColor rgb="FFFFFF99"/>
        </patternFill>
      </fill>
    </dxf>
    <dxf>
      <fill>
        <patternFill>
          <bgColor rgb="FFFF99FF"/>
        </patternFill>
      </fill>
    </dxf>
    <dxf>
      <fill>
        <patternFill>
          <bgColor rgb="FF9966FF"/>
        </patternFill>
      </fill>
    </dxf>
    <dxf>
      <fill>
        <patternFill>
          <bgColor rgb="FF00CCFF"/>
        </patternFill>
      </fill>
    </dxf>
    <dxf>
      <fill>
        <patternFill>
          <bgColor rgb="FFFFFF99"/>
        </patternFill>
      </fill>
    </dxf>
    <dxf>
      <fill>
        <patternFill>
          <bgColor rgb="FFFF9999"/>
        </patternFill>
      </fill>
    </dxf>
    <dxf>
      <fill>
        <patternFill>
          <bgColor rgb="FFFF99FF"/>
        </patternFill>
      </fill>
    </dxf>
    <dxf>
      <fill>
        <patternFill>
          <bgColor rgb="FF9966FF"/>
        </patternFill>
      </fill>
    </dxf>
    <dxf>
      <fill>
        <patternFill>
          <bgColor rgb="FF33CC33"/>
        </patternFill>
      </fill>
    </dxf>
    <dxf>
      <fill>
        <patternFill>
          <bgColor rgb="FF66FF99"/>
        </patternFill>
      </fill>
    </dxf>
    <dxf>
      <fill>
        <patternFill>
          <bgColor rgb="FF00FFFF"/>
        </patternFill>
      </fill>
    </dxf>
    <dxf>
      <fill>
        <patternFill>
          <bgColor rgb="FF3399FF"/>
        </patternFill>
      </fill>
    </dxf>
  </dxfs>
  <tableStyles count="1" defaultTableStyle="TableStyleMedium2" defaultPivotStyle="PivotStyleLight16">
    <tableStyle name="Invisible" pivot="0" table="0" count="0" xr9:uid="{66677FCA-CE81-4F0C-9A35-9DA7ACBA47FB}"/>
  </tableStyles>
  <colors>
    <mruColors>
      <color rgb="FFF9692F"/>
      <color rgb="FF66FF33"/>
      <color rgb="FFFF99FF"/>
      <color rgb="FFFFFF99"/>
      <color rgb="FFFF9999"/>
      <color rgb="FF9966FF"/>
      <color rgb="FF00CCFF"/>
      <color rgb="FF33CC33"/>
      <color rgb="FF66FF66"/>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Engine - Generator Fuel Consumption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7030A0"/>
            </a:solidFill>
            <a:ln w="25400">
              <a:solidFill>
                <a:schemeClr val="tx1"/>
              </a:solidFill>
            </a:ln>
            <a:effectLst/>
          </c:spPr>
          <c:invertIfNegative val="0"/>
          <c:cat>
            <c:multiLvlStrRef>
              <c:f>Sheet1!$I$9:$J$18</c:f>
              <c:multiLvlStrCache>
                <c:ptCount val="10"/>
                <c:lvl>
                  <c:pt idx="0">
                    <c:v>Yasa P400 RHC</c:v>
                  </c:pt>
                  <c:pt idx="1">
                    <c:v>Emrax 268</c:v>
                  </c:pt>
                  <c:pt idx="4">
                    <c:v>Yasa P400 RHC</c:v>
                  </c:pt>
                  <c:pt idx="5">
                    <c:v>Emrax 268</c:v>
                  </c:pt>
                  <c:pt idx="8">
                    <c:v>Yasa P400 RHC</c:v>
                  </c:pt>
                  <c:pt idx="9">
                    <c:v>Emrax 268</c:v>
                  </c:pt>
                </c:lvl>
                <c:lvl>
                  <c:pt idx="0">
                    <c:v>Cummins Tuned </c:v>
                  </c:pt>
                  <c:pt idx="2">
                    <c:v>Stellantis </c:v>
                  </c:pt>
                  <c:pt idx="8">
                    <c:v>Duramax 3.0l </c:v>
                  </c:pt>
                </c:lvl>
              </c:multiLvlStrCache>
            </c:multiLvlStrRef>
          </c:cat>
          <c:val>
            <c:numRef>
              <c:f>Sheet1!$K$9:$K$18</c:f>
              <c:numCache>
                <c:formatCode>General</c:formatCode>
                <c:ptCount val="10"/>
                <c:pt idx="0">
                  <c:v>30.83</c:v>
                </c:pt>
                <c:pt idx="1">
                  <c:v>28.5</c:v>
                </c:pt>
                <c:pt idx="4">
                  <c:v>26.68</c:v>
                </c:pt>
                <c:pt idx="5">
                  <c:v>23.45</c:v>
                </c:pt>
                <c:pt idx="8">
                  <c:v>26.65</c:v>
                </c:pt>
                <c:pt idx="9">
                  <c:v>23.91</c:v>
                </c:pt>
              </c:numCache>
            </c:numRef>
          </c:val>
          <c:extLst>
            <c:ext xmlns:c16="http://schemas.microsoft.com/office/drawing/2014/chart" uri="{C3380CC4-5D6E-409C-BE32-E72D297353CC}">
              <c16:uniqueId val="{00000000-5324-4300-B983-CB6262F1D1BF}"/>
            </c:ext>
          </c:extLst>
        </c:ser>
        <c:dLbls>
          <c:showLegendKey val="0"/>
          <c:showVal val="0"/>
          <c:showCatName val="0"/>
          <c:showSerName val="0"/>
          <c:showPercent val="0"/>
          <c:showBubbleSize val="0"/>
        </c:dLbls>
        <c:gapWidth val="0"/>
        <c:overlap val="-36"/>
        <c:axId val="838177344"/>
        <c:axId val="838187904"/>
      </c:barChart>
      <c:catAx>
        <c:axId val="838177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Engine-Generator Pairs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187904"/>
        <c:crosses val="autoZero"/>
        <c:auto val="1"/>
        <c:lblAlgn val="ctr"/>
        <c:lblOffset val="100"/>
        <c:noMultiLvlLbl val="0"/>
      </c:catAx>
      <c:valAx>
        <c:axId val="838187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Fuel</a:t>
                </a:r>
                <a:r>
                  <a:rPr lang="en-US" baseline="0"/>
                  <a:t> Consumed (gallons)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177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20</xdr:col>
      <xdr:colOff>746445</xdr:colOff>
      <xdr:row>15</xdr:row>
      <xdr:rowOff>179294</xdr:rowOff>
    </xdr:from>
    <xdr:to>
      <xdr:col>29</xdr:col>
      <xdr:colOff>345181</xdr:colOff>
      <xdr:row>71</xdr:row>
      <xdr:rowOff>48293</xdr:rowOff>
    </xdr:to>
    <xdr:pic>
      <xdr:nvPicPr>
        <xdr:cNvPr id="4" name="Picture 1">
          <a:extLst>
            <a:ext uri="{FF2B5EF4-FFF2-40B4-BE49-F238E27FC236}">
              <a16:creationId xmlns:a16="http://schemas.microsoft.com/office/drawing/2014/main" id="{280AD29B-7A85-42B0-96E8-4ADACDC950A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23203033" y="571500"/>
          <a:ext cx="5862824" cy="44409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600075</xdr:colOff>
      <xdr:row>34</xdr:row>
      <xdr:rowOff>166686</xdr:rowOff>
    </xdr:from>
    <xdr:to>
      <xdr:col>8</xdr:col>
      <xdr:colOff>1390650</xdr:colOff>
      <xdr:row>57</xdr:row>
      <xdr:rowOff>9525</xdr:rowOff>
    </xdr:to>
    <xdr:graphicFrame macro="">
      <xdr:nvGraphicFramePr>
        <xdr:cNvPr id="2" name="Chart 1">
          <a:extLst>
            <a:ext uri="{FF2B5EF4-FFF2-40B4-BE49-F238E27FC236}">
              <a16:creationId xmlns:a16="http://schemas.microsoft.com/office/drawing/2014/main" id="{5D7663B1-DE85-5C92-2796-C9685D2581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D305"/>
  <sheetViews>
    <sheetView tabSelected="1" topLeftCell="E1" zoomScale="85" zoomScaleNormal="85" workbookViewId="0">
      <selection activeCell="G15" sqref="G15"/>
    </sheetView>
  </sheetViews>
  <sheetFormatPr defaultRowHeight="15" customHeight="1" x14ac:dyDescent="0.25"/>
  <cols>
    <col min="2" max="2" width="7.7109375" customWidth="1"/>
    <col min="3" max="3" width="11.28515625" customWidth="1"/>
    <col min="4" max="4" width="23.7109375" customWidth="1"/>
    <col min="5" max="5" width="16" bestFit="1" customWidth="1"/>
    <col min="6" max="6" width="14.85546875" customWidth="1"/>
    <col min="7" max="7" width="16.140625" customWidth="1"/>
    <col min="8" max="8" width="17.28515625" customWidth="1"/>
    <col min="9" max="9" width="26.28515625" bestFit="1" customWidth="1"/>
    <col min="10" max="15" width="17.28515625" customWidth="1"/>
    <col min="16" max="16" width="12.85546875" customWidth="1"/>
    <col min="17" max="17" width="13.5703125" customWidth="1"/>
    <col min="18" max="18" width="13.7109375" customWidth="1"/>
    <col min="19" max="19" width="32.7109375" bestFit="1" customWidth="1"/>
    <col min="20" max="20" width="17.7109375" customWidth="1"/>
    <col min="21" max="21" width="21.28515625" customWidth="1"/>
  </cols>
  <sheetData>
    <row r="1" spans="1:30" ht="15.75" thickBot="1" x14ac:dyDescent="0.3">
      <c r="B1" s="163" t="s">
        <v>0</v>
      </c>
      <c r="C1" s="163"/>
      <c r="D1" s="163"/>
      <c r="E1" s="163"/>
      <c r="F1" s="163"/>
      <c r="G1" s="163"/>
    </row>
    <row r="2" spans="1:30" ht="14.45" hidden="1" customHeight="1" x14ac:dyDescent="0.25">
      <c r="B2" s="162" t="s">
        <v>105</v>
      </c>
      <c r="C2" s="162"/>
      <c r="D2" s="162"/>
      <c r="E2" s="162"/>
      <c r="F2" s="162"/>
      <c r="G2" s="162"/>
    </row>
    <row r="3" spans="1:30" s="21" customFormat="1" ht="373.5" hidden="1" customHeight="1" x14ac:dyDescent="0.25">
      <c r="A3"/>
      <c r="B3" s="162"/>
      <c r="C3" s="162"/>
      <c r="D3" s="162"/>
      <c r="E3" s="162"/>
      <c r="F3" s="162"/>
      <c r="G3" s="162"/>
      <c r="H3"/>
      <c r="I3"/>
      <c r="J3"/>
      <c r="K3"/>
      <c r="L3"/>
      <c r="M3"/>
      <c r="N3"/>
      <c r="O3"/>
      <c r="P3"/>
      <c r="Q3" s="158" t="s">
        <v>106</v>
      </c>
      <c r="R3" s="158"/>
      <c r="S3"/>
      <c r="T3"/>
    </row>
    <row r="4" spans="1:30" s="21" customFormat="1" hidden="1" x14ac:dyDescent="0.25">
      <c r="A4"/>
      <c r="B4"/>
      <c r="C4"/>
      <c r="D4"/>
      <c r="E4"/>
      <c r="F4"/>
      <c r="G4"/>
      <c r="H4"/>
      <c r="I4" t="s">
        <v>1</v>
      </c>
      <c r="J4"/>
      <c r="K4"/>
      <c r="L4"/>
      <c r="M4"/>
      <c r="N4"/>
      <c r="O4"/>
      <c r="P4"/>
      <c r="Q4"/>
      <c r="R4"/>
      <c r="S4"/>
      <c r="T4"/>
    </row>
    <row r="5" spans="1:30" s="31" customFormat="1" ht="30" hidden="1" x14ac:dyDescent="0.25">
      <c r="A5" s="17"/>
      <c r="B5" s="166" t="s">
        <v>2</v>
      </c>
      <c r="C5" s="160" t="s">
        <v>3</v>
      </c>
      <c r="D5" s="164" t="s">
        <v>4</v>
      </c>
      <c r="E5" s="164"/>
      <c r="F5" s="164"/>
      <c r="G5" s="165" t="s">
        <v>5</v>
      </c>
      <c r="H5" s="165"/>
      <c r="I5" s="32" t="s">
        <v>6</v>
      </c>
      <c r="J5" s="32" t="s">
        <v>7</v>
      </c>
      <c r="K5" s="32" t="s">
        <v>8</v>
      </c>
      <c r="L5" s="32" t="s">
        <v>9</v>
      </c>
      <c r="M5" s="33" t="s">
        <v>10</v>
      </c>
      <c r="N5" s="33" t="s">
        <v>11</v>
      </c>
      <c r="O5" s="156" t="s">
        <v>12</v>
      </c>
      <c r="P5" s="156"/>
      <c r="Q5" s="156"/>
      <c r="R5" s="156"/>
      <c r="S5" s="156"/>
      <c r="T5" s="157"/>
    </row>
    <row r="6" spans="1:30" s="31" customFormat="1" ht="45" hidden="1" x14ac:dyDescent="0.25">
      <c r="A6" s="17" t="s">
        <v>13</v>
      </c>
      <c r="B6" s="161"/>
      <c r="C6" s="161"/>
      <c r="D6" s="34" t="s">
        <v>14</v>
      </c>
      <c r="E6" s="35" t="s">
        <v>15</v>
      </c>
      <c r="F6" s="36" t="s">
        <v>16</v>
      </c>
      <c r="G6" s="37" t="s">
        <v>17</v>
      </c>
      <c r="H6" s="38" t="s">
        <v>18</v>
      </c>
      <c r="I6" s="38" t="s">
        <v>19</v>
      </c>
      <c r="J6" s="38" t="s">
        <v>19</v>
      </c>
      <c r="K6" s="38"/>
      <c r="L6" s="38" t="s">
        <v>20</v>
      </c>
      <c r="M6" s="39"/>
      <c r="N6" s="39" t="s">
        <v>21</v>
      </c>
      <c r="O6" s="34" t="s">
        <v>22</v>
      </c>
      <c r="P6" s="40" t="s">
        <v>23</v>
      </c>
      <c r="Q6" s="40" t="s">
        <v>24</v>
      </c>
      <c r="R6" s="35" t="s">
        <v>117</v>
      </c>
      <c r="S6" s="35" t="s">
        <v>115</v>
      </c>
      <c r="T6" s="41" t="s">
        <v>116</v>
      </c>
      <c r="U6" s="31">
        <v>29526.766028938699</v>
      </c>
    </row>
    <row r="7" spans="1:30" s="21" customFormat="1" hidden="1" x14ac:dyDescent="0.25">
      <c r="A7" s="30"/>
      <c r="B7" s="42">
        <v>1</v>
      </c>
      <c r="C7" s="43" t="s">
        <v>25</v>
      </c>
      <c r="D7" s="44" t="s">
        <v>26</v>
      </c>
      <c r="E7" s="44" t="s">
        <v>27</v>
      </c>
      <c r="F7" s="44" t="s">
        <v>27</v>
      </c>
      <c r="G7" s="43">
        <f>IFERROR(VLOOKUP(H7, EngineBatteryCombination, 2, FALSE), 0)</f>
        <v>75</v>
      </c>
      <c r="H7" s="45">
        <f t="shared" ref="H7:H38" si="0">IF(D7="Cummins", 120, IF(D7="Cummins Tuned", 160, IF(D7="Stellantis", 193, IF(D7="Duramax 2.8", 135, IF(D7="Duramax 3.0", 202, "")))))</f>
        <v>120</v>
      </c>
      <c r="I7" s="46">
        <f t="shared" ref="I7:I38" si="1">G7*3.2</f>
        <v>240</v>
      </c>
      <c r="J7" s="46">
        <f>G7*3.75</f>
        <v>281.25</v>
      </c>
      <c r="K7" s="46">
        <v>91.5</v>
      </c>
      <c r="L7" s="46">
        <v>500</v>
      </c>
      <c r="M7" s="46">
        <f t="shared" ref="M7:M14" si="2">ROUND(J7/0.7,0)</f>
        <v>402</v>
      </c>
      <c r="N7" s="46">
        <v>500</v>
      </c>
      <c r="O7" s="46">
        <f t="shared" ref="O7:O38" si="3">1841 + IFERROR(VLOOKUP(D7, EngineWeights, 2, FALSE), 0) + IFERROR(VLOOKUP(F7, MotorWeights, 2, FALSE), 0) + IFERROR(VLOOKUP(E7, GenWeights, 2, FALSE), 0) + IFERROR(ROUND(G7/0.16,0), 0)</f>
        <v>2582</v>
      </c>
      <c r="P7" s="46">
        <v>6.149</v>
      </c>
      <c r="Q7" s="47">
        <v>29610.1</v>
      </c>
      <c r="R7" s="43">
        <v>29.28</v>
      </c>
      <c r="S7" s="43">
        <v>180.28</v>
      </c>
      <c r="T7" s="48">
        <v>86.21</v>
      </c>
      <c r="U7" s="21">
        <f>-$U$6+Q7</f>
        <v>83.333971061299962</v>
      </c>
    </row>
    <row r="8" spans="1:30" s="21" customFormat="1" hidden="1" x14ac:dyDescent="0.25">
      <c r="A8" s="30"/>
      <c r="B8" s="49">
        <v>2</v>
      </c>
      <c r="C8" s="22" t="s">
        <v>28</v>
      </c>
      <c r="D8" s="22" t="s">
        <v>26</v>
      </c>
      <c r="E8" s="22" t="s">
        <v>27</v>
      </c>
      <c r="F8" s="22" t="s">
        <v>29</v>
      </c>
      <c r="G8" s="22">
        <f t="shared" ref="G8:G38" si="4">IFERROR(VLOOKUP(H8, EngineBatteryCombination, 2, FALSE), )</f>
        <v>75</v>
      </c>
      <c r="H8" s="23">
        <f t="shared" si="0"/>
        <v>120</v>
      </c>
      <c r="I8" s="24">
        <f t="shared" si="1"/>
        <v>240</v>
      </c>
      <c r="J8" s="24">
        <f t="shared" ref="J8:J38" si="5">G8*3.75</f>
        <v>281.25</v>
      </c>
      <c r="K8" s="24">
        <v>91.5</v>
      </c>
      <c r="L8" s="24">
        <v>371</v>
      </c>
      <c r="M8" s="25">
        <f t="shared" si="2"/>
        <v>402</v>
      </c>
      <c r="N8" s="24">
        <v>450</v>
      </c>
      <c r="O8" s="25">
        <f t="shared" ref="O8:O13" si="6">1841 + IFERROR(VLOOKUP(D8, EngineWeights, 2, FALSE), 0) + IFERROR(VLOOKUP(F8, MotorWeights, 2, FALSE), 0) + IFERROR(VLOOKUP(E8, GenWeights, 2, FALSE), 0) + IFERROR(ROUND(G8/0.16,0), 0)</f>
        <v>2702</v>
      </c>
      <c r="P8" s="24">
        <v>8.6720000000000006</v>
      </c>
      <c r="Q8" s="26">
        <v>29556.107499999998</v>
      </c>
      <c r="R8" s="22">
        <v>32.524000000000001</v>
      </c>
      <c r="S8" s="22">
        <v>180.36179999999999</v>
      </c>
      <c r="T8" s="50">
        <v>108.7</v>
      </c>
      <c r="U8" s="21">
        <f t="shared" ref="U8:U46" si="7">-$U$6+Q8</f>
        <v>29.341471061299671</v>
      </c>
    </row>
    <row r="9" spans="1:30" s="21" customFormat="1" hidden="1" x14ac:dyDescent="0.25">
      <c r="A9" s="30"/>
      <c r="B9" s="49">
        <v>3</v>
      </c>
      <c r="C9" s="22" t="s">
        <v>30</v>
      </c>
      <c r="D9" s="22" t="s">
        <v>26</v>
      </c>
      <c r="E9" s="22" t="s">
        <v>27</v>
      </c>
      <c r="F9" s="22" t="s">
        <v>31</v>
      </c>
      <c r="G9" s="22">
        <f t="shared" si="4"/>
        <v>75</v>
      </c>
      <c r="H9" s="23">
        <f t="shared" si="0"/>
        <v>120</v>
      </c>
      <c r="I9" s="24">
        <f t="shared" si="1"/>
        <v>240</v>
      </c>
      <c r="J9" s="24">
        <f t="shared" si="5"/>
        <v>281.25</v>
      </c>
      <c r="K9" s="24">
        <v>91.5</v>
      </c>
      <c r="L9" s="24">
        <v>290</v>
      </c>
      <c r="M9" s="25">
        <f t="shared" si="2"/>
        <v>402</v>
      </c>
      <c r="N9" s="24">
        <v>450</v>
      </c>
      <c r="O9" s="25">
        <f>1841 + IFERROR(VLOOKUP(D9, EngineWeights, 2, FALSE), 0) + IFERROR(VLOOKUP(F9, MotorWeights, 2, FALSE), 0) + IFERROR(VLOOKUP(E9, GenWeights, 2, FALSE), 0) + IFERROR(ROUND(G9/0.16,0), 0)</f>
        <v>2702</v>
      </c>
      <c r="P9" s="24">
        <v>11.13</v>
      </c>
      <c r="Q9" s="26">
        <v>29554.992227505401</v>
      </c>
      <c r="R9" s="22">
        <v>29.55</v>
      </c>
      <c r="S9" s="22">
        <v>180.3588</v>
      </c>
      <c r="T9" s="50">
        <v>127</v>
      </c>
      <c r="U9" s="21">
        <f t="shared" si="7"/>
        <v>28.226198566702806</v>
      </c>
    </row>
    <row r="10" spans="1:30" s="21" customFormat="1" hidden="1" x14ac:dyDescent="0.25">
      <c r="A10" s="30"/>
      <c r="B10" s="49">
        <v>4</v>
      </c>
      <c r="C10" s="22" t="s">
        <v>32</v>
      </c>
      <c r="D10" s="22" t="s">
        <v>26</v>
      </c>
      <c r="E10" s="22" t="s">
        <v>27</v>
      </c>
      <c r="F10" s="22" t="s">
        <v>33</v>
      </c>
      <c r="G10" s="22">
        <f>IFERROR(VLOOKUP(H10, EngineBatteryCombination, 2, FALSE), )</f>
        <v>75</v>
      </c>
      <c r="H10" s="23">
        <f t="shared" si="0"/>
        <v>120</v>
      </c>
      <c r="I10" s="24">
        <f t="shared" si="1"/>
        <v>240</v>
      </c>
      <c r="J10" s="24">
        <f t="shared" si="5"/>
        <v>281.25</v>
      </c>
      <c r="K10" s="24">
        <v>91.5</v>
      </c>
      <c r="L10" s="24">
        <v>1000</v>
      </c>
      <c r="M10" s="25">
        <f t="shared" si="2"/>
        <v>402</v>
      </c>
      <c r="N10" s="24">
        <v>340</v>
      </c>
      <c r="O10" s="25">
        <f t="shared" si="6"/>
        <v>2754</v>
      </c>
      <c r="P10" s="24">
        <v>3.2789999999999999</v>
      </c>
      <c r="Q10" s="24">
        <v>29565.794675738602</v>
      </c>
      <c r="R10" s="22">
        <v>31.69</v>
      </c>
      <c r="S10" s="22">
        <v>180.33410000000001</v>
      </c>
      <c r="T10" s="50">
        <v>143.69999999999999</v>
      </c>
      <c r="U10" s="21">
        <f t="shared" si="7"/>
        <v>39.028646799903072</v>
      </c>
    </row>
    <row r="11" spans="1:30" s="21" customFormat="1" hidden="1" x14ac:dyDescent="0.25">
      <c r="A11" s="30"/>
      <c r="B11" s="49">
        <v>5</v>
      </c>
      <c r="C11" s="22" t="s">
        <v>34</v>
      </c>
      <c r="D11" s="22" t="s">
        <v>26</v>
      </c>
      <c r="E11" s="22" t="s">
        <v>29</v>
      </c>
      <c r="F11" s="22" t="s">
        <v>27</v>
      </c>
      <c r="G11" s="22">
        <f t="shared" si="4"/>
        <v>75</v>
      </c>
      <c r="H11" s="23">
        <f t="shared" si="0"/>
        <v>120</v>
      </c>
      <c r="I11" s="24">
        <f t="shared" si="1"/>
        <v>240</v>
      </c>
      <c r="J11" s="24">
        <f t="shared" si="5"/>
        <v>281.25</v>
      </c>
      <c r="K11" s="24">
        <v>91.9</v>
      </c>
      <c r="L11" s="24">
        <v>500</v>
      </c>
      <c r="M11" s="25">
        <f t="shared" si="2"/>
        <v>402</v>
      </c>
      <c r="N11" s="24">
        <v>500</v>
      </c>
      <c r="O11" s="25">
        <f t="shared" si="6"/>
        <v>2598</v>
      </c>
      <c r="P11" s="24">
        <v>6.1870000000000003</v>
      </c>
      <c r="Q11" s="26">
        <v>29615.299937639498</v>
      </c>
      <c r="R11" s="22">
        <v>31.031700000000001</v>
      </c>
      <c r="S11" s="22">
        <v>180.31479999999999</v>
      </c>
      <c r="T11" s="50">
        <v>85.68</v>
      </c>
      <c r="U11" s="21">
        <f t="shared" si="7"/>
        <v>88.533908700799657</v>
      </c>
    </row>
    <row r="12" spans="1:30" s="21" customFormat="1" hidden="1" x14ac:dyDescent="0.25">
      <c r="A12" s="30"/>
      <c r="B12" s="49">
        <v>6</v>
      </c>
      <c r="C12" s="22" t="s">
        <v>35</v>
      </c>
      <c r="D12" s="22" t="s">
        <v>26</v>
      </c>
      <c r="E12" s="22" t="s">
        <v>29</v>
      </c>
      <c r="F12" s="22" t="s">
        <v>29</v>
      </c>
      <c r="G12" s="22">
        <f>IFERROR(VLOOKUP(H12, EngineBatteryCombination, 2, FALSE), )</f>
        <v>75</v>
      </c>
      <c r="H12" s="23">
        <f>IF(D12="Cummins", 120, IF(D12="Cummins Tuned", 160, IF(D12="Stellantis", 193, IF(D12="Duramax 2.8", 135, IF(D12="Duramax 3.0", 202, "")))))</f>
        <v>120</v>
      </c>
      <c r="I12" s="24">
        <f>G12*3.2</f>
        <v>240</v>
      </c>
      <c r="J12" s="24">
        <f>G12*3.75</f>
        <v>281.25</v>
      </c>
      <c r="K12" s="24">
        <v>91.9</v>
      </c>
      <c r="L12" s="24">
        <v>371</v>
      </c>
      <c r="M12" s="25">
        <f t="shared" si="2"/>
        <v>402</v>
      </c>
      <c r="N12" s="24">
        <v>450</v>
      </c>
      <c r="O12" s="25">
        <f t="shared" si="6"/>
        <v>2718</v>
      </c>
      <c r="P12" s="24">
        <v>8.7240000000000002</v>
      </c>
      <c r="Q12" s="26">
        <v>29560</v>
      </c>
      <c r="R12" s="21">
        <v>32.926099999999998</v>
      </c>
      <c r="S12" s="22">
        <v>180.38210000000001</v>
      </c>
      <c r="T12" s="50">
        <v>108</v>
      </c>
      <c r="U12" s="21">
        <f t="shared" si="7"/>
        <v>33.233971061301418</v>
      </c>
      <c r="V12" s="21" t="s">
        <v>114</v>
      </c>
    </row>
    <row r="13" spans="1:30" s="21" customFormat="1" hidden="1" x14ac:dyDescent="0.25">
      <c r="A13" s="30"/>
      <c r="B13" s="49">
        <v>7</v>
      </c>
      <c r="C13" s="22" t="s">
        <v>36</v>
      </c>
      <c r="D13" s="22" t="s">
        <v>26</v>
      </c>
      <c r="E13" s="22" t="s">
        <v>29</v>
      </c>
      <c r="F13" s="22" t="s">
        <v>31</v>
      </c>
      <c r="G13" s="22">
        <f t="shared" si="4"/>
        <v>75</v>
      </c>
      <c r="H13" s="23">
        <f t="shared" si="0"/>
        <v>120</v>
      </c>
      <c r="I13" s="24">
        <f t="shared" si="1"/>
        <v>240</v>
      </c>
      <c r="J13" s="24">
        <f t="shared" si="5"/>
        <v>281.25</v>
      </c>
      <c r="K13" s="24">
        <v>91.9</v>
      </c>
      <c r="L13" s="24">
        <v>290</v>
      </c>
      <c r="M13" s="25">
        <f t="shared" si="2"/>
        <v>402</v>
      </c>
      <c r="N13" s="24">
        <v>450</v>
      </c>
      <c r="O13" s="25">
        <f t="shared" si="6"/>
        <v>2718</v>
      </c>
      <c r="P13" s="24">
        <v>11.2</v>
      </c>
      <c r="Q13" s="26">
        <v>29556.5</v>
      </c>
      <c r="R13" s="22">
        <v>30.14</v>
      </c>
      <c r="S13" s="22"/>
      <c r="T13" s="50">
        <v>126.2</v>
      </c>
      <c r="U13" s="21">
        <f t="shared" si="7"/>
        <v>29.733971061301418</v>
      </c>
    </row>
    <row r="14" spans="1:30" s="21" customFormat="1" ht="14.25" hidden="1" customHeight="1" x14ac:dyDescent="0.25">
      <c r="A14" s="30"/>
      <c r="B14" s="49">
        <v>8</v>
      </c>
      <c r="C14" s="22" t="s">
        <v>37</v>
      </c>
      <c r="D14" s="27" t="s">
        <v>26</v>
      </c>
      <c r="E14" s="27" t="s">
        <v>29</v>
      </c>
      <c r="F14" s="27" t="s">
        <v>33</v>
      </c>
      <c r="G14" s="22">
        <f t="shared" si="4"/>
        <v>75</v>
      </c>
      <c r="H14" s="23">
        <f t="shared" si="0"/>
        <v>120</v>
      </c>
      <c r="I14" s="24">
        <f t="shared" si="1"/>
        <v>240</v>
      </c>
      <c r="J14" s="24">
        <f t="shared" si="5"/>
        <v>281.25</v>
      </c>
      <c r="K14" s="24">
        <v>91.9</v>
      </c>
      <c r="L14" s="24">
        <v>1000</v>
      </c>
      <c r="M14" s="25">
        <f t="shared" si="2"/>
        <v>402</v>
      </c>
      <c r="N14" s="24">
        <v>340</v>
      </c>
      <c r="O14" s="24">
        <f t="shared" si="3"/>
        <v>2770</v>
      </c>
      <c r="P14" s="24">
        <v>3.298</v>
      </c>
      <c r="Q14" s="26">
        <v>29570</v>
      </c>
      <c r="R14" s="22">
        <v>32.28</v>
      </c>
      <c r="S14" s="22">
        <v>180.33</v>
      </c>
      <c r="T14" s="50">
        <v>142.9</v>
      </c>
      <c r="U14" s="21">
        <f t="shared" si="7"/>
        <v>43.233971061301418</v>
      </c>
    </row>
    <row r="15" spans="1:30" s="21" customFormat="1" x14ac:dyDescent="0.25">
      <c r="A15" s="30"/>
      <c r="B15" s="49">
        <v>9</v>
      </c>
      <c r="C15" s="22" t="s">
        <v>38</v>
      </c>
      <c r="D15" s="22" t="s">
        <v>39</v>
      </c>
      <c r="E15" s="22" t="s">
        <v>27</v>
      </c>
      <c r="F15" s="22" t="s">
        <v>27</v>
      </c>
      <c r="G15" s="22">
        <f t="shared" si="4"/>
        <v>64</v>
      </c>
      <c r="H15" s="23">
        <f t="shared" si="0"/>
        <v>160</v>
      </c>
      <c r="I15" s="24">
        <f t="shared" si="1"/>
        <v>204.8</v>
      </c>
      <c r="J15" s="24">
        <f t="shared" si="5"/>
        <v>240</v>
      </c>
      <c r="K15" s="24">
        <v>93.7</v>
      </c>
      <c r="L15" s="24">
        <v>500</v>
      </c>
      <c r="M15" s="25">
        <f t="shared" ref="M15:M46" si="8">ROUND(J15/0.7,0)</f>
        <v>343</v>
      </c>
      <c r="N15" s="24">
        <v>500</v>
      </c>
      <c r="O15" s="24">
        <f t="shared" si="3"/>
        <v>2513</v>
      </c>
      <c r="P15" s="24">
        <v>5.9850000000000003</v>
      </c>
      <c r="Q15" s="26">
        <v>29590.5</v>
      </c>
      <c r="R15" s="22">
        <v>28.5</v>
      </c>
      <c r="S15" s="22">
        <v>180.3092</v>
      </c>
      <c r="T15" s="50">
        <v>85</v>
      </c>
      <c r="U15" s="21">
        <f t="shared" si="7"/>
        <v>63.733971061301418</v>
      </c>
      <c r="AD15" s="21" t="s">
        <v>114</v>
      </c>
    </row>
    <row r="16" spans="1:30" s="21" customFormat="1" x14ac:dyDescent="0.25">
      <c r="A16" s="30"/>
      <c r="B16" s="49">
        <v>10</v>
      </c>
      <c r="C16" s="22" t="s">
        <v>40</v>
      </c>
      <c r="D16" s="29" t="s">
        <v>39</v>
      </c>
      <c r="E16" s="28" t="s">
        <v>27</v>
      </c>
      <c r="F16" s="28" t="s">
        <v>29</v>
      </c>
      <c r="G16" s="22">
        <f>IFERROR(VLOOKUP(H16, EngineBatteryCombination, 2, FALSE), )</f>
        <v>64</v>
      </c>
      <c r="H16" s="23">
        <f>IF(D16="Cummins", 120, IF(D16="Cummins Tuned", 160, IF(D16="Stellantis", 193, IF(D16="Duramax 2.8", 135, IF(D16="Duramax 3.0", 202, "")))))</f>
        <v>160</v>
      </c>
      <c r="I16" s="24">
        <f>G16*3.2</f>
        <v>204.8</v>
      </c>
      <c r="J16" s="24">
        <f t="shared" si="5"/>
        <v>240</v>
      </c>
      <c r="K16" s="24">
        <v>93.7</v>
      </c>
      <c r="L16" s="24">
        <v>371</v>
      </c>
      <c r="M16" s="25">
        <f t="shared" si="8"/>
        <v>343</v>
      </c>
      <c r="N16" s="24">
        <v>450</v>
      </c>
      <c r="O16" s="24">
        <f>1841 + IFERROR(VLOOKUP(D16, EngineWeights, 2, FALSE), 0) + IFERROR(VLOOKUP(F16, MotorWeights, 2, FALSE), 0) + IFERROR(VLOOKUP(E16, GenWeights, 2, FALSE), 0) + IFERROR(ROUND(G16/0.16,0), 0)</f>
        <v>2633</v>
      </c>
      <c r="P16" s="24">
        <v>8.4510000000000005</v>
      </c>
      <c r="Q16" s="26">
        <v>29537.200000000001</v>
      </c>
      <c r="R16" s="22">
        <v>31.5</v>
      </c>
      <c r="S16" s="22">
        <v>180.36</v>
      </c>
      <c r="T16" s="50">
        <v>110.25</v>
      </c>
      <c r="U16" s="21">
        <f t="shared" si="7"/>
        <v>10.433971061302145</v>
      </c>
    </row>
    <row r="17" spans="1:21" s="21" customFormat="1" x14ac:dyDescent="0.25">
      <c r="A17" s="30"/>
      <c r="B17" s="49">
        <v>11</v>
      </c>
      <c r="C17" s="22" t="s">
        <v>41</v>
      </c>
      <c r="D17" s="22" t="s">
        <v>39</v>
      </c>
      <c r="E17" s="22" t="s">
        <v>27</v>
      </c>
      <c r="F17" s="22" t="s">
        <v>31</v>
      </c>
      <c r="G17" s="22">
        <f t="shared" si="4"/>
        <v>64</v>
      </c>
      <c r="H17" s="23">
        <f t="shared" si="0"/>
        <v>160</v>
      </c>
      <c r="I17" s="24">
        <f t="shared" si="1"/>
        <v>204.8</v>
      </c>
      <c r="J17" s="24">
        <f t="shared" si="5"/>
        <v>240</v>
      </c>
      <c r="K17" s="24">
        <v>93.7</v>
      </c>
      <c r="L17" s="24">
        <v>290</v>
      </c>
      <c r="M17" s="25">
        <f t="shared" si="8"/>
        <v>343</v>
      </c>
      <c r="N17" s="24">
        <v>450</v>
      </c>
      <c r="O17" s="24">
        <f t="shared" si="3"/>
        <v>2633</v>
      </c>
      <c r="P17" s="24">
        <v>10.81</v>
      </c>
      <c r="Q17" s="26">
        <v>29552.9</v>
      </c>
      <c r="R17" s="22">
        <v>26.144600000000001</v>
      </c>
      <c r="S17" s="22">
        <v>180.3571</v>
      </c>
      <c r="T17" s="50">
        <v>99.33</v>
      </c>
      <c r="U17" s="21">
        <f t="shared" si="7"/>
        <v>26.133971061302873</v>
      </c>
    </row>
    <row r="18" spans="1:21" s="21" customFormat="1" x14ac:dyDescent="0.25">
      <c r="A18" s="30"/>
      <c r="B18" s="49">
        <v>12</v>
      </c>
      <c r="C18" s="22" t="s">
        <v>25</v>
      </c>
      <c r="D18" s="22" t="s">
        <v>39</v>
      </c>
      <c r="E18" s="22" t="s">
        <v>27</v>
      </c>
      <c r="F18" s="22" t="s">
        <v>33</v>
      </c>
      <c r="G18" s="22">
        <f t="shared" si="4"/>
        <v>64</v>
      </c>
      <c r="H18" s="23">
        <f t="shared" si="0"/>
        <v>160</v>
      </c>
      <c r="I18" s="24">
        <f t="shared" si="1"/>
        <v>204.8</v>
      </c>
      <c r="J18" s="24">
        <f t="shared" si="5"/>
        <v>240</v>
      </c>
      <c r="K18" s="24">
        <v>93.7</v>
      </c>
      <c r="L18" s="24">
        <v>1000</v>
      </c>
      <c r="M18" s="25">
        <f t="shared" si="8"/>
        <v>343</v>
      </c>
      <c r="N18" s="24">
        <v>340</v>
      </c>
      <c r="O18" s="24">
        <f t="shared" si="3"/>
        <v>2685</v>
      </c>
      <c r="P18" s="24">
        <v>3.1970000000000001</v>
      </c>
      <c r="Q18" s="26">
        <v>29544.7</v>
      </c>
      <c r="R18" s="22">
        <v>30.22</v>
      </c>
      <c r="S18" s="22">
        <v>180.32</v>
      </c>
      <c r="T18" s="50">
        <v>116</v>
      </c>
      <c r="U18" s="21">
        <f t="shared" si="7"/>
        <v>17.933971061302145</v>
      </c>
    </row>
    <row r="19" spans="1:21" s="21" customFormat="1" x14ac:dyDescent="0.25">
      <c r="A19" s="30"/>
      <c r="B19" s="49">
        <v>13</v>
      </c>
      <c r="C19" s="22" t="s">
        <v>28</v>
      </c>
      <c r="D19" s="22" t="s">
        <v>39</v>
      </c>
      <c r="E19" s="22" t="s">
        <v>29</v>
      </c>
      <c r="F19" s="22" t="s">
        <v>27</v>
      </c>
      <c r="G19" s="22">
        <f t="shared" si="4"/>
        <v>64</v>
      </c>
      <c r="H19" s="23">
        <f t="shared" si="0"/>
        <v>160</v>
      </c>
      <c r="I19" s="24">
        <f t="shared" si="1"/>
        <v>204.8</v>
      </c>
      <c r="J19" s="24">
        <f t="shared" si="5"/>
        <v>240</v>
      </c>
      <c r="K19" s="24">
        <v>90.23</v>
      </c>
      <c r="L19" s="24">
        <v>500</v>
      </c>
      <c r="M19" s="25">
        <f t="shared" si="8"/>
        <v>343</v>
      </c>
      <c r="N19" s="24">
        <v>500</v>
      </c>
      <c r="O19" s="24">
        <f t="shared" si="3"/>
        <v>2529</v>
      </c>
      <c r="P19" s="24">
        <v>6.0229999999999997</v>
      </c>
      <c r="Q19" s="26">
        <v>29596.846444041999</v>
      </c>
      <c r="R19" s="22">
        <v>30.83</v>
      </c>
      <c r="S19" s="22">
        <v>180.3</v>
      </c>
      <c r="T19" s="50"/>
      <c r="U19" s="21">
        <f t="shared" si="7"/>
        <v>70.080415103300766</v>
      </c>
    </row>
    <row r="20" spans="1:21" s="21" customFormat="1" x14ac:dyDescent="0.25">
      <c r="A20" s="30"/>
      <c r="B20" s="49">
        <v>14</v>
      </c>
      <c r="C20" s="22" t="s">
        <v>30</v>
      </c>
      <c r="D20" s="22" t="s">
        <v>39</v>
      </c>
      <c r="E20" s="22" t="s">
        <v>29</v>
      </c>
      <c r="F20" s="22" t="s">
        <v>29</v>
      </c>
      <c r="G20" s="22">
        <f t="shared" si="4"/>
        <v>64</v>
      </c>
      <c r="H20" s="23">
        <f t="shared" si="0"/>
        <v>160</v>
      </c>
      <c r="I20" s="24">
        <f t="shared" si="1"/>
        <v>204.8</v>
      </c>
      <c r="J20" s="24">
        <f t="shared" si="5"/>
        <v>240</v>
      </c>
      <c r="K20" s="24">
        <v>90.23</v>
      </c>
      <c r="L20" s="24">
        <v>371</v>
      </c>
      <c r="M20" s="25">
        <f t="shared" si="8"/>
        <v>343</v>
      </c>
      <c r="N20" s="24">
        <v>450</v>
      </c>
      <c r="O20" s="24">
        <f t="shared" si="3"/>
        <v>2649</v>
      </c>
      <c r="P20" s="24">
        <v>8.5020000000000007</v>
      </c>
      <c r="Q20" s="26">
        <v>29545.1</v>
      </c>
      <c r="R20" s="22">
        <v>33.5</v>
      </c>
      <c r="S20" s="22">
        <v>180.3725</v>
      </c>
      <c r="T20" s="50">
        <v>110.8</v>
      </c>
      <c r="U20" s="21">
        <f t="shared" si="7"/>
        <v>18.333971061299962</v>
      </c>
    </row>
    <row r="21" spans="1:21" s="21" customFormat="1" x14ac:dyDescent="0.25">
      <c r="A21" s="30"/>
      <c r="B21" s="49">
        <v>15</v>
      </c>
      <c r="C21" s="22" t="s">
        <v>32</v>
      </c>
      <c r="D21" s="22" t="s">
        <v>39</v>
      </c>
      <c r="E21" s="22" t="s">
        <v>29</v>
      </c>
      <c r="F21" s="22" t="s">
        <v>31</v>
      </c>
      <c r="G21" s="22">
        <f t="shared" si="4"/>
        <v>64</v>
      </c>
      <c r="H21" s="23">
        <v>160</v>
      </c>
      <c r="I21" s="24">
        <f t="shared" si="1"/>
        <v>204.8</v>
      </c>
      <c r="J21" s="24">
        <f>G21*3.75</f>
        <v>240</v>
      </c>
      <c r="K21" s="24">
        <v>90.23</v>
      </c>
      <c r="L21" s="24">
        <v>290</v>
      </c>
      <c r="M21" s="25">
        <f t="shared" si="8"/>
        <v>343</v>
      </c>
      <c r="N21" s="24">
        <v>450</v>
      </c>
      <c r="O21" s="24">
        <f t="shared" si="3"/>
        <v>2649</v>
      </c>
      <c r="P21" s="24">
        <v>10.91</v>
      </c>
      <c r="Q21" s="24">
        <v>29543.3393498638</v>
      </c>
      <c r="R21" s="22">
        <v>40</v>
      </c>
      <c r="S21" s="22">
        <v>152.13300000000001</v>
      </c>
      <c r="T21" s="50">
        <v>129.5</v>
      </c>
      <c r="U21" s="21">
        <f t="shared" si="7"/>
        <v>16.573320925101143</v>
      </c>
    </row>
    <row r="22" spans="1:21" s="21" customFormat="1" x14ac:dyDescent="0.25">
      <c r="A22" s="30"/>
      <c r="B22" s="49">
        <v>16</v>
      </c>
      <c r="C22" s="22" t="s">
        <v>34</v>
      </c>
      <c r="D22" s="22" t="s">
        <v>39</v>
      </c>
      <c r="E22" s="22" t="s">
        <v>29</v>
      </c>
      <c r="F22" s="22" t="s">
        <v>33</v>
      </c>
      <c r="G22" s="22">
        <f t="shared" si="4"/>
        <v>64</v>
      </c>
      <c r="H22" s="23">
        <f t="shared" si="0"/>
        <v>160</v>
      </c>
      <c r="I22" s="24">
        <f t="shared" si="1"/>
        <v>204.8</v>
      </c>
      <c r="J22" s="24">
        <f t="shared" si="5"/>
        <v>240</v>
      </c>
      <c r="K22" s="24">
        <v>90.23</v>
      </c>
      <c r="L22" s="24">
        <v>1000</v>
      </c>
      <c r="M22" s="25">
        <f t="shared" si="8"/>
        <v>343</v>
      </c>
      <c r="N22" s="24">
        <v>340</v>
      </c>
      <c r="O22" s="24">
        <f t="shared" si="3"/>
        <v>2701</v>
      </c>
      <c r="P22" s="24">
        <v>3.2160000000000002</v>
      </c>
      <c r="Q22" s="26">
        <v>29553.8</v>
      </c>
      <c r="R22" s="22">
        <v>32.25</v>
      </c>
      <c r="S22" s="22">
        <v>180.32</v>
      </c>
      <c r="T22" s="50">
        <v>146.5</v>
      </c>
      <c r="U22" s="21">
        <f t="shared" si="7"/>
        <v>27.03397106130069</v>
      </c>
    </row>
    <row r="23" spans="1:21" s="21" customFormat="1" x14ac:dyDescent="0.25">
      <c r="A23" s="58"/>
      <c r="B23" s="49">
        <v>17</v>
      </c>
      <c r="C23" s="22" t="s">
        <v>35</v>
      </c>
      <c r="D23" s="22" t="s">
        <v>42</v>
      </c>
      <c r="E23" s="22" t="s">
        <v>27</v>
      </c>
      <c r="F23" s="22" t="s">
        <v>27</v>
      </c>
      <c r="G23" s="22">
        <f t="shared" si="4"/>
        <v>55</v>
      </c>
      <c r="H23" s="23">
        <f t="shared" si="0"/>
        <v>193</v>
      </c>
      <c r="I23" s="24">
        <f t="shared" si="1"/>
        <v>176</v>
      </c>
      <c r="J23" s="24">
        <f t="shared" si="5"/>
        <v>206.25</v>
      </c>
      <c r="K23" s="24">
        <v>94.53</v>
      </c>
      <c r="L23" s="24">
        <v>500</v>
      </c>
      <c r="M23" s="25">
        <f t="shared" si="8"/>
        <v>295</v>
      </c>
      <c r="N23" s="24">
        <v>500</v>
      </c>
      <c r="O23" s="25">
        <f t="shared" si="3"/>
        <v>2450</v>
      </c>
      <c r="P23" s="24">
        <v>5.835</v>
      </c>
      <c r="Q23" s="26">
        <v>29571.9</v>
      </c>
      <c r="R23" s="22">
        <v>24.532299999999999</v>
      </c>
      <c r="S23" s="22">
        <v>180.34379999999999</v>
      </c>
      <c r="T23" s="50">
        <v>90.86</v>
      </c>
      <c r="U23" s="21">
        <f t="shared" si="7"/>
        <v>45.133971061302873</v>
      </c>
    </row>
    <row r="24" spans="1:21" s="21" customFormat="1" x14ac:dyDescent="0.25">
      <c r="A24" s="30"/>
      <c r="B24" s="49">
        <v>18</v>
      </c>
      <c r="C24" s="22" t="s">
        <v>36</v>
      </c>
      <c r="D24" s="22" t="s">
        <v>42</v>
      </c>
      <c r="E24" s="28" t="s">
        <v>27</v>
      </c>
      <c r="F24" s="28" t="s">
        <v>29</v>
      </c>
      <c r="G24" s="22">
        <f t="shared" si="4"/>
        <v>55</v>
      </c>
      <c r="H24" s="23">
        <f t="shared" si="0"/>
        <v>193</v>
      </c>
      <c r="I24" s="24">
        <f t="shared" si="1"/>
        <v>176</v>
      </c>
      <c r="J24" s="24">
        <f t="shared" si="5"/>
        <v>206.25</v>
      </c>
      <c r="K24" s="24">
        <v>94.53</v>
      </c>
      <c r="L24" s="24">
        <v>371</v>
      </c>
      <c r="M24" s="25">
        <f t="shared" si="8"/>
        <v>295</v>
      </c>
      <c r="N24" s="24">
        <v>450</v>
      </c>
      <c r="O24" s="24">
        <f t="shared" si="3"/>
        <v>2570</v>
      </c>
      <c r="P24" s="24">
        <v>8.2490000000000006</v>
      </c>
      <c r="Q24" s="26">
        <v>29529.630364578901</v>
      </c>
      <c r="R24" s="22">
        <v>27.29</v>
      </c>
      <c r="S24" s="22"/>
      <c r="T24" s="50">
        <v>114.3</v>
      </c>
      <c r="U24" s="21">
        <f t="shared" si="7"/>
        <v>2.8643356402026257</v>
      </c>
    </row>
    <row r="25" spans="1:21" s="21" customFormat="1" x14ac:dyDescent="0.25">
      <c r="A25" s="30"/>
      <c r="B25" s="49">
        <v>19</v>
      </c>
      <c r="C25" s="22" t="s">
        <v>37</v>
      </c>
      <c r="D25" s="22" t="s">
        <v>42</v>
      </c>
      <c r="E25" s="22" t="s">
        <v>27</v>
      </c>
      <c r="F25" s="22" t="s">
        <v>31</v>
      </c>
      <c r="G25" s="22">
        <f t="shared" si="4"/>
        <v>55</v>
      </c>
      <c r="H25" s="23">
        <f t="shared" si="0"/>
        <v>193</v>
      </c>
      <c r="I25" s="24">
        <f t="shared" si="1"/>
        <v>176</v>
      </c>
      <c r="J25" s="24">
        <f t="shared" si="5"/>
        <v>206.25</v>
      </c>
      <c r="K25" s="24">
        <v>94.53</v>
      </c>
      <c r="L25" s="24">
        <v>290</v>
      </c>
      <c r="M25" s="25">
        <f t="shared" si="8"/>
        <v>295</v>
      </c>
      <c r="N25" s="24">
        <v>450</v>
      </c>
      <c r="O25" s="24">
        <f t="shared" si="3"/>
        <v>2570</v>
      </c>
      <c r="P25" s="24">
        <v>10.59</v>
      </c>
      <c r="Q25" s="26">
        <v>29527.6444226772</v>
      </c>
      <c r="R25" s="22">
        <v>23.45</v>
      </c>
      <c r="S25" s="63">
        <v>180.36850000000001</v>
      </c>
      <c r="T25" s="50">
        <v>133.5</v>
      </c>
      <c r="U25" s="21">
        <f t="shared" si="7"/>
        <v>0.8783937385014724</v>
      </c>
    </row>
    <row r="26" spans="1:21" s="21" customFormat="1" x14ac:dyDescent="0.25">
      <c r="A26" s="30"/>
      <c r="B26" s="49">
        <v>20</v>
      </c>
      <c r="C26" s="22" t="s">
        <v>38</v>
      </c>
      <c r="D26" s="22" t="s">
        <v>42</v>
      </c>
      <c r="E26" s="22" t="s">
        <v>27</v>
      </c>
      <c r="F26" s="22" t="s">
        <v>33</v>
      </c>
      <c r="G26" s="22">
        <f t="shared" si="4"/>
        <v>55</v>
      </c>
      <c r="H26" s="23">
        <f t="shared" si="0"/>
        <v>193</v>
      </c>
      <c r="I26" s="24">
        <f t="shared" si="1"/>
        <v>176</v>
      </c>
      <c r="J26" s="24">
        <f t="shared" si="5"/>
        <v>206.25</v>
      </c>
      <c r="K26" s="24">
        <v>94.53</v>
      </c>
      <c r="L26" s="24">
        <v>1000</v>
      </c>
      <c r="M26" s="25">
        <f t="shared" si="8"/>
        <v>295</v>
      </c>
      <c r="N26" s="24">
        <v>340</v>
      </c>
      <c r="O26" s="24">
        <f t="shared" si="3"/>
        <v>2622</v>
      </c>
      <c r="P26" s="24">
        <v>3.1219999999999999</v>
      </c>
      <c r="Q26" s="26">
        <v>29535.1</v>
      </c>
      <c r="R26" s="22">
        <v>26.28</v>
      </c>
      <c r="S26" s="22">
        <v>180.333</v>
      </c>
      <c r="T26" s="50">
        <v>118.5</v>
      </c>
      <c r="U26" s="21">
        <f t="shared" si="7"/>
        <v>8.3339710612999625</v>
      </c>
    </row>
    <row r="27" spans="1:21" s="21" customFormat="1" x14ac:dyDescent="0.25">
      <c r="A27" s="30"/>
      <c r="B27" s="49">
        <v>21</v>
      </c>
      <c r="C27" s="22" t="s">
        <v>40</v>
      </c>
      <c r="D27" s="22" t="s">
        <v>42</v>
      </c>
      <c r="E27" s="22" t="s">
        <v>29</v>
      </c>
      <c r="F27" s="22" t="s">
        <v>27</v>
      </c>
      <c r="G27" s="22">
        <f t="shared" si="4"/>
        <v>55</v>
      </c>
      <c r="H27" s="23">
        <f t="shared" si="0"/>
        <v>193</v>
      </c>
      <c r="I27" s="24">
        <f t="shared" si="1"/>
        <v>176</v>
      </c>
      <c r="J27" s="24">
        <f t="shared" si="5"/>
        <v>206.25</v>
      </c>
      <c r="K27" s="24">
        <v>88.12</v>
      </c>
      <c r="L27" s="24">
        <v>500</v>
      </c>
      <c r="M27" s="25">
        <f t="shared" si="8"/>
        <v>295</v>
      </c>
      <c r="N27" s="24">
        <v>500</v>
      </c>
      <c r="O27" s="24">
        <f t="shared" si="3"/>
        <v>2466</v>
      </c>
      <c r="P27" s="24">
        <v>5.8730000000000002</v>
      </c>
      <c r="Q27" s="26">
        <v>29578.1</v>
      </c>
      <c r="R27" s="22">
        <v>31.1</v>
      </c>
      <c r="S27" s="22">
        <v>180.34</v>
      </c>
      <c r="T27" s="50">
        <v>90</v>
      </c>
      <c r="U27" s="21">
        <f t="shared" si="7"/>
        <v>51.333971061299962</v>
      </c>
    </row>
    <row r="28" spans="1:21" s="21" customFormat="1" x14ac:dyDescent="0.25">
      <c r="A28" s="30"/>
      <c r="B28" s="49">
        <v>22</v>
      </c>
      <c r="C28" s="22" t="s">
        <v>41</v>
      </c>
      <c r="D28" s="22" t="s">
        <v>42</v>
      </c>
      <c r="E28" s="22" t="s">
        <v>29</v>
      </c>
      <c r="F28" s="22" t="s">
        <v>29</v>
      </c>
      <c r="G28" s="22">
        <f t="shared" si="4"/>
        <v>55</v>
      </c>
      <c r="H28" s="23">
        <f t="shared" si="0"/>
        <v>193</v>
      </c>
      <c r="I28" s="24">
        <f t="shared" si="1"/>
        <v>176</v>
      </c>
      <c r="J28" s="24">
        <f t="shared" si="5"/>
        <v>206.25</v>
      </c>
      <c r="K28" s="24">
        <v>88.12</v>
      </c>
      <c r="L28" s="24">
        <v>371</v>
      </c>
      <c r="M28" s="25">
        <f t="shared" si="8"/>
        <v>295</v>
      </c>
      <c r="N28" s="24">
        <v>450</v>
      </c>
      <c r="O28" s="24">
        <f t="shared" si="3"/>
        <v>2586</v>
      </c>
      <c r="P28" s="24">
        <v>8.3000000000000007</v>
      </c>
      <c r="Q28" s="26">
        <v>29531.5462428623</v>
      </c>
      <c r="R28" s="22">
        <v>30.2</v>
      </c>
      <c r="S28" s="22">
        <v>180.36529999999999</v>
      </c>
      <c r="T28" s="50">
        <v>113.5</v>
      </c>
      <c r="U28" s="21">
        <f t="shared" si="7"/>
        <v>4.780213923600968</v>
      </c>
    </row>
    <row r="29" spans="1:21" s="21" customFormat="1" x14ac:dyDescent="0.25">
      <c r="A29" s="30"/>
      <c r="B29" s="49">
        <v>23</v>
      </c>
      <c r="C29" s="22" t="s">
        <v>25</v>
      </c>
      <c r="D29" s="22" t="s">
        <v>42</v>
      </c>
      <c r="E29" s="22" t="s">
        <v>29</v>
      </c>
      <c r="F29" s="22" t="s">
        <v>31</v>
      </c>
      <c r="G29" s="22">
        <f t="shared" si="4"/>
        <v>55</v>
      </c>
      <c r="H29" s="23">
        <f t="shared" si="0"/>
        <v>193</v>
      </c>
      <c r="I29" s="24">
        <f t="shared" si="1"/>
        <v>176</v>
      </c>
      <c r="J29" s="24">
        <f t="shared" si="5"/>
        <v>206.25</v>
      </c>
      <c r="K29" s="24">
        <v>88.12</v>
      </c>
      <c r="L29" s="24">
        <v>290</v>
      </c>
      <c r="M29" s="25">
        <f t="shared" si="8"/>
        <v>295</v>
      </c>
      <c r="N29" s="24">
        <v>450</v>
      </c>
      <c r="O29" s="24">
        <f t="shared" si="3"/>
        <v>2586</v>
      </c>
      <c r="P29" s="24">
        <v>10.66</v>
      </c>
      <c r="Q29" s="26">
        <v>29537.9</v>
      </c>
      <c r="R29" s="22">
        <v>26.68</v>
      </c>
      <c r="S29" s="22">
        <v>180.33099999999999</v>
      </c>
      <c r="T29" s="50">
        <v>132</v>
      </c>
      <c r="U29" s="21">
        <f t="shared" si="7"/>
        <v>11.133971061302873</v>
      </c>
    </row>
    <row r="30" spans="1:21" s="21" customFormat="1" x14ac:dyDescent="0.25">
      <c r="A30" s="30"/>
      <c r="B30" s="49">
        <v>24</v>
      </c>
      <c r="C30" s="22" t="s">
        <v>28</v>
      </c>
      <c r="D30" s="22" t="s">
        <v>42</v>
      </c>
      <c r="E30" s="22" t="s">
        <v>29</v>
      </c>
      <c r="F30" s="22" t="s">
        <v>33</v>
      </c>
      <c r="G30" s="22">
        <f t="shared" si="4"/>
        <v>55</v>
      </c>
      <c r="H30" s="23">
        <f t="shared" si="0"/>
        <v>193</v>
      </c>
      <c r="I30" s="24">
        <f t="shared" si="1"/>
        <v>176</v>
      </c>
      <c r="J30" s="24">
        <f t="shared" si="5"/>
        <v>206.25</v>
      </c>
      <c r="K30" s="24">
        <v>88.12</v>
      </c>
      <c r="L30" s="24">
        <v>1000</v>
      </c>
      <c r="M30" s="25">
        <f t="shared" si="8"/>
        <v>295</v>
      </c>
      <c r="N30" s="24">
        <v>340</v>
      </c>
      <c r="O30" s="24">
        <f t="shared" si="3"/>
        <v>2638</v>
      </c>
      <c r="P30" s="24">
        <v>3.141</v>
      </c>
      <c r="Q30" s="26">
        <v>29547.2969716855</v>
      </c>
      <c r="R30" s="22">
        <v>28.77</v>
      </c>
      <c r="S30" s="22">
        <v>180.33690000000001</v>
      </c>
      <c r="T30" s="50">
        <v>150</v>
      </c>
      <c r="U30" s="21">
        <f t="shared" si="7"/>
        <v>20.530942746801884</v>
      </c>
    </row>
    <row r="31" spans="1:21" s="21" customFormat="1" hidden="1" x14ac:dyDescent="0.25">
      <c r="A31" s="30"/>
      <c r="B31" s="49">
        <v>25</v>
      </c>
      <c r="C31" s="22" t="s">
        <v>30</v>
      </c>
      <c r="D31" s="22" t="s">
        <v>43</v>
      </c>
      <c r="E31" s="22" t="s">
        <v>27</v>
      </c>
      <c r="F31" s="22" t="s">
        <v>27</v>
      </c>
      <c r="G31" s="22">
        <f t="shared" si="4"/>
        <v>71</v>
      </c>
      <c r="H31" s="23">
        <f t="shared" si="0"/>
        <v>135</v>
      </c>
      <c r="I31" s="24">
        <f t="shared" si="1"/>
        <v>227.20000000000002</v>
      </c>
      <c r="J31" s="24">
        <f t="shared" si="5"/>
        <v>266.25</v>
      </c>
      <c r="K31" s="24">
        <v>94.78</v>
      </c>
      <c r="L31" s="24">
        <v>500</v>
      </c>
      <c r="M31" s="25">
        <f t="shared" si="8"/>
        <v>380</v>
      </c>
      <c r="N31" s="24">
        <v>500</v>
      </c>
      <c r="O31" s="24">
        <f t="shared" si="3"/>
        <v>2564</v>
      </c>
      <c r="P31" s="24">
        <v>6.1059999999999999</v>
      </c>
      <c r="Q31" s="26">
        <v>29608.6</v>
      </c>
      <c r="R31" s="22">
        <v>27.5</v>
      </c>
      <c r="S31" s="22"/>
      <c r="T31" s="50">
        <v>86.82</v>
      </c>
      <c r="U31" s="21">
        <f t="shared" si="7"/>
        <v>81.833971061299962</v>
      </c>
    </row>
    <row r="32" spans="1:21" s="21" customFormat="1" hidden="1" x14ac:dyDescent="0.25">
      <c r="A32" s="30"/>
      <c r="B32" s="49">
        <v>26</v>
      </c>
      <c r="C32" s="22" t="s">
        <v>32</v>
      </c>
      <c r="D32" s="22" t="s">
        <v>43</v>
      </c>
      <c r="E32" s="22" t="s">
        <v>27</v>
      </c>
      <c r="F32" s="22" t="s">
        <v>29</v>
      </c>
      <c r="G32" s="22">
        <f t="shared" si="4"/>
        <v>71</v>
      </c>
      <c r="H32" s="23">
        <f t="shared" si="0"/>
        <v>135</v>
      </c>
      <c r="I32" s="24">
        <f t="shared" si="1"/>
        <v>227.20000000000002</v>
      </c>
      <c r="J32" s="24">
        <f t="shared" si="5"/>
        <v>266.25</v>
      </c>
      <c r="K32" s="24">
        <v>94.78</v>
      </c>
      <c r="L32" s="24">
        <v>371</v>
      </c>
      <c r="M32" s="25">
        <f t="shared" si="8"/>
        <v>380</v>
      </c>
      <c r="N32" s="24">
        <v>450</v>
      </c>
      <c r="O32" s="24">
        <f>1841 + IFERROR(VLOOKUP(D32, EngineWeights, 2, FALSE), 0) + IFERROR(VLOOKUP(F32, MotorWeights, 2, FALSE), 0) + IFERROR(VLOOKUP(E32, GenWeights, 2, FALSE), 0) + IFERROR(ROUND(G32/0.16,0), 0)</f>
        <v>2684</v>
      </c>
      <c r="P32" s="24">
        <v>8.6150000000000002</v>
      </c>
      <c r="Q32" s="26">
        <v>29553.4202269487</v>
      </c>
      <c r="R32" s="22">
        <v>31.0151</v>
      </c>
      <c r="S32" s="22">
        <v>180.36429999999999</v>
      </c>
      <c r="T32" s="50">
        <v>109.4</v>
      </c>
      <c r="U32" s="21">
        <f t="shared" si="7"/>
        <v>26.654198010000982</v>
      </c>
    </row>
    <row r="33" spans="1:21" s="21" customFormat="1" hidden="1" x14ac:dyDescent="0.25">
      <c r="A33" s="30"/>
      <c r="B33" s="49">
        <v>27</v>
      </c>
      <c r="C33" s="22" t="s">
        <v>34</v>
      </c>
      <c r="D33" s="22" t="s">
        <v>43</v>
      </c>
      <c r="E33" s="22" t="s">
        <v>27</v>
      </c>
      <c r="F33" s="22" t="s">
        <v>31</v>
      </c>
      <c r="G33" s="22">
        <f t="shared" si="4"/>
        <v>71</v>
      </c>
      <c r="H33" s="23">
        <f t="shared" si="0"/>
        <v>135</v>
      </c>
      <c r="I33" s="24">
        <f t="shared" si="1"/>
        <v>227.20000000000002</v>
      </c>
      <c r="J33" s="24">
        <f t="shared" si="5"/>
        <v>266.25</v>
      </c>
      <c r="K33" s="24">
        <v>94.78</v>
      </c>
      <c r="L33" s="24">
        <v>290</v>
      </c>
      <c r="M33" s="25">
        <f t="shared" si="8"/>
        <v>380</v>
      </c>
      <c r="N33" s="24">
        <v>450</v>
      </c>
      <c r="O33" s="24">
        <f t="shared" si="3"/>
        <v>2684</v>
      </c>
      <c r="P33" s="24">
        <v>11.06</v>
      </c>
      <c r="Q33" s="26">
        <v>29543.200000000001</v>
      </c>
      <c r="R33" s="22">
        <v>27.534500000000001</v>
      </c>
      <c r="S33" s="22">
        <v>180.35820000000001</v>
      </c>
      <c r="T33" s="50">
        <v>127.8</v>
      </c>
      <c r="U33" s="21">
        <f t="shared" si="7"/>
        <v>16.433971061302145</v>
      </c>
    </row>
    <row r="34" spans="1:21" s="21" customFormat="1" hidden="1" x14ac:dyDescent="0.25">
      <c r="A34" s="30"/>
      <c r="B34" s="49">
        <v>28</v>
      </c>
      <c r="C34" s="22" t="s">
        <v>35</v>
      </c>
      <c r="D34" s="22" t="s">
        <v>43</v>
      </c>
      <c r="E34" s="22" t="s">
        <v>27</v>
      </c>
      <c r="F34" s="22" t="s">
        <v>33</v>
      </c>
      <c r="G34" s="22">
        <f t="shared" si="4"/>
        <v>71</v>
      </c>
      <c r="H34" s="23">
        <f t="shared" si="0"/>
        <v>135</v>
      </c>
      <c r="I34" s="24">
        <f t="shared" si="1"/>
        <v>227.20000000000002</v>
      </c>
      <c r="J34" s="24">
        <f t="shared" si="5"/>
        <v>266.25</v>
      </c>
      <c r="K34" s="24">
        <v>94.78</v>
      </c>
      <c r="L34" s="24">
        <v>1000</v>
      </c>
      <c r="M34" s="25">
        <f t="shared" si="8"/>
        <v>380</v>
      </c>
      <c r="N34" s="24">
        <v>340</v>
      </c>
      <c r="O34" s="25">
        <f t="shared" si="3"/>
        <v>2736</v>
      </c>
      <c r="P34" s="24">
        <v>3.258</v>
      </c>
      <c r="Q34" s="26">
        <v>29552.1</v>
      </c>
      <c r="R34" s="22">
        <v>29.808</v>
      </c>
      <c r="S34" s="22">
        <v>180.33240000000001</v>
      </c>
      <c r="T34" s="50">
        <v>144</v>
      </c>
      <c r="U34" s="21">
        <f t="shared" si="7"/>
        <v>25.333971061299962</v>
      </c>
    </row>
    <row r="35" spans="1:21" s="21" customFormat="1" hidden="1" x14ac:dyDescent="0.25">
      <c r="A35" s="30"/>
      <c r="B35" s="49">
        <v>29</v>
      </c>
      <c r="C35" s="22" t="s">
        <v>36</v>
      </c>
      <c r="D35" s="22" t="s">
        <v>43</v>
      </c>
      <c r="E35" s="22" t="s">
        <v>29</v>
      </c>
      <c r="F35" s="22" t="s">
        <v>27</v>
      </c>
      <c r="G35" s="22">
        <f t="shared" si="4"/>
        <v>71</v>
      </c>
      <c r="H35" s="23">
        <f t="shared" si="0"/>
        <v>135</v>
      </c>
      <c r="I35" s="24">
        <f t="shared" si="1"/>
        <v>227.20000000000002</v>
      </c>
      <c r="J35" s="24">
        <f t="shared" si="5"/>
        <v>266.25</v>
      </c>
      <c r="K35" s="24">
        <v>86.64</v>
      </c>
      <c r="L35" s="24">
        <v>500</v>
      </c>
      <c r="M35" s="25">
        <f t="shared" si="8"/>
        <v>380</v>
      </c>
      <c r="N35" s="24">
        <v>500</v>
      </c>
      <c r="O35" s="24">
        <f t="shared" si="3"/>
        <v>2580</v>
      </c>
      <c r="P35" s="24">
        <v>6.1440000000000001</v>
      </c>
      <c r="Q35" s="26">
        <v>29616.2158915812</v>
      </c>
      <c r="R35" s="22">
        <v>30.13</v>
      </c>
      <c r="S35" s="22"/>
      <c r="T35" s="50">
        <v>86.28</v>
      </c>
      <c r="U35" s="21">
        <f t="shared" si="7"/>
        <v>89.449862642501103</v>
      </c>
    </row>
    <row r="36" spans="1:21" s="21" customFormat="1" hidden="1" x14ac:dyDescent="0.25">
      <c r="A36" s="30"/>
      <c r="B36" s="49">
        <v>30</v>
      </c>
      <c r="C36" s="22" t="s">
        <v>37</v>
      </c>
      <c r="D36" s="22" t="s">
        <v>43</v>
      </c>
      <c r="E36" s="22" t="s">
        <v>29</v>
      </c>
      <c r="F36" s="22" t="s">
        <v>29</v>
      </c>
      <c r="G36" s="22">
        <f t="shared" si="4"/>
        <v>71</v>
      </c>
      <c r="H36" s="23">
        <f t="shared" si="0"/>
        <v>135</v>
      </c>
      <c r="I36" s="24">
        <f t="shared" si="1"/>
        <v>227.20000000000002</v>
      </c>
      <c r="J36" s="24">
        <f t="shared" si="5"/>
        <v>266.25</v>
      </c>
      <c r="K36" s="24">
        <v>86.64</v>
      </c>
      <c r="L36" s="24">
        <v>371</v>
      </c>
      <c r="M36" s="25">
        <f t="shared" si="8"/>
        <v>380</v>
      </c>
      <c r="N36" s="24">
        <v>450</v>
      </c>
      <c r="O36" s="24">
        <f t="shared" si="3"/>
        <v>2700</v>
      </c>
      <c r="P36" s="24">
        <v>8.66</v>
      </c>
      <c r="Q36" s="26">
        <v>29564.3340156837</v>
      </c>
      <c r="R36" s="22">
        <v>32.798999999999999</v>
      </c>
      <c r="S36" s="22">
        <v>180.3622</v>
      </c>
      <c r="T36" s="50">
        <v>108.8</v>
      </c>
      <c r="U36" s="21">
        <f t="shared" si="7"/>
        <v>37.56798674500169</v>
      </c>
    </row>
    <row r="37" spans="1:21" s="21" customFormat="1" hidden="1" x14ac:dyDescent="0.25">
      <c r="A37" s="30"/>
      <c r="B37" s="49">
        <v>31</v>
      </c>
      <c r="C37" s="22" t="s">
        <v>38</v>
      </c>
      <c r="D37" s="22" t="s">
        <v>43</v>
      </c>
      <c r="E37" s="22" t="s">
        <v>29</v>
      </c>
      <c r="F37" s="22" t="s">
        <v>31</v>
      </c>
      <c r="G37" s="22">
        <f t="shared" si="4"/>
        <v>71</v>
      </c>
      <c r="H37" s="23">
        <f t="shared" si="0"/>
        <v>135</v>
      </c>
      <c r="I37" s="24">
        <f t="shared" si="1"/>
        <v>227.20000000000002</v>
      </c>
      <c r="J37" s="24">
        <f t="shared" si="5"/>
        <v>266.25</v>
      </c>
      <c r="K37" s="24">
        <v>86.64</v>
      </c>
      <c r="L37" s="24">
        <v>290</v>
      </c>
      <c r="M37" s="25">
        <f t="shared" si="8"/>
        <v>380</v>
      </c>
      <c r="N37" s="24">
        <v>450</v>
      </c>
      <c r="O37" s="24">
        <f t="shared" si="3"/>
        <v>2700</v>
      </c>
      <c r="P37" s="24">
        <v>11.12</v>
      </c>
      <c r="Q37" s="26">
        <v>29562</v>
      </c>
      <c r="R37" s="22">
        <v>29.257999999999999</v>
      </c>
      <c r="S37" s="22">
        <v>180.36490000000001</v>
      </c>
      <c r="T37" s="50">
        <v>142.65</v>
      </c>
      <c r="U37" s="21">
        <f t="shared" si="7"/>
        <v>35.233971061301418</v>
      </c>
    </row>
    <row r="38" spans="1:21" s="21" customFormat="1" hidden="1" x14ac:dyDescent="0.25">
      <c r="A38" s="30"/>
      <c r="B38" s="49">
        <v>32</v>
      </c>
      <c r="C38" s="22" t="s">
        <v>40</v>
      </c>
      <c r="D38" s="22" t="s">
        <v>43</v>
      </c>
      <c r="E38" s="22" t="s">
        <v>29</v>
      </c>
      <c r="F38" s="22" t="s">
        <v>33</v>
      </c>
      <c r="G38" s="22">
        <f t="shared" si="4"/>
        <v>71</v>
      </c>
      <c r="H38" s="23">
        <f t="shared" si="0"/>
        <v>135</v>
      </c>
      <c r="I38" s="24">
        <f t="shared" si="1"/>
        <v>227.20000000000002</v>
      </c>
      <c r="J38" s="24">
        <f t="shared" si="5"/>
        <v>266.25</v>
      </c>
      <c r="K38" s="24">
        <v>86.64</v>
      </c>
      <c r="L38" s="24">
        <v>1000</v>
      </c>
      <c r="M38" s="25">
        <f t="shared" si="8"/>
        <v>380</v>
      </c>
      <c r="N38" s="24">
        <v>340</v>
      </c>
      <c r="O38" s="24">
        <f t="shared" si="3"/>
        <v>2752</v>
      </c>
      <c r="P38" s="24">
        <v>3.2770000000000001</v>
      </c>
      <c r="Q38" s="26">
        <v>29565</v>
      </c>
      <c r="R38" s="22">
        <v>31.59</v>
      </c>
      <c r="S38" s="22">
        <v>180.339</v>
      </c>
      <c r="T38" s="50">
        <v>146</v>
      </c>
      <c r="U38" s="21">
        <f t="shared" si="7"/>
        <v>38.233971061301418</v>
      </c>
    </row>
    <row r="39" spans="1:21" s="21" customFormat="1" x14ac:dyDescent="0.25">
      <c r="A39" s="30"/>
      <c r="B39" s="49">
        <v>33</v>
      </c>
      <c r="C39" s="22" t="s">
        <v>41</v>
      </c>
      <c r="D39" s="22" t="s">
        <v>44</v>
      </c>
      <c r="E39" s="22" t="s">
        <v>27</v>
      </c>
      <c r="F39" s="22" t="s">
        <v>27</v>
      </c>
      <c r="G39" s="22">
        <f t="shared" ref="G39:G46" si="9">IFERROR(VLOOKUP(H39, EngineBatteryCombination, 2, FALSE),"" )</f>
        <v>53</v>
      </c>
      <c r="H39" s="23">
        <f t="shared" ref="H39:H46" si="10">IF(D39="Cummins", 120, IF(D39="Cummins Tuned", 160, IF(D39="Stellantis", 193, IF(D39="Duramax 2.8", 135, IF(D39="Duramax 3.0", 202, "")))))</f>
        <v>202</v>
      </c>
      <c r="I39" s="24">
        <f t="shared" ref="I39:I46" si="11">G39*3.2</f>
        <v>169.60000000000002</v>
      </c>
      <c r="J39" s="24">
        <f t="shared" ref="J39:J46" si="12">G39*3.75</f>
        <v>198.75</v>
      </c>
      <c r="K39" s="24">
        <v>93.78</v>
      </c>
      <c r="L39" s="24">
        <v>500</v>
      </c>
      <c r="M39" s="25">
        <f t="shared" si="8"/>
        <v>284</v>
      </c>
      <c r="N39" s="24">
        <v>500</v>
      </c>
      <c r="O39" s="24">
        <f t="shared" ref="O39:O46" si="13">1841 + IFERROR(VLOOKUP(D39, EngineWeights, 2, FALSE), 0) + IFERROR(VLOOKUP(F39, MotorWeights, 2, FALSE), 0) + IFERROR(VLOOKUP(E39, GenWeights, 2, FALSE), 0) + IFERROR(ROUND(G39/0.16,0), 0)</f>
        <v>2428</v>
      </c>
      <c r="P39" s="24">
        <v>5.782</v>
      </c>
      <c r="Q39" s="26">
        <v>29565.823938538801</v>
      </c>
      <c r="R39" s="22">
        <v>23.68</v>
      </c>
      <c r="S39" s="22">
        <v>180.34030000000001</v>
      </c>
      <c r="T39" s="50">
        <v>91.68</v>
      </c>
      <c r="U39" s="21">
        <f t="shared" si="7"/>
        <v>39.057909600101993</v>
      </c>
    </row>
    <row r="40" spans="1:21" s="21" customFormat="1" x14ac:dyDescent="0.25">
      <c r="A40" s="30"/>
      <c r="B40" s="49">
        <v>34</v>
      </c>
      <c r="C40" s="22" t="s">
        <v>25</v>
      </c>
      <c r="D40" s="22" t="s">
        <v>44</v>
      </c>
      <c r="E40" s="22" t="s">
        <v>27</v>
      </c>
      <c r="F40" s="22" t="s">
        <v>29</v>
      </c>
      <c r="G40" s="22">
        <f>IFERROR(VLOOKUP(H40, EngineBatteryCombination, 2, FALSE),"" )</f>
        <v>53</v>
      </c>
      <c r="H40" s="23">
        <f t="shared" si="10"/>
        <v>202</v>
      </c>
      <c r="I40" s="24">
        <f t="shared" si="11"/>
        <v>169.60000000000002</v>
      </c>
      <c r="J40" s="24">
        <f t="shared" si="12"/>
        <v>198.75</v>
      </c>
      <c r="K40" s="24">
        <v>93.78</v>
      </c>
      <c r="L40" s="24">
        <v>371</v>
      </c>
      <c r="M40" s="25">
        <f t="shared" si="8"/>
        <v>284</v>
      </c>
      <c r="N40" s="24">
        <v>450</v>
      </c>
      <c r="O40" s="24">
        <f t="shared" si="13"/>
        <v>2548</v>
      </c>
      <c r="P40" s="24">
        <v>8.1780000000000008</v>
      </c>
      <c r="Q40" s="26">
        <v>29526.766028938699</v>
      </c>
      <c r="R40" s="22">
        <v>26.88</v>
      </c>
      <c r="S40" s="22">
        <v>180.36</v>
      </c>
      <c r="T40" s="50">
        <v>115.2</v>
      </c>
      <c r="U40" s="21">
        <f t="shared" si="7"/>
        <v>0</v>
      </c>
    </row>
    <row r="41" spans="1:21" s="21" customFormat="1" x14ac:dyDescent="0.25">
      <c r="A41" s="30"/>
      <c r="B41" s="49">
        <v>35</v>
      </c>
      <c r="C41" s="22" t="s">
        <v>28</v>
      </c>
      <c r="D41" s="22" t="s">
        <v>44</v>
      </c>
      <c r="E41" s="22" t="s">
        <v>27</v>
      </c>
      <c r="F41" s="22" t="s">
        <v>31</v>
      </c>
      <c r="G41" s="22">
        <f t="shared" si="9"/>
        <v>53</v>
      </c>
      <c r="H41" s="23">
        <f t="shared" si="10"/>
        <v>202</v>
      </c>
      <c r="I41" s="24">
        <f t="shared" si="11"/>
        <v>169.60000000000002</v>
      </c>
      <c r="J41" s="24">
        <f t="shared" si="12"/>
        <v>198.75</v>
      </c>
      <c r="K41" s="24">
        <v>93.78</v>
      </c>
      <c r="L41" s="24">
        <v>290</v>
      </c>
      <c r="M41" s="25">
        <f t="shared" si="8"/>
        <v>284</v>
      </c>
      <c r="N41" s="24">
        <v>450</v>
      </c>
      <c r="O41" s="24">
        <f t="shared" si="13"/>
        <v>2548</v>
      </c>
      <c r="P41" s="24">
        <v>10.5</v>
      </c>
      <c r="Q41" s="26">
        <v>29530.3</v>
      </c>
      <c r="R41" s="22">
        <v>23.91</v>
      </c>
      <c r="S41" s="22">
        <v>180.36660000000001</v>
      </c>
      <c r="T41" s="50">
        <v>134.69999999999999</v>
      </c>
      <c r="U41" s="21">
        <f t="shared" si="7"/>
        <v>3.5339710613006901</v>
      </c>
    </row>
    <row r="42" spans="1:21" s="21" customFormat="1" x14ac:dyDescent="0.25">
      <c r="A42" s="30"/>
      <c r="B42" s="49">
        <v>36</v>
      </c>
      <c r="C42" s="22" t="s">
        <v>30</v>
      </c>
      <c r="D42" s="22" t="s">
        <v>44</v>
      </c>
      <c r="E42" s="22" t="s">
        <v>27</v>
      </c>
      <c r="F42" s="22" t="s">
        <v>33</v>
      </c>
      <c r="G42" s="22">
        <f t="shared" si="9"/>
        <v>53</v>
      </c>
      <c r="H42" s="23">
        <f t="shared" si="10"/>
        <v>202</v>
      </c>
      <c r="I42" s="24">
        <f t="shared" si="11"/>
        <v>169.60000000000002</v>
      </c>
      <c r="J42" s="24">
        <f t="shared" si="12"/>
        <v>198.75</v>
      </c>
      <c r="K42" s="24">
        <v>93.78</v>
      </c>
      <c r="L42" s="24">
        <v>1000</v>
      </c>
      <c r="M42" s="25">
        <f t="shared" si="8"/>
        <v>284</v>
      </c>
      <c r="N42" s="24">
        <v>340</v>
      </c>
      <c r="O42" s="24">
        <f t="shared" si="13"/>
        <v>2600</v>
      </c>
      <c r="P42" s="24">
        <v>3.0960000000000001</v>
      </c>
      <c r="Q42" s="26">
        <v>29533.929762130399</v>
      </c>
      <c r="R42" s="22">
        <v>27.25</v>
      </c>
      <c r="S42" s="22"/>
      <c r="T42" s="50">
        <v>152.19999999999999</v>
      </c>
      <c r="U42" s="21">
        <f t="shared" si="7"/>
        <v>7.1637331917008851</v>
      </c>
    </row>
    <row r="43" spans="1:21" s="21" customFormat="1" x14ac:dyDescent="0.25">
      <c r="A43" s="30"/>
      <c r="B43" s="49">
        <v>37</v>
      </c>
      <c r="C43" s="22" t="s">
        <v>32</v>
      </c>
      <c r="D43" s="22" t="s">
        <v>44</v>
      </c>
      <c r="E43" s="22" t="s">
        <v>29</v>
      </c>
      <c r="F43" s="22" t="s">
        <v>27</v>
      </c>
      <c r="G43" s="22">
        <f t="shared" si="9"/>
        <v>53</v>
      </c>
      <c r="H43" s="23">
        <f t="shared" si="10"/>
        <v>202</v>
      </c>
      <c r="I43" s="24">
        <f t="shared" si="11"/>
        <v>169.60000000000002</v>
      </c>
      <c r="J43" s="24">
        <f t="shared" si="12"/>
        <v>198.75</v>
      </c>
      <c r="K43" s="24">
        <v>90.53</v>
      </c>
      <c r="L43" s="24">
        <v>500</v>
      </c>
      <c r="M43" s="25">
        <f t="shared" si="8"/>
        <v>284</v>
      </c>
      <c r="N43" s="24">
        <v>500</v>
      </c>
      <c r="O43" s="24">
        <f t="shared" si="13"/>
        <v>2444</v>
      </c>
      <c r="P43" s="24">
        <v>5.8209999999999997</v>
      </c>
      <c r="Q43" s="26">
        <v>29570.590901732201</v>
      </c>
      <c r="R43" s="22">
        <v>27.3599</v>
      </c>
      <c r="S43" s="22">
        <v>180.32650000000001</v>
      </c>
      <c r="T43" s="50">
        <v>91.08</v>
      </c>
      <c r="U43" s="21">
        <f t="shared" si="7"/>
        <v>43.824872793502436</v>
      </c>
    </row>
    <row r="44" spans="1:21" s="21" customFormat="1" x14ac:dyDescent="0.25">
      <c r="A44" s="30"/>
      <c r="B44" s="49">
        <v>38</v>
      </c>
      <c r="C44" s="22" t="s">
        <v>34</v>
      </c>
      <c r="D44" s="22" t="s">
        <v>44</v>
      </c>
      <c r="E44" s="22" t="s">
        <v>29</v>
      </c>
      <c r="F44" s="22" t="s">
        <v>29</v>
      </c>
      <c r="G44" s="22">
        <f t="shared" si="9"/>
        <v>53</v>
      </c>
      <c r="H44" s="23">
        <f t="shared" si="10"/>
        <v>202</v>
      </c>
      <c r="I44" s="24">
        <f t="shared" si="11"/>
        <v>169.60000000000002</v>
      </c>
      <c r="J44" s="24">
        <f t="shared" si="12"/>
        <v>198.75</v>
      </c>
      <c r="K44" s="24">
        <v>90.53</v>
      </c>
      <c r="L44" s="24">
        <v>371</v>
      </c>
      <c r="M44" s="25">
        <f t="shared" si="8"/>
        <v>284</v>
      </c>
      <c r="N44" s="24">
        <v>450</v>
      </c>
      <c r="O44" s="24">
        <f t="shared" si="13"/>
        <v>2564</v>
      </c>
      <c r="P44" s="24">
        <v>8.23</v>
      </c>
      <c r="Q44" s="26">
        <v>29532.1</v>
      </c>
      <c r="R44" s="22">
        <v>29.15</v>
      </c>
      <c r="S44" s="22">
        <v>180.36240000000001</v>
      </c>
      <c r="T44" s="50">
        <v>114.5</v>
      </c>
      <c r="U44" s="21">
        <f t="shared" si="7"/>
        <v>5.3339710612999625</v>
      </c>
    </row>
    <row r="45" spans="1:21" s="21" customFormat="1" x14ac:dyDescent="0.25">
      <c r="A45" s="30"/>
      <c r="B45" s="49">
        <v>39</v>
      </c>
      <c r="C45" s="22" t="s">
        <v>35</v>
      </c>
      <c r="D45" s="22" t="s">
        <v>44</v>
      </c>
      <c r="E45" s="22" t="s">
        <v>29</v>
      </c>
      <c r="F45" s="22" t="s">
        <v>31</v>
      </c>
      <c r="G45" s="22">
        <f t="shared" si="9"/>
        <v>53</v>
      </c>
      <c r="H45" s="23">
        <f t="shared" si="10"/>
        <v>202</v>
      </c>
      <c r="I45" s="24">
        <f t="shared" si="11"/>
        <v>169.60000000000002</v>
      </c>
      <c r="J45" s="24">
        <f t="shared" si="12"/>
        <v>198.75</v>
      </c>
      <c r="K45" s="24">
        <v>90.53</v>
      </c>
      <c r="L45" s="24">
        <v>290</v>
      </c>
      <c r="M45" s="25">
        <f t="shared" si="8"/>
        <v>284</v>
      </c>
      <c r="N45" s="24">
        <v>450</v>
      </c>
      <c r="O45" s="25">
        <f t="shared" si="13"/>
        <v>2564</v>
      </c>
      <c r="P45" s="24">
        <v>10.56</v>
      </c>
      <c r="Q45" s="26">
        <v>29531.200000000001</v>
      </c>
      <c r="R45" s="22">
        <v>26.656099999999999</v>
      </c>
      <c r="S45" s="22">
        <v>180.3724</v>
      </c>
      <c r="T45" s="50">
        <v>133.80000000000001</v>
      </c>
      <c r="U45" s="21">
        <f t="shared" si="7"/>
        <v>4.4339710613021452</v>
      </c>
    </row>
    <row r="46" spans="1:21" s="21" customFormat="1" x14ac:dyDescent="0.25">
      <c r="A46" s="58"/>
      <c r="B46" s="49">
        <v>40</v>
      </c>
      <c r="C46" s="22" t="s">
        <v>36</v>
      </c>
      <c r="D46" s="22" t="s">
        <v>44</v>
      </c>
      <c r="E46" s="22" t="s">
        <v>29</v>
      </c>
      <c r="F46" s="22" t="s">
        <v>33</v>
      </c>
      <c r="G46" s="22">
        <f t="shared" si="9"/>
        <v>53</v>
      </c>
      <c r="H46" s="23">
        <f t="shared" si="10"/>
        <v>202</v>
      </c>
      <c r="I46" s="24">
        <f t="shared" si="11"/>
        <v>169.60000000000002</v>
      </c>
      <c r="J46" s="24">
        <f t="shared" si="12"/>
        <v>198.75</v>
      </c>
      <c r="K46" s="24">
        <v>90.53</v>
      </c>
      <c r="L46" s="24">
        <v>1000</v>
      </c>
      <c r="M46" s="25">
        <f t="shared" si="8"/>
        <v>284</v>
      </c>
      <c r="N46" s="24">
        <v>340</v>
      </c>
      <c r="O46" s="24">
        <f t="shared" si="13"/>
        <v>2616</v>
      </c>
      <c r="P46" s="24">
        <v>3.1150000000000002</v>
      </c>
      <c r="Q46" s="26">
        <v>29538.800600025501</v>
      </c>
      <c r="R46" s="22">
        <v>28.72</v>
      </c>
      <c r="S46" s="22"/>
      <c r="T46" s="50">
        <v>151.30000000000001</v>
      </c>
      <c r="U46" s="21">
        <f t="shared" si="7"/>
        <v>12.034571086802316</v>
      </c>
    </row>
    <row r="47" spans="1:21" s="21" customFormat="1" ht="15.75" hidden="1" thickBot="1" x14ac:dyDescent="0.3">
      <c r="A47"/>
      <c r="B47" s="51"/>
      <c r="C47" s="52"/>
      <c r="D47" s="52"/>
      <c r="E47" s="52"/>
      <c r="F47" s="52"/>
      <c r="G47" s="52"/>
      <c r="H47" s="53"/>
      <c r="I47" s="54"/>
      <c r="J47" s="54"/>
      <c r="K47" s="54"/>
      <c r="L47" s="54"/>
      <c r="M47" s="55"/>
      <c r="N47" s="54"/>
      <c r="O47" s="54"/>
      <c r="P47" s="54"/>
      <c r="Q47" s="56"/>
      <c r="R47" s="52"/>
      <c r="S47" s="52"/>
      <c r="T47" s="57"/>
    </row>
    <row r="48" spans="1:21" s="21" customFormat="1" ht="15" hidden="1" customHeight="1" x14ac:dyDescent="0.25">
      <c r="A48"/>
      <c r="B48"/>
      <c r="C48"/>
      <c r="D48"/>
      <c r="E48"/>
      <c r="F48"/>
      <c r="G48"/>
      <c r="H48"/>
      <c r="I48"/>
      <c r="J48"/>
      <c r="K48"/>
      <c r="L48"/>
      <c r="M48"/>
      <c r="N48"/>
      <c r="O48"/>
      <c r="P48"/>
      <c r="Q48"/>
      <c r="R48"/>
      <c r="S48"/>
      <c r="T48"/>
    </row>
    <row r="49" spans="1:20" s="21" customFormat="1" ht="15" hidden="1" customHeight="1" x14ac:dyDescent="0.25">
      <c r="A49"/>
      <c r="B49"/>
      <c r="C49"/>
      <c r="D49"/>
      <c r="E49"/>
      <c r="F49"/>
      <c r="G49"/>
      <c r="H49"/>
      <c r="I49"/>
      <c r="J49"/>
      <c r="K49"/>
      <c r="L49"/>
      <c r="M49"/>
      <c r="N49"/>
      <c r="O49"/>
      <c r="P49"/>
      <c r="Q49"/>
      <c r="R49"/>
      <c r="S49"/>
      <c r="T49"/>
    </row>
    <row r="50" spans="1:20" s="21" customFormat="1" ht="15" hidden="1" customHeight="1" x14ac:dyDescent="0.25">
      <c r="A50"/>
      <c r="B50"/>
      <c r="C50"/>
      <c r="D50"/>
      <c r="E50"/>
      <c r="F50"/>
      <c r="G50"/>
      <c r="H50"/>
      <c r="I50"/>
      <c r="J50"/>
      <c r="K50" s="59" t="s">
        <v>108</v>
      </c>
      <c r="L50" s="59" t="s">
        <v>16</v>
      </c>
      <c r="M50" s="59" t="s">
        <v>109</v>
      </c>
      <c r="N50"/>
      <c r="O50" s="12"/>
      <c r="P50" s="59" t="s">
        <v>111</v>
      </c>
      <c r="Q50" s="61" t="s">
        <v>112</v>
      </c>
      <c r="R50" s="59" t="s">
        <v>113</v>
      </c>
      <c r="S50" s="59" t="s">
        <v>116</v>
      </c>
      <c r="T50"/>
    </row>
    <row r="51" spans="1:20" s="21" customFormat="1" ht="15" hidden="1" customHeight="1" x14ac:dyDescent="0.25">
      <c r="A51"/>
      <c r="B51"/>
      <c r="C51"/>
      <c r="D51"/>
      <c r="E51"/>
      <c r="F51"/>
      <c r="G51"/>
      <c r="H51"/>
      <c r="I51"/>
      <c r="J51"/>
      <c r="K51" s="12">
        <v>39</v>
      </c>
      <c r="L51" s="12" t="s">
        <v>107</v>
      </c>
      <c r="M51" s="12">
        <v>10.56</v>
      </c>
      <c r="N51"/>
      <c r="O51" s="12" t="s">
        <v>29</v>
      </c>
      <c r="P51" s="15">
        <v>8.1780000000000008</v>
      </c>
      <c r="Q51" s="62">
        <v>8.3000000000000007</v>
      </c>
      <c r="R51" s="13">
        <v>8.5</v>
      </c>
      <c r="S51" s="12">
        <v>108</v>
      </c>
      <c r="T51"/>
    </row>
    <row r="52" spans="1:20" s="21" customFormat="1" ht="15" hidden="1" customHeight="1" x14ac:dyDescent="0.25">
      <c r="A52"/>
      <c r="B52"/>
      <c r="C52"/>
      <c r="D52"/>
      <c r="E52"/>
      <c r="F52"/>
      <c r="G52"/>
      <c r="H52"/>
      <c r="I52"/>
      <c r="J52"/>
      <c r="K52" s="12">
        <v>35</v>
      </c>
      <c r="L52" s="12" t="s">
        <v>107</v>
      </c>
      <c r="M52" s="12">
        <v>10.5</v>
      </c>
      <c r="N52"/>
      <c r="O52" s="12" t="s">
        <v>110</v>
      </c>
      <c r="P52" s="12">
        <v>10.5</v>
      </c>
      <c r="Q52" s="13">
        <v>14.23</v>
      </c>
      <c r="R52" s="13">
        <v>11</v>
      </c>
      <c r="S52" s="12">
        <v>128</v>
      </c>
      <c r="T52"/>
    </row>
    <row r="53" spans="1:20" s="21" customFormat="1" ht="15" hidden="1" customHeight="1" x14ac:dyDescent="0.25">
      <c r="A53"/>
      <c r="B53"/>
      <c r="C53"/>
      <c r="D53"/>
      <c r="E53"/>
      <c r="F53"/>
      <c r="G53"/>
      <c r="H53"/>
      <c r="I53"/>
      <c r="J53"/>
      <c r="K53" s="12">
        <v>34</v>
      </c>
      <c r="L53" s="12" t="s">
        <v>98</v>
      </c>
      <c r="M53" s="12">
        <v>8.1780000000000008</v>
      </c>
      <c r="N53"/>
      <c r="O53" s="12" t="s">
        <v>33</v>
      </c>
      <c r="P53" s="12">
        <v>3.1219999999999999</v>
      </c>
      <c r="Q53" s="13"/>
      <c r="R53" s="13">
        <v>3.2</v>
      </c>
      <c r="S53" s="12">
        <v>150</v>
      </c>
      <c r="T53"/>
    </row>
    <row r="54" spans="1:20" s="21" customFormat="1" ht="15" hidden="1" customHeight="1" x14ac:dyDescent="0.25">
      <c r="A54"/>
      <c r="B54"/>
      <c r="C54"/>
      <c r="D54"/>
      <c r="E54"/>
      <c r="F54"/>
      <c r="G54"/>
      <c r="H54"/>
      <c r="I54"/>
      <c r="J54"/>
      <c r="K54" s="12">
        <v>22</v>
      </c>
      <c r="L54" s="12" t="s">
        <v>98</v>
      </c>
      <c r="M54" s="12">
        <v>8.3000000000000007</v>
      </c>
      <c r="N54"/>
      <c r="O54" s="12" t="s">
        <v>27</v>
      </c>
      <c r="P54" s="12">
        <v>5.835</v>
      </c>
      <c r="Q54" s="13"/>
      <c r="R54" s="13">
        <v>6</v>
      </c>
      <c r="S54" s="12">
        <v>91</v>
      </c>
      <c r="T54"/>
    </row>
    <row r="55" spans="1:20" s="21" customFormat="1" ht="15" hidden="1" customHeight="1" x14ac:dyDescent="0.25">
      <c r="A55"/>
      <c r="B55"/>
      <c r="C55"/>
      <c r="D55"/>
      <c r="E55"/>
      <c r="F55"/>
      <c r="G55"/>
      <c r="H55"/>
      <c r="I55"/>
      <c r="J55"/>
      <c r="K55" s="12">
        <v>20</v>
      </c>
      <c r="L55" s="12" t="s">
        <v>33</v>
      </c>
      <c r="M55" s="12">
        <v>3.1219999999999999</v>
      </c>
      <c r="N55"/>
      <c r="O55"/>
      <c r="P55"/>
      <c r="Q55"/>
      <c r="R55"/>
      <c r="S55"/>
      <c r="T55"/>
    </row>
    <row r="56" spans="1:20" s="21" customFormat="1" ht="15" hidden="1" customHeight="1" x14ac:dyDescent="0.25">
      <c r="A56"/>
      <c r="B56"/>
      <c r="C56"/>
      <c r="D56"/>
      <c r="E56"/>
      <c r="F56"/>
      <c r="G56"/>
      <c r="H56"/>
      <c r="I56"/>
      <c r="J56"/>
      <c r="K56" s="12">
        <v>19</v>
      </c>
      <c r="L56" s="12" t="s">
        <v>107</v>
      </c>
      <c r="M56" s="12">
        <v>10.59</v>
      </c>
      <c r="N56"/>
      <c r="O56"/>
      <c r="P56"/>
      <c r="Q56" t="s">
        <v>139</v>
      </c>
      <c r="R56" s="64" t="s">
        <v>118</v>
      </c>
      <c r="S56"/>
      <c r="T56"/>
    </row>
    <row r="57" spans="1:20" s="21" customFormat="1" ht="15" hidden="1" customHeight="1" x14ac:dyDescent="0.25">
      <c r="A57"/>
      <c r="B57"/>
      <c r="C57"/>
      <c r="D57"/>
      <c r="E57"/>
      <c r="F57"/>
      <c r="G57"/>
      <c r="H57"/>
      <c r="I57"/>
      <c r="J57"/>
      <c r="K57" s="12">
        <v>18</v>
      </c>
      <c r="L57" s="12" t="s">
        <v>98</v>
      </c>
      <c r="M57" s="12">
        <v>8.2490000000000006</v>
      </c>
      <c r="N57"/>
      <c r="O57"/>
      <c r="P57"/>
      <c r="Q57"/>
      <c r="R57"/>
      <c r="S57"/>
      <c r="T57"/>
    </row>
    <row r="58" spans="1:20" s="21" customFormat="1" ht="15" hidden="1" customHeight="1" x14ac:dyDescent="0.25">
      <c r="A58"/>
      <c r="B58"/>
      <c r="C58"/>
      <c r="D58"/>
      <c r="E58"/>
      <c r="F58"/>
      <c r="G58"/>
      <c r="H58"/>
      <c r="I58"/>
      <c r="J58"/>
      <c r="K58" s="12">
        <v>17</v>
      </c>
      <c r="L58" s="12" t="s">
        <v>27</v>
      </c>
      <c r="M58" s="12">
        <v>5.835</v>
      </c>
      <c r="N58"/>
      <c r="O58"/>
      <c r="P58"/>
      <c r="Q58"/>
      <c r="R58"/>
      <c r="S58"/>
      <c r="T58"/>
    </row>
    <row r="59" spans="1:20" s="21" customFormat="1" ht="15" hidden="1" customHeight="1" x14ac:dyDescent="0.25">
      <c r="A59"/>
      <c r="B59"/>
      <c r="C59"/>
      <c r="D59"/>
      <c r="E59"/>
      <c r="F59"/>
      <c r="G59"/>
      <c r="H59"/>
      <c r="I59"/>
      <c r="J59"/>
      <c r="K59" s="12">
        <v>11</v>
      </c>
      <c r="L59" s="12" t="s">
        <v>107</v>
      </c>
      <c r="M59" s="12">
        <v>14.23</v>
      </c>
      <c r="N59"/>
      <c r="O59"/>
      <c r="P59"/>
      <c r="Q59"/>
      <c r="R59"/>
      <c r="S59"/>
      <c r="T59"/>
    </row>
    <row r="60" spans="1:20" s="21" customFormat="1" ht="15" hidden="1" customHeight="1" x14ac:dyDescent="0.25">
      <c r="A60"/>
      <c r="B60"/>
      <c r="C60"/>
      <c r="D60"/>
      <c r="E60"/>
      <c r="F60"/>
      <c r="G60"/>
      <c r="H60"/>
      <c r="I60"/>
      <c r="J60"/>
      <c r="K60"/>
      <c r="L60"/>
      <c r="M60"/>
      <c r="N60"/>
      <c r="O60"/>
      <c r="P60"/>
      <c r="Q60"/>
      <c r="R60"/>
      <c r="S60"/>
      <c r="T60"/>
    </row>
    <row r="61" spans="1:20" s="21" customFormat="1" ht="15" hidden="1" customHeight="1" x14ac:dyDescent="0.25">
      <c r="A61"/>
      <c r="B61"/>
      <c r="C61"/>
      <c r="D61"/>
      <c r="E61"/>
      <c r="F61"/>
      <c r="G61"/>
      <c r="H61"/>
      <c r="I61"/>
      <c r="J61"/>
      <c r="K61"/>
      <c r="L61"/>
      <c r="M61"/>
      <c r="N61"/>
      <c r="O61"/>
      <c r="P61"/>
      <c r="Q61"/>
      <c r="R61"/>
      <c r="S61"/>
      <c r="T61"/>
    </row>
    <row r="62" spans="1:20" s="21" customFormat="1" ht="15" hidden="1" customHeight="1" x14ac:dyDescent="0.25">
      <c r="A62"/>
      <c r="B62"/>
      <c r="C62"/>
      <c r="D62"/>
      <c r="E62"/>
      <c r="F62"/>
      <c r="G62"/>
      <c r="H62"/>
      <c r="I62"/>
      <c r="J62"/>
      <c r="K62"/>
      <c r="L62"/>
      <c r="M62"/>
      <c r="N62"/>
      <c r="O62"/>
      <c r="P62"/>
      <c r="Q62"/>
      <c r="R62"/>
      <c r="S62"/>
      <c r="T62"/>
    </row>
    <row r="63" spans="1:20" s="21" customFormat="1" ht="15" hidden="1" customHeight="1" x14ac:dyDescent="0.25">
      <c r="A63"/>
      <c r="B63"/>
      <c r="C63"/>
      <c r="D63"/>
      <c r="E63"/>
      <c r="F63"/>
      <c r="G63"/>
      <c r="H63"/>
      <c r="I63"/>
      <c r="J63"/>
      <c r="K63"/>
      <c r="L63"/>
      <c r="M63"/>
      <c r="N63"/>
      <c r="O63"/>
      <c r="P63"/>
      <c r="Q63"/>
      <c r="R63"/>
      <c r="S63"/>
      <c r="T63"/>
    </row>
    <row r="64" spans="1:20" s="21" customFormat="1" ht="15" hidden="1" customHeight="1" x14ac:dyDescent="0.25">
      <c r="A64"/>
      <c r="B64"/>
      <c r="C64"/>
      <c r="D64"/>
      <c r="E64"/>
      <c r="F64"/>
      <c r="G64"/>
      <c r="H64"/>
      <c r="I64"/>
      <c r="J64"/>
      <c r="K64"/>
      <c r="L64"/>
      <c r="M64"/>
      <c r="N64"/>
      <c r="O64"/>
      <c r="P64"/>
      <c r="Q64"/>
      <c r="R64"/>
      <c r="S64"/>
      <c r="T64"/>
    </row>
    <row r="65" spans="1:22" s="21" customFormat="1" ht="15" hidden="1" customHeight="1" x14ac:dyDescent="0.25">
      <c r="A65"/>
      <c r="B65"/>
      <c r="C65"/>
      <c r="D65"/>
      <c r="E65"/>
      <c r="F65"/>
      <c r="G65"/>
      <c r="H65"/>
      <c r="I65"/>
      <c r="J65"/>
      <c r="K65"/>
      <c r="L65"/>
      <c r="M65"/>
      <c r="N65"/>
      <c r="O65"/>
      <c r="P65"/>
      <c r="Q65"/>
      <c r="R65"/>
      <c r="S65"/>
      <c r="T65"/>
    </row>
    <row r="66" spans="1:22" s="21" customFormat="1" ht="15" hidden="1" customHeight="1" x14ac:dyDescent="0.25">
      <c r="A66"/>
      <c r="B66"/>
      <c r="C66"/>
      <c r="D66"/>
      <c r="E66"/>
      <c r="F66"/>
      <c r="G66"/>
      <c r="H66"/>
      <c r="I66"/>
      <c r="J66"/>
      <c r="K66"/>
      <c r="L66"/>
      <c r="M66"/>
      <c r="N66"/>
      <c r="O66"/>
      <c r="P66"/>
      <c r="Q66"/>
      <c r="R66"/>
      <c r="S66"/>
      <c r="T66"/>
    </row>
    <row r="67" spans="1:22" s="21" customFormat="1" ht="15" hidden="1" customHeight="1" x14ac:dyDescent="0.25">
      <c r="A67"/>
      <c r="B67"/>
      <c r="C67"/>
      <c r="D67"/>
      <c r="E67"/>
      <c r="F67"/>
      <c r="G67"/>
      <c r="H67"/>
      <c r="I67"/>
      <c r="J67"/>
      <c r="K67"/>
      <c r="L67"/>
      <c r="M67"/>
      <c r="N67"/>
      <c r="O67"/>
      <c r="P67"/>
      <c r="Q67"/>
      <c r="R67"/>
      <c r="S67"/>
      <c r="T67"/>
    </row>
    <row r="68" spans="1:22" s="21" customFormat="1" ht="15" hidden="1" customHeight="1" x14ac:dyDescent="0.25">
      <c r="A68"/>
      <c r="B68"/>
      <c r="C68"/>
      <c r="D68"/>
      <c r="E68"/>
      <c r="F68"/>
      <c r="G68"/>
      <c r="H68"/>
      <c r="I68"/>
      <c r="J68"/>
      <c r="K68"/>
      <c r="L68"/>
      <c r="M68"/>
      <c r="N68"/>
      <c r="O68"/>
      <c r="P68"/>
      <c r="Q68"/>
      <c r="R68"/>
      <c r="S68"/>
      <c r="T68"/>
    </row>
    <row r="69" spans="1:22" s="21" customFormat="1" ht="15" hidden="1" customHeight="1" x14ac:dyDescent="0.25">
      <c r="A69"/>
      <c r="B69"/>
      <c r="C69"/>
      <c r="D69"/>
      <c r="E69"/>
      <c r="F69"/>
      <c r="G69"/>
      <c r="H69"/>
      <c r="I69"/>
      <c r="J69"/>
      <c r="K69"/>
      <c r="L69"/>
      <c r="M69"/>
      <c r="N69"/>
      <c r="O69"/>
      <c r="P69"/>
      <c r="Q69"/>
      <c r="R69"/>
      <c r="S69"/>
      <c r="T69"/>
    </row>
    <row r="70" spans="1:22" s="21" customFormat="1" hidden="1" x14ac:dyDescent="0.25">
      <c r="A70" s="30"/>
      <c r="B70" s="49">
        <v>41</v>
      </c>
      <c r="C70" s="22" t="s">
        <v>25</v>
      </c>
      <c r="D70" s="22" t="s">
        <v>26</v>
      </c>
      <c r="E70" s="22" t="s">
        <v>29</v>
      </c>
      <c r="F70" s="22" t="s">
        <v>29</v>
      </c>
      <c r="G70" s="22">
        <f>6.9*2</f>
        <v>13.8</v>
      </c>
      <c r="H70" s="23">
        <f t="shared" ref="H70:H77" si="14">IF(D70="Cummins", 120, IF(D70="Cummins Tuned", 160, IF(D70="Stellantis", 193, IF(D70="Duramax 2.8", 135, IF(D70="Duramax 3.0", 202, "")))))</f>
        <v>120</v>
      </c>
      <c r="I70" s="24">
        <v>80</v>
      </c>
      <c r="J70" s="24">
        <v>320</v>
      </c>
      <c r="K70" s="24">
        <v>91.9</v>
      </c>
      <c r="L70" s="24">
        <v>371</v>
      </c>
      <c r="M70" s="25"/>
      <c r="N70" s="24">
        <v>371</v>
      </c>
      <c r="O70" s="25">
        <f>1841 + IFERROR(VLOOKUP(D70, EngineWeights, 2, FALSE), 0) + IFERROR(VLOOKUP(F70, MotorWeights, 2, FALSE), 0) + IFERROR(VLOOKUP(E70, GenWeights, 2, FALSE), 0) + IFERROR(ROUND(G70/0.08,0), 0)</f>
        <v>2422</v>
      </c>
      <c r="P70" s="24">
        <v>7.774</v>
      </c>
      <c r="Q70" s="26">
        <v>30122.9</v>
      </c>
      <c r="R70" s="21">
        <v>63.14</v>
      </c>
      <c r="S70" s="22"/>
      <c r="T70" s="50"/>
      <c r="U70" s="21" t="s">
        <v>145</v>
      </c>
      <c r="V70" s="26">
        <v>30122.9</v>
      </c>
    </row>
    <row r="71" spans="1:22" s="21" customFormat="1" x14ac:dyDescent="0.25">
      <c r="A71" s="30"/>
      <c r="B71" s="49">
        <v>42</v>
      </c>
      <c r="C71" s="22" t="s">
        <v>28</v>
      </c>
      <c r="D71" s="22" t="s">
        <v>39</v>
      </c>
      <c r="E71" s="22" t="s">
        <v>29</v>
      </c>
      <c r="F71" s="22" t="s">
        <v>29</v>
      </c>
      <c r="G71" s="22">
        <f>6.9*2</f>
        <v>13.8</v>
      </c>
      <c r="H71" s="23">
        <f t="shared" si="14"/>
        <v>160</v>
      </c>
      <c r="I71" s="24">
        <v>80</v>
      </c>
      <c r="J71" s="24">
        <v>320</v>
      </c>
      <c r="K71" s="24">
        <v>91.9</v>
      </c>
      <c r="L71" s="24">
        <v>371</v>
      </c>
      <c r="M71" s="25"/>
      <c r="N71" s="24">
        <v>371</v>
      </c>
      <c r="O71" s="25">
        <f>1841 + IFERROR(VLOOKUP(D71, EngineWeights, 2, FALSE), 0) + IFERROR(VLOOKUP(F71, MotorWeights, 2, FALSE), 0) + IFERROR(VLOOKUP(E71, GenWeights, 2, FALSE), 0) + IFERROR(ROUND(G71/0.08,0), 0)</f>
        <v>2422</v>
      </c>
      <c r="P71" s="24">
        <v>7.774</v>
      </c>
      <c r="Q71" s="26">
        <v>29682.7</v>
      </c>
      <c r="S71" s="22"/>
      <c r="T71" s="50"/>
      <c r="U71" s="21" t="s">
        <v>145</v>
      </c>
      <c r="V71" s="26">
        <v>29682.7</v>
      </c>
    </row>
    <row r="72" spans="1:22" s="21" customFormat="1" x14ac:dyDescent="0.25">
      <c r="A72" s="30"/>
      <c r="B72" s="49">
        <v>43</v>
      </c>
      <c r="C72" s="22" t="s">
        <v>30</v>
      </c>
      <c r="D72" s="22" t="s">
        <v>39</v>
      </c>
      <c r="E72" s="22" t="s">
        <v>29</v>
      </c>
      <c r="F72" s="22" t="s">
        <v>29</v>
      </c>
      <c r="G72" s="22">
        <f>6.9*4</f>
        <v>27.6</v>
      </c>
      <c r="H72" s="23">
        <f t="shared" si="14"/>
        <v>160</v>
      </c>
      <c r="I72" s="24">
        <v>160</v>
      </c>
      <c r="J72" s="24">
        <v>320</v>
      </c>
      <c r="K72" s="24">
        <v>91.9</v>
      </c>
      <c r="L72" s="24">
        <v>371</v>
      </c>
      <c r="M72" s="25"/>
      <c r="N72" s="24">
        <v>371</v>
      </c>
      <c r="O72" s="25">
        <f>1841 + IFERROR(VLOOKUP(D72, EngineWeights, 2, FALSE), 0) + IFERROR(VLOOKUP(F72, MotorWeights, 2, FALSE), 0) + IFERROR(VLOOKUP(E72, GenWeights, 2, FALSE), 0) + IFERROR(ROUND(G72/0.08,0), 0)</f>
        <v>2594</v>
      </c>
      <c r="P72" s="24">
        <v>8.3260000000000005</v>
      </c>
      <c r="Q72" s="26">
        <v>29531</v>
      </c>
      <c r="S72" s="22"/>
      <c r="T72" s="50"/>
      <c r="U72" s="21" t="s">
        <v>147</v>
      </c>
      <c r="V72" s="26">
        <v>29531</v>
      </c>
    </row>
    <row r="73" spans="1:22" s="21" customFormat="1" x14ac:dyDescent="0.25">
      <c r="A73" s="30"/>
      <c r="B73" s="49">
        <v>44</v>
      </c>
      <c r="C73" s="22" t="s">
        <v>32</v>
      </c>
      <c r="D73" s="22" t="s">
        <v>39</v>
      </c>
      <c r="E73" s="22" t="s">
        <v>29</v>
      </c>
      <c r="F73" s="22" t="s">
        <v>29</v>
      </c>
      <c r="G73" s="22">
        <f>6.9*4</f>
        <v>27.6</v>
      </c>
      <c r="H73" s="23">
        <f t="shared" si="14"/>
        <v>160</v>
      </c>
      <c r="I73" s="24">
        <v>160</v>
      </c>
      <c r="J73" s="24">
        <v>320</v>
      </c>
      <c r="K73" s="24">
        <v>91.9</v>
      </c>
      <c r="L73" s="24">
        <v>371</v>
      </c>
      <c r="M73" s="25"/>
      <c r="N73" s="24"/>
      <c r="O73" s="25">
        <f>1841 + IFERROR(VLOOKUP(D73, EngineWeights, 2, FALSE), 0) + IFERROR(VLOOKUP(F73, MotorWeights, 2, FALSE), 0) + IFERROR(VLOOKUP(E73, GenWeights, 2, FALSE), 0) + IFERROR(ROUND(G73/0.08,0), 0)</f>
        <v>2594</v>
      </c>
      <c r="P73" s="24">
        <v>8.3260000000000005</v>
      </c>
      <c r="Q73" s="26">
        <v>29529.8</v>
      </c>
      <c r="R73" s="21">
        <v>35.840000000000003</v>
      </c>
      <c r="S73" s="22"/>
      <c r="T73" s="50"/>
      <c r="U73" s="21" t="s">
        <v>148</v>
      </c>
      <c r="V73" s="26">
        <v>29529.8</v>
      </c>
    </row>
    <row r="74" spans="1:22" s="21" customFormat="1" hidden="1" x14ac:dyDescent="0.25">
      <c r="A74" s="30"/>
      <c r="B74" s="49">
        <v>45</v>
      </c>
      <c r="C74" s="22" t="s">
        <v>34</v>
      </c>
      <c r="D74" s="22" t="s">
        <v>26</v>
      </c>
      <c r="E74" s="22" t="s">
        <v>29</v>
      </c>
      <c r="F74" s="22" t="s">
        <v>29</v>
      </c>
      <c r="G74" s="22">
        <v>36</v>
      </c>
      <c r="H74" s="23">
        <f t="shared" si="14"/>
        <v>120</v>
      </c>
      <c r="I74" s="24">
        <v>97</v>
      </c>
      <c r="J74" s="24">
        <v>195</v>
      </c>
      <c r="K74" s="24">
        <v>91.9</v>
      </c>
      <c r="L74" s="24">
        <v>371</v>
      </c>
      <c r="M74" s="25"/>
      <c r="N74" s="24">
        <v>371</v>
      </c>
      <c r="O74" s="25">
        <f>1841 + IFERROR(VLOOKUP(D74, EngineWeights, 2, FALSE), 0) + IFERROR(VLOOKUP(F74, MotorWeights, 2, FALSE), 0) + IFERROR(VLOOKUP(E74, GenWeights, 2, FALSE), 0) + IFERROR(ROUND(G74/0.153,0), 0)</f>
        <v>2484</v>
      </c>
      <c r="P74" s="24">
        <v>7.9729999999999999</v>
      </c>
      <c r="Q74" s="26">
        <v>29731.9</v>
      </c>
      <c r="S74" s="22"/>
      <c r="T74" s="50"/>
      <c r="U74" s="21" t="s">
        <v>144</v>
      </c>
      <c r="V74" s="26">
        <v>29731.9</v>
      </c>
    </row>
    <row r="75" spans="1:22" s="21" customFormat="1" x14ac:dyDescent="0.25">
      <c r="A75" s="30"/>
      <c r="B75" s="49">
        <v>46</v>
      </c>
      <c r="C75" s="22" t="s">
        <v>35</v>
      </c>
      <c r="D75" s="22" t="s">
        <v>39</v>
      </c>
      <c r="E75" s="22" t="s">
        <v>29</v>
      </c>
      <c r="F75" s="22" t="s">
        <v>29</v>
      </c>
      <c r="G75" s="22">
        <v>36</v>
      </c>
      <c r="H75" s="23">
        <f t="shared" si="14"/>
        <v>160</v>
      </c>
      <c r="I75" s="24">
        <v>97</v>
      </c>
      <c r="J75" s="24">
        <v>195</v>
      </c>
      <c r="K75" s="24">
        <v>91.9</v>
      </c>
      <c r="L75" s="24">
        <v>371</v>
      </c>
      <c r="M75" s="25"/>
      <c r="N75" s="24">
        <v>371</v>
      </c>
      <c r="O75" s="25">
        <f>1841 + IFERROR(VLOOKUP(D75, EngineWeights, 2, FALSE), 0) + IFERROR(VLOOKUP(F75, MotorWeights, 2, FALSE), 0) + IFERROR(VLOOKUP(E75, GenWeights, 2, FALSE), 0) + IFERROR(ROUND(G75/0.153,0), 0)</f>
        <v>2484</v>
      </c>
      <c r="P75" s="24">
        <v>7.9729999999999999</v>
      </c>
      <c r="Q75" s="26">
        <v>29608.799999999999</v>
      </c>
      <c r="R75" s="21">
        <v>33.54</v>
      </c>
      <c r="S75" s="22"/>
      <c r="T75" s="50"/>
      <c r="U75" s="21" t="s">
        <v>144</v>
      </c>
      <c r="V75" s="26">
        <v>29608.799999999999</v>
      </c>
    </row>
    <row r="76" spans="1:22" s="21" customFormat="1" hidden="1" x14ac:dyDescent="0.25">
      <c r="A76"/>
      <c r="B76" s="49">
        <v>47</v>
      </c>
      <c r="C76" s="22" t="s">
        <v>36</v>
      </c>
      <c r="D76" s="22" t="s">
        <v>26</v>
      </c>
      <c r="E76" s="22" t="s">
        <v>29</v>
      </c>
      <c r="F76" s="22" t="s">
        <v>29</v>
      </c>
      <c r="G76" s="22">
        <v>38</v>
      </c>
      <c r="H76" s="23">
        <f t="shared" si="14"/>
        <v>120</v>
      </c>
      <c r="I76" s="24">
        <v>97</v>
      </c>
      <c r="J76" s="24">
        <v>152</v>
      </c>
      <c r="K76" s="24">
        <v>91.9</v>
      </c>
      <c r="L76" s="24">
        <v>371</v>
      </c>
      <c r="M76" s="25"/>
      <c r="N76" s="24">
        <v>371</v>
      </c>
      <c r="O76" s="25">
        <f>1841 + IFERROR(VLOOKUP(D76, EngineWeights, 2, FALSE), 0) + IFERROR(VLOOKUP(F76, MotorWeights, 2, FALSE), 0) + IFERROR(VLOOKUP(E76, GenWeights, 2, FALSE), 0) + IFERROR(ROUND(G76/0.138,0), 0)</f>
        <v>2524</v>
      </c>
      <c r="P76" s="24">
        <v>8.1010000000000009</v>
      </c>
      <c r="Q76" s="26">
        <v>29869.1</v>
      </c>
      <c r="S76" s="22"/>
      <c r="T76" s="50"/>
      <c r="U76" s="21" t="s">
        <v>146</v>
      </c>
      <c r="V76" s="26">
        <v>29869.1</v>
      </c>
    </row>
    <row r="77" spans="1:22" s="21" customFormat="1" ht="15" customHeight="1" x14ac:dyDescent="0.25">
      <c r="A77"/>
      <c r="B77" s="49">
        <v>48</v>
      </c>
      <c r="C77" s="22" t="s">
        <v>37</v>
      </c>
      <c r="D77" s="22" t="s">
        <v>39</v>
      </c>
      <c r="E77" s="22" t="s">
        <v>29</v>
      </c>
      <c r="F77" s="22" t="s">
        <v>29</v>
      </c>
      <c r="G77" s="22">
        <v>38</v>
      </c>
      <c r="H77" s="23">
        <f t="shared" si="14"/>
        <v>160</v>
      </c>
      <c r="I77" s="24">
        <v>97</v>
      </c>
      <c r="J77" s="24">
        <v>152</v>
      </c>
      <c r="K77" s="24">
        <v>91.9</v>
      </c>
      <c r="L77" s="24">
        <v>371</v>
      </c>
      <c r="M77" s="25"/>
      <c r="N77" s="24">
        <v>371</v>
      </c>
      <c r="O77" s="25">
        <f>1841 + IFERROR(VLOOKUP(D77, EngineWeights, 2, FALSE), 0) + IFERROR(VLOOKUP(F77, MotorWeights, 2, FALSE), 0) + IFERROR(VLOOKUP(E77, GenWeights, 2, FALSE), 0) + IFERROR(ROUND(G77/0.138,0), 0)</f>
        <v>2524</v>
      </c>
      <c r="P77" s="24">
        <v>8.1010000000000009</v>
      </c>
      <c r="Q77" s="26">
        <v>29673</v>
      </c>
      <c r="R77" s="21">
        <v>35.656100000000002</v>
      </c>
      <c r="S77" s="22"/>
      <c r="T77" s="50">
        <v>116</v>
      </c>
      <c r="U77" s="21" t="s">
        <v>146</v>
      </c>
      <c r="V77" s="26">
        <v>29673</v>
      </c>
    </row>
    <row r="78" spans="1:22" s="21" customFormat="1" ht="15" hidden="1" customHeight="1" x14ac:dyDescent="0.25">
      <c r="A78"/>
      <c r="B78"/>
      <c r="D78"/>
      <c r="E78"/>
      <c r="F78"/>
      <c r="G78"/>
      <c r="H78"/>
      <c r="I78"/>
      <c r="J78"/>
      <c r="K78"/>
      <c r="L78"/>
      <c r="M78"/>
      <c r="N78"/>
      <c r="O78"/>
      <c r="P78"/>
      <c r="Q78"/>
      <c r="R78"/>
      <c r="S78"/>
      <c r="T78"/>
    </row>
    <row r="79" spans="1:22" s="21" customFormat="1" ht="15" hidden="1" customHeight="1" x14ac:dyDescent="0.25">
      <c r="A79"/>
      <c r="B79"/>
      <c r="D79"/>
      <c r="E79"/>
      <c r="F79"/>
      <c r="G79"/>
      <c r="H79"/>
      <c r="I79"/>
      <c r="J79"/>
      <c r="K79"/>
      <c r="L79"/>
      <c r="M79"/>
      <c r="N79"/>
      <c r="O79"/>
      <c r="P79"/>
      <c r="Q79"/>
      <c r="R79"/>
      <c r="S79"/>
      <c r="T79"/>
      <c r="V79" s="21">
        <v>29545</v>
      </c>
    </row>
    <row r="80" spans="1:22" s="21" customFormat="1" ht="15" hidden="1" customHeight="1" x14ac:dyDescent="0.25">
      <c r="A80"/>
      <c r="B80"/>
      <c r="D80"/>
      <c r="E80"/>
      <c r="F80"/>
      <c r="G80"/>
      <c r="H80"/>
      <c r="I80"/>
      <c r="J80"/>
      <c r="K80"/>
      <c r="L80"/>
      <c r="M80"/>
      <c r="N80"/>
      <c r="O80"/>
      <c r="P80"/>
      <c r="Q80"/>
      <c r="R80"/>
      <c r="S80"/>
      <c r="T80"/>
    </row>
    <row r="81" spans="1:21" s="21" customFormat="1" ht="15" hidden="1" customHeight="1" x14ac:dyDescent="0.25">
      <c r="A81"/>
      <c r="B81"/>
      <c r="C81"/>
      <c r="D81"/>
      <c r="E81"/>
      <c r="F81"/>
      <c r="G81"/>
      <c r="H81"/>
      <c r="I81"/>
      <c r="J81"/>
      <c r="K81"/>
      <c r="L81"/>
      <c r="M81"/>
      <c r="N81"/>
      <c r="O81"/>
      <c r="P81"/>
      <c r="Q81"/>
      <c r="R81"/>
      <c r="S81"/>
      <c r="T81"/>
    </row>
    <row r="82" spans="1:21" s="21" customFormat="1" ht="15" hidden="1" customHeight="1" x14ac:dyDescent="0.25">
      <c r="A82"/>
      <c r="B82"/>
      <c r="C82"/>
      <c r="D82"/>
      <c r="E82"/>
      <c r="F82"/>
      <c r="G82"/>
      <c r="H82"/>
      <c r="I82"/>
      <c r="J82"/>
      <c r="K82"/>
      <c r="L82"/>
      <c r="M82"/>
      <c r="N82"/>
      <c r="O82"/>
      <c r="P82"/>
      <c r="Q82"/>
      <c r="R82"/>
      <c r="S82"/>
      <c r="T82"/>
    </row>
    <row r="83" spans="1:21" s="21" customFormat="1" ht="15" hidden="1" customHeight="1" x14ac:dyDescent="0.25">
      <c r="A83"/>
      <c r="B83"/>
      <c r="C83"/>
      <c r="D83"/>
      <c r="E83"/>
      <c r="F83"/>
      <c r="G83"/>
      <c r="H83"/>
      <c r="I83"/>
      <c r="J83"/>
      <c r="K83"/>
      <c r="L83"/>
      <c r="M83"/>
      <c r="N83"/>
      <c r="O83"/>
      <c r="P83"/>
      <c r="Q83"/>
      <c r="R83"/>
      <c r="T83"/>
    </row>
    <row r="84" spans="1:21" s="21" customFormat="1" ht="15" hidden="1" customHeight="1" x14ac:dyDescent="0.25">
      <c r="A84"/>
      <c r="B84"/>
      <c r="C84"/>
      <c r="D84"/>
      <c r="E84"/>
      <c r="F84"/>
      <c r="G84"/>
      <c r="H84"/>
      <c r="I84"/>
      <c r="J84"/>
      <c r="K84"/>
      <c r="L84"/>
      <c r="M84"/>
      <c r="N84"/>
      <c r="O84"/>
      <c r="P84"/>
      <c r="Q84"/>
      <c r="R84"/>
      <c r="S84"/>
      <c r="T84"/>
    </row>
    <row r="85" spans="1:21" s="21" customFormat="1" ht="15" hidden="1" customHeight="1" x14ac:dyDescent="0.25">
      <c r="A85"/>
      <c r="B85"/>
      <c r="C85"/>
      <c r="D85"/>
      <c r="E85"/>
      <c r="F85"/>
      <c r="G85"/>
      <c r="H85"/>
      <c r="I85"/>
      <c r="J85"/>
      <c r="K85"/>
      <c r="L85"/>
      <c r="M85"/>
      <c r="N85"/>
      <c r="O85"/>
      <c r="P85"/>
      <c r="Q85"/>
      <c r="R85"/>
      <c r="S85"/>
      <c r="T85"/>
    </row>
    <row r="86" spans="1:21" s="21" customFormat="1" ht="15" hidden="1" customHeight="1" thickBot="1" x14ac:dyDescent="0.25">
      <c r="A86"/>
      <c r="B86"/>
      <c r="C86"/>
      <c r="D86"/>
      <c r="E86"/>
      <c r="F86"/>
      <c r="G86"/>
      <c r="H86"/>
      <c r="I86"/>
      <c r="J86"/>
      <c r="K86"/>
      <c r="L86"/>
      <c r="M86"/>
      <c r="N86"/>
      <c r="O86"/>
      <c r="P86"/>
    </row>
    <row r="87" spans="1:21" s="21" customFormat="1" ht="15" hidden="1" customHeight="1" thickBot="1" x14ac:dyDescent="0.25">
      <c r="A87"/>
      <c r="B87"/>
      <c r="C87"/>
      <c r="D87"/>
      <c r="E87" s="149" t="s">
        <v>165</v>
      </c>
      <c r="F87" s="150"/>
      <c r="G87" s="150"/>
      <c r="H87" s="150"/>
      <c r="I87" s="151"/>
      <c r="J87"/>
      <c r="K87"/>
      <c r="L87"/>
      <c r="M87"/>
      <c r="N87"/>
      <c r="O87"/>
      <c r="P87"/>
      <c r="Q87"/>
      <c r="R87"/>
      <c r="S87"/>
      <c r="T87"/>
    </row>
    <row r="88" spans="1:21" s="21" customFormat="1" ht="15" hidden="1" customHeight="1" x14ac:dyDescent="0.25">
      <c r="A88"/>
      <c r="B88"/>
      <c r="C88" s="147" t="s">
        <v>164</v>
      </c>
      <c r="D88" s="151" t="s">
        <v>163</v>
      </c>
      <c r="E88" s="152" t="s">
        <v>161</v>
      </c>
      <c r="F88" s="153"/>
      <c r="G88" s="152" t="s">
        <v>159</v>
      </c>
      <c r="H88" s="153"/>
      <c r="I88" s="147" t="s">
        <v>162</v>
      </c>
      <c r="J88"/>
      <c r="K88"/>
      <c r="L88"/>
      <c r="M88"/>
      <c r="N88"/>
      <c r="O88"/>
      <c r="P88"/>
      <c r="Q88"/>
      <c r="R88"/>
      <c r="S88"/>
      <c r="T88"/>
    </row>
    <row r="89" spans="1:21" s="21" customFormat="1" ht="15" hidden="1" customHeight="1" thickBot="1" x14ac:dyDescent="0.25">
      <c r="A89"/>
      <c r="B89"/>
      <c r="C89" s="148"/>
      <c r="D89" s="155"/>
      <c r="E89" s="99" t="s">
        <v>158</v>
      </c>
      <c r="F89" s="100" t="s">
        <v>160</v>
      </c>
      <c r="G89" s="99" t="s">
        <v>158</v>
      </c>
      <c r="H89" s="100" t="s">
        <v>160</v>
      </c>
      <c r="I89" s="148"/>
      <c r="J89"/>
      <c r="K89" s="159" t="s">
        <v>170</v>
      </c>
      <c r="L89" s="159"/>
      <c r="M89" s="159"/>
      <c r="N89" s="159"/>
      <c r="O89" s="159"/>
      <c r="P89" s="159"/>
      <c r="Q89" t="s">
        <v>177</v>
      </c>
      <c r="R89"/>
      <c r="S89"/>
      <c r="T89"/>
    </row>
    <row r="90" spans="1:21" s="21" customFormat="1" ht="15" hidden="1" customHeight="1" x14ac:dyDescent="0.25">
      <c r="A90"/>
      <c r="B90"/>
      <c r="C90" s="101">
        <v>1</v>
      </c>
      <c r="D90" s="139" t="s">
        <v>25</v>
      </c>
      <c r="E90" s="97">
        <v>1</v>
      </c>
      <c r="F90" s="112">
        <v>1</v>
      </c>
      <c r="G90" s="112">
        <v>2</v>
      </c>
      <c r="H90" s="112">
        <v>1</v>
      </c>
      <c r="I90" s="98">
        <v>29893.768049978698</v>
      </c>
      <c r="J90">
        <f>I90-V$75</f>
        <v>284.96804997869913</v>
      </c>
      <c r="K90" s="159"/>
      <c r="L90" s="159"/>
      <c r="M90" s="159"/>
      <c r="N90" s="159"/>
      <c r="O90" s="159"/>
      <c r="P90" s="159"/>
      <c r="Q90">
        <f>I90-V$75</f>
        <v>284.96804997869913</v>
      </c>
      <c r="R90"/>
      <c r="S90"/>
      <c r="T90"/>
    </row>
    <row r="91" spans="1:21" s="21" customFormat="1" ht="15" hidden="1" customHeight="1" x14ac:dyDescent="0.25">
      <c r="A91"/>
      <c r="B91"/>
      <c r="C91" s="93">
        <v>2</v>
      </c>
      <c r="D91" s="102" t="s">
        <v>25</v>
      </c>
      <c r="E91" s="113">
        <v>1</v>
      </c>
      <c r="F91" s="4">
        <v>1</v>
      </c>
      <c r="G91" s="4">
        <v>5</v>
      </c>
      <c r="H91" s="4">
        <v>1</v>
      </c>
      <c r="I91" s="114">
        <v>29893.183717238298</v>
      </c>
      <c r="J91">
        <f t="shared" ref="J91:J113" si="15">I91-V$75</f>
        <v>284.38371723829914</v>
      </c>
      <c r="K91" s="159"/>
      <c r="L91" s="159"/>
      <c r="M91" s="159"/>
      <c r="N91" s="159"/>
      <c r="O91" s="159"/>
      <c r="P91" s="159"/>
      <c r="Q91">
        <f t="shared" ref="Q91:Q136" si="16">I91-V$75</f>
        <v>284.38371723829914</v>
      </c>
      <c r="R91" t="s">
        <v>172</v>
      </c>
      <c r="S91" s="21">
        <v>29608.799999999999</v>
      </c>
      <c r="T91" t="s">
        <v>175</v>
      </c>
      <c r="U91" t="s">
        <v>176</v>
      </c>
    </row>
    <row r="92" spans="1:21" s="21" customFormat="1" ht="15" hidden="1" customHeight="1" x14ac:dyDescent="0.25">
      <c r="A92"/>
      <c r="B92"/>
      <c r="C92" s="93">
        <v>3</v>
      </c>
      <c r="D92" s="102" t="s">
        <v>25</v>
      </c>
      <c r="E92" s="113">
        <v>1</v>
      </c>
      <c r="F92" s="4">
        <v>1</v>
      </c>
      <c r="G92" s="4">
        <v>7</v>
      </c>
      <c r="H92" s="4">
        <v>1</v>
      </c>
      <c r="I92" s="114">
        <v>29893.183717238298</v>
      </c>
      <c r="J92">
        <f>I92-V$75</f>
        <v>284.38371723829914</v>
      </c>
      <c r="K92" s="159"/>
      <c r="L92" s="159"/>
      <c r="M92" s="159"/>
      <c r="N92" s="159"/>
      <c r="O92" s="159"/>
      <c r="P92" s="159"/>
      <c r="Q92">
        <f t="shared" si="16"/>
        <v>284.38371723829914</v>
      </c>
      <c r="R92" s="154" t="s">
        <v>161</v>
      </c>
      <c r="S92" s="154"/>
      <c r="T92" s="154" t="s">
        <v>159</v>
      </c>
      <c r="U92" s="154"/>
    </row>
    <row r="93" spans="1:21" s="21" customFormat="1" ht="15" hidden="1" customHeight="1" x14ac:dyDescent="0.25">
      <c r="A93"/>
      <c r="B93"/>
      <c r="C93" s="93">
        <v>4</v>
      </c>
      <c r="D93" s="102" t="s">
        <v>25</v>
      </c>
      <c r="E93" s="113">
        <v>1</v>
      </c>
      <c r="F93" s="4">
        <v>1</v>
      </c>
      <c r="G93" s="4">
        <v>10</v>
      </c>
      <c r="H93" s="4">
        <v>1</v>
      </c>
      <c r="I93" s="114">
        <v>29893.200000000001</v>
      </c>
      <c r="J93">
        <f t="shared" si="15"/>
        <v>284.40000000000146</v>
      </c>
      <c r="K93" s="159"/>
      <c r="L93" s="159"/>
      <c r="M93" s="159"/>
      <c r="N93" s="159"/>
      <c r="O93" s="159"/>
      <c r="P93" s="159"/>
      <c r="Q93">
        <f t="shared" si="16"/>
        <v>284.40000000000146</v>
      </c>
      <c r="R93" t="s">
        <v>174</v>
      </c>
      <c r="S93" t="s">
        <v>173</v>
      </c>
      <c r="T93" t="s">
        <v>174</v>
      </c>
      <c r="U93" s="21" t="s">
        <v>173</v>
      </c>
    </row>
    <row r="94" spans="1:21" s="21" customFormat="1" ht="15" hidden="1" customHeight="1" x14ac:dyDescent="0.25">
      <c r="A94"/>
      <c r="B94"/>
      <c r="C94" s="107">
        <v>5</v>
      </c>
      <c r="D94" s="108" t="s">
        <v>28</v>
      </c>
      <c r="E94" s="115">
        <v>1</v>
      </c>
      <c r="F94" s="116">
        <v>1</v>
      </c>
      <c r="G94" s="116">
        <v>2</v>
      </c>
      <c r="H94" s="116">
        <v>2</v>
      </c>
      <c r="I94" s="117">
        <v>29844.7</v>
      </c>
      <c r="J94">
        <f t="shared" si="15"/>
        <v>235.90000000000146</v>
      </c>
      <c r="K94" s="159"/>
      <c r="L94" s="159"/>
      <c r="M94" s="159"/>
      <c r="N94" s="159"/>
      <c r="O94" s="159"/>
      <c r="P94" s="159"/>
      <c r="Q94">
        <f t="shared" si="16"/>
        <v>235.90000000000146</v>
      </c>
      <c r="R94">
        <v>2</v>
      </c>
      <c r="S94">
        <v>1</v>
      </c>
      <c r="T94">
        <v>5</v>
      </c>
      <c r="U94" s="21">
        <v>5</v>
      </c>
    </row>
    <row r="95" spans="1:21" s="21" customFormat="1" ht="15" hidden="1" customHeight="1" x14ac:dyDescent="0.25">
      <c r="A95"/>
      <c r="B95"/>
      <c r="C95" s="107">
        <v>6</v>
      </c>
      <c r="D95" s="108" t="s">
        <v>28</v>
      </c>
      <c r="E95" s="115">
        <v>1</v>
      </c>
      <c r="F95" s="116">
        <v>1</v>
      </c>
      <c r="G95" s="116">
        <v>5</v>
      </c>
      <c r="H95" s="116">
        <v>2</v>
      </c>
      <c r="I95" s="117">
        <v>29926.339261222402</v>
      </c>
      <c r="J95">
        <f t="shared" si="15"/>
        <v>317.53926122240227</v>
      </c>
      <c r="K95" s="159"/>
      <c r="L95" s="159"/>
      <c r="M95" s="159"/>
      <c r="N95" s="159"/>
      <c r="O95" s="159"/>
      <c r="P95" s="159"/>
      <c r="Q95">
        <f t="shared" si="16"/>
        <v>317.53926122240227</v>
      </c>
      <c r="R95"/>
      <c r="S95"/>
      <c r="T95"/>
    </row>
    <row r="96" spans="1:21" s="21" customFormat="1" ht="15" hidden="1" customHeight="1" x14ac:dyDescent="0.25">
      <c r="A96"/>
      <c r="B96"/>
      <c r="C96" s="107">
        <v>7</v>
      </c>
      <c r="D96" s="108" t="s">
        <v>28</v>
      </c>
      <c r="E96" s="115">
        <v>1</v>
      </c>
      <c r="F96" s="116">
        <v>1</v>
      </c>
      <c r="G96" s="116">
        <v>7</v>
      </c>
      <c r="H96" s="116">
        <v>2</v>
      </c>
      <c r="I96" s="117">
        <v>29911.711482373001</v>
      </c>
      <c r="J96">
        <f t="shared" si="15"/>
        <v>302.91148237300149</v>
      </c>
      <c r="K96" s="159"/>
      <c r="L96" s="159"/>
      <c r="M96" s="159"/>
      <c r="N96" s="159"/>
      <c r="O96" s="159"/>
      <c r="P96" s="159"/>
      <c r="Q96">
        <f t="shared" si="16"/>
        <v>302.91148237300149</v>
      </c>
      <c r="R96"/>
      <c r="S96"/>
      <c r="T96"/>
    </row>
    <row r="97" spans="1:20" s="21" customFormat="1" ht="15" hidden="1" customHeight="1" thickBot="1" x14ac:dyDescent="0.25">
      <c r="A97"/>
      <c r="B97"/>
      <c r="C97" s="107">
        <v>8</v>
      </c>
      <c r="D97" s="108" t="s">
        <v>28</v>
      </c>
      <c r="E97" s="115">
        <v>1</v>
      </c>
      <c r="F97" s="116">
        <v>1</v>
      </c>
      <c r="G97" s="116">
        <v>10</v>
      </c>
      <c r="H97" s="116">
        <v>2</v>
      </c>
      <c r="I97" s="117">
        <v>29829.200000000001</v>
      </c>
      <c r="J97">
        <f t="shared" si="15"/>
        <v>220.40000000000146</v>
      </c>
      <c r="K97" s="159"/>
      <c r="L97" s="159"/>
      <c r="M97" s="159"/>
      <c r="N97" s="159"/>
      <c r="O97" s="159"/>
      <c r="P97" s="159"/>
      <c r="Q97">
        <f t="shared" si="16"/>
        <v>220.40000000000146</v>
      </c>
      <c r="R97"/>
      <c r="S97"/>
      <c r="T97"/>
    </row>
    <row r="98" spans="1:20" s="21" customFormat="1" ht="15" hidden="1" customHeight="1" x14ac:dyDescent="0.25">
      <c r="A98" s="140"/>
      <c r="B98" s="140"/>
      <c r="C98" s="93">
        <v>9</v>
      </c>
      <c r="D98" s="102" t="s">
        <v>30</v>
      </c>
      <c r="E98" s="118">
        <v>1</v>
      </c>
      <c r="F98" s="119">
        <v>1</v>
      </c>
      <c r="G98" s="4">
        <v>2</v>
      </c>
      <c r="H98" s="122">
        <v>5</v>
      </c>
      <c r="I98" s="98"/>
      <c r="J98">
        <f t="shared" si="15"/>
        <v>-29608.799999999999</v>
      </c>
      <c r="K98" s="159"/>
      <c r="L98" s="159"/>
      <c r="M98" s="159"/>
      <c r="N98" s="159"/>
      <c r="O98" s="159"/>
      <c r="P98" s="159"/>
      <c r="Q98">
        <f t="shared" si="16"/>
        <v>-29608.799999999999</v>
      </c>
      <c r="R98"/>
      <c r="S98"/>
      <c r="T98"/>
    </row>
    <row r="99" spans="1:20" s="21" customFormat="1" ht="15" hidden="1" customHeight="1" x14ac:dyDescent="0.25">
      <c r="A99" s="140"/>
      <c r="B99" s="140"/>
      <c r="C99" s="93">
        <v>10</v>
      </c>
      <c r="D99" s="102" t="s">
        <v>30</v>
      </c>
      <c r="E99" s="118">
        <v>1</v>
      </c>
      <c r="F99" s="119">
        <v>1</v>
      </c>
      <c r="G99" s="4">
        <v>5</v>
      </c>
      <c r="H99" s="122">
        <v>5</v>
      </c>
      <c r="I99" s="114"/>
      <c r="J99">
        <f t="shared" si="15"/>
        <v>-29608.799999999999</v>
      </c>
      <c r="K99" s="159"/>
      <c r="L99" s="159"/>
      <c r="M99" s="159"/>
      <c r="N99" s="159"/>
      <c r="O99" s="159"/>
      <c r="P99" s="159"/>
      <c r="Q99">
        <f t="shared" si="16"/>
        <v>-29608.799999999999</v>
      </c>
      <c r="R99"/>
      <c r="T99"/>
    </row>
    <row r="100" spans="1:20" s="21" customFormat="1" ht="15" hidden="1" customHeight="1" x14ac:dyDescent="0.25">
      <c r="A100"/>
      <c r="B100"/>
      <c r="C100" s="93">
        <v>11</v>
      </c>
      <c r="D100" s="102" t="s">
        <v>30</v>
      </c>
      <c r="E100" s="118">
        <v>1</v>
      </c>
      <c r="F100" s="119">
        <v>1</v>
      </c>
      <c r="G100" s="4">
        <v>7</v>
      </c>
      <c r="H100" s="4">
        <v>5</v>
      </c>
      <c r="I100" s="114">
        <v>29527.787</v>
      </c>
      <c r="J100">
        <f t="shared" si="15"/>
        <v>-81.01299999999901</v>
      </c>
      <c r="K100" s="159"/>
      <c r="L100" s="159"/>
      <c r="M100" s="159"/>
      <c r="N100" s="159"/>
      <c r="O100" s="159"/>
      <c r="P100" s="159"/>
      <c r="Q100">
        <f t="shared" si="16"/>
        <v>-81.01299999999901</v>
      </c>
      <c r="R100"/>
      <c r="S100"/>
      <c r="T100"/>
    </row>
    <row r="101" spans="1:20" s="21" customFormat="1" ht="15" hidden="1" customHeight="1" thickBot="1" x14ac:dyDescent="0.3">
      <c r="A101"/>
      <c r="B101"/>
      <c r="C101" s="93">
        <v>12</v>
      </c>
      <c r="D101" s="102" t="s">
        <v>30</v>
      </c>
      <c r="E101" s="104">
        <v>1</v>
      </c>
      <c r="F101" s="120">
        <v>1</v>
      </c>
      <c r="G101" s="120">
        <v>10</v>
      </c>
      <c r="H101" s="120">
        <v>5</v>
      </c>
      <c r="I101" s="103">
        <v>29527.439999999999</v>
      </c>
      <c r="J101">
        <f t="shared" si="15"/>
        <v>-81.360000000000582</v>
      </c>
      <c r="K101" s="159"/>
      <c r="L101" s="159"/>
      <c r="M101" s="159"/>
      <c r="N101" s="159"/>
      <c r="O101" s="159"/>
      <c r="P101" s="159"/>
      <c r="Q101">
        <f t="shared" si="16"/>
        <v>-81.360000000000582</v>
      </c>
      <c r="R101"/>
      <c r="S101"/>
      <c r="T101"/>
    </row>
    <row r="102" spans="1:20" s="21" customFormat="1" ht="15" hidden="1" customHeight="1" x14ac:dyDescent="0.25">
      <c r="A102"/>
      <c r="B102"/>
      <c r="C102" s="93">
        <v>13</v>
      </c>
      <c r="D102" s="102" t="s">
        <v>34</v>
      </c>
      <c r="E102" s="97">
        <v>2</v>
      </c>
      <c r="F102" s="112">
        <v>1</v>
      </c>
      <c r="G102" s="112">
        <v>2</v>
      </c>
      <c r="H102" s="112">
        <v>1</v>
      </c>
      <c r="I102" s="98">
        <v>29671.3</v>
      </c>
      <c r="J102">
        <f t="shared" si="15"/>
        <v>62.5</v>
      </c>
      <c r="K102" s="159"/>
      <c r="L102" s="159"/>
      <c r="M102" s="159"/>
      <c r="N102" s="159"/>
      <c r="O102" s="159"/>
      <c r="P102" s="159"/>
      <c r="Q102">
        <f t="shared" si="16"/>
        <v>62.5</v>
      </c>
      <c r="R102"/>
      <c r="S102"/>
      <c r="T102"/>
    </row>
    <row r="103" spans="1:20" s="21" customFormat="1" ht="15" hidden="1" customHeight="1" x14ac:dyDescent="0.25">
      <c r="A103"/>
      <c r="B103"/>
      <c r="C103" s="93">
        <v>14</v>
      </c>
      <c r="D103" s="102" t="s">
        <v>34</v>
      </c>
      <c r="E103" s="113">
        <v>2</v>
      </c>
      <c r="F103" s="4">
        <v>1</v>
      </c>
      <c r="G103" s="4">
        <v>5</v>
      </c>
      <c r="H103" s="4">
        <v>1</v>
      </c>
      <c r="I103" s="114">
        <v>29670.9</v>
      </c>
      <c r="J103">
        <f t="shared" si="15"/>
        <v>62.100000000002183</v>
      </c>
      <c r="K103" s="159"/>
      <c r="L103" s="159"/>
      <c r="M103" s="159"/>
      <c r="N103" s="159"/>
      <c r="O103" s="159"/>
      <c r="P103" s="159"/>
      <c r="Q103">
        <f t="shared" si="16"/>
        <v>62.100000000002183</v>
      </c>
      <c r="R103"/>
      <c r="S103"/>
      <c r="T103"/>
    </row>
    <row r="104" spans="1:20" s="21" customFormat="1" ht="15" hidden="1" customHeight="1" x14ac:dyDescent="0.25">
      <c r="A104"/>
      <c r="B104"/>
      <c r="C104" s="93">
        <v>15</v>
      </c>
      <c r="D104" s="102" t="s">
        <v>34</v>
      </c>
      <c r="E104" s="113">
        <v>2</v>
      </c>
      <c r="F104" s="4">
        <v>1</v>
      </c>
      <c r="G104" s="4">
        <v>7</v>
      </c>
      <c r="H104" s="4">
        <v>1</v>
      </c>
      <c r="I104" s="114">
        <v>29670.9</v>
      </c>
      <c r="J104">
        <f t="shared" si="15"/>
        <v>62.100000000002183</v>
      </c>
      <c r="K104" s="159"/>
      <c r="L104" s="159"/>
      <c r="M104" s="159"/>
      <c r="N104" s="159"/>
      <c r="O104" s="159"/>
      <c r="P104" s="159"/>
      <c r="Q104">
        <f t="shared" si="16"/>
        <v>62.100000000002183</v>
      </c>
      <c r="R104"/>
      <c r="S104"/>
      <c r="T104"/>
    </row>
    <row r="105" spans="1:20" s="21" customFormat="1" ht="15" hidden="1" customHeight="1" x14ac:dyDescent="0.25">
      <c r="A105"/>
      <c r="B105"/>
      <c r="C105" s="93">
        <v>16</v>
      </c>
      <c r="D105" s="102" t="s">
        <v>34</v>
      </c>
      <c r="E105" s="113">
        <v>2</v>
      </c>
      <c r="F105" s="4">
        <v>1</v>
      </c>
      <c r="G105" s="4">
        <v>10</v>
      </c>
      <c r="H105" s="4">
        <v>1</v>
      </c>
      <c r="I105" s="114">
        <v>29670.9</v>
      </c>
      <c r="J105">
        <f t="shared" si="15"/>
        <v>62.100000000002183</v>
      </c>
      <c r="K105" s="159"/>
      <c r="L105" s="159"/>
      <c r="M105" s="159"/>
      <c r="N105" s="159"/>
      <c r="O105" s="159"/>
      <c r="P105" s="159"/>
      <c r="Q105">
        <f t="shared" si="16"/>
        <v>62.100000000002183</v>
      </c>
      <c r="R105"/>
      <c r="S105"/>
      <c r="T105"/>
    </row>
    <row r="106" spans="1:20" ht="15" hidden="1" customHeight="1" x14ac:dyDescent="0.25">
      <c r="C106" s="73">
        <v>17</v>
      </c>
      <c r="D106" s="75" t="s">
        <v>32</v>
      </c>
      <c r="E106" s="121">
        <v>2</v>
      </c>
      <c r="F106" s="122">
        <v>1</v>
      </c>
      <c r="G106" s="122">
        <v>2</v>
      </c>
      <c r="H106" s="122">
        <v>2</v>
      </c>
      <c r="I106" s="123">
        <v>29974.7</v>
      </c>
      <c r="J106">
        <f t="shared" si="15"/>
        <v>365.90000000000146</v>
      </c>
      <c r="K106" s="159"/>
      <c r="L106" s="159"/>
      <c r="M106" s="159"/>
      <c r="N106" s="159"/>
      <c r="O106" s="159"/>
      <c r="P106" s="159"/>
      <c r="Q106">
        <f t="shared" si="16"/>
        <v>365.90000000000146</v>
      </c>
    </row>
    <row r="107" spans="1:20" ht="15" hidden="1" customHeight="1" x14ac:dyDescent="0.25">
      <c r="C107" s="73">
        <v>18</v>
      </c>
      <c r="D107" s="75" t="s">
        <v>32</v>
      </c>
      <c r="E107" s="121">
        <v>2</v>
      </c>
      <c r="F107" s="122">
        <v>1</v>
      </c>
      <c r="G107" s="122">
        <v>5</v>
      </c>
      <c r="H107" s="122">
        <v>2</v>
      </c>
      <c r="I107" s="123">
        <v>29924.9</v>
      </c>
      <c r="J107">
        <f t="shared" si="15"/>
        <v>316.10000000000218</v>
      </c>
      <c r="K107" s="159"/>
      <c r="L107" s="159"/>
      <c r="M107" s="159"/>
      <c r="N107" s="159"/>
      <c r="O107" s="159"/>
      <c r="P107" s="159"/>
      <c r="Q107">
        <f t="shared" si="16"/>
        <v>316.10000000000218</v>
      </c>
    </row>
    <row r="108" spans="1:20" ht="15" hidden="1" customHeight="1" x14ac:dyDescent="0.25">
      <c r="C108" s="73">
        <v>19</v>
      </c>
      <c r="D108" s="75" t="s">
        <v>32</v>
      </c>
      <c r="E108" s="121">
        <v>2</v>
      </c>
      <c r="F108" s="122">
        <v>1</v>
      </c>
      <c r="G108" s="122">
        <v>7</v>
      </c>
      <c r="H108" s="122">
        <v>2</v>
      </c>
      <c r="I108" s="123">
        <v>29911.9</v>
      </c>
      <c r="J108">
        <f t="shared" si="15"/>
        <v>303.10000000000218</v>
      </c>
      <c r="K108" s="159"/>
      <c r="L108" s="159"/>
      <c r="M108" s="159"/>
      <c r="N108" s="159"/>
      <c r="O108" s="159"/>
      <c r="P108" s="159"/>
      <c r="Q108">
        <f t="shared" si="16"/>
        <v>303.10000000000218</v>
      </c>
    </row>
    <row r="109" spans="1:20" ht="15" hidden="1" customHeight="1" x14ac:dyDescent="0.25">
      <c r="C109" s="73">
        <v>20</v>
      </c>
      <c r="D109" s="75" t="s">
        <v>32</v>
      </c>
      <c r="E109" s="121">
        <v>2</v>
      </c>
      <c r="F109" s="122">
        <v>1</v>
      </c>
      <c r="G109" s="122">
        <v>10</v>
      </c>
      <c r="H109" s="122">
        <v>2</v>
      </c>
      <c r="I109" s="123">
        <v>29910.6</v>
      </c>
      <c r="J109">
        <f t="shared" si="15"/>
        <v>301.79999999999927</v>
      </c>
      <c r="K109" s="159"/>
      <c r="L109" s="159"/>
      <c r="M109" s="159"/>
      <c r="N109" s="159"/>
      <c r="O109" s="159"/>
      <c r="P109" s="159"/>
      <c r="Q109">
        <f t="shared" si="16"/>
        <v>301.79999999999927</v>
      </c>
    </row>
    <row r="110" spans="1:20" s="21" customFormat="1" ht="15" hidden="1" customHeight="1" x14ac:dyDescent="0.25">
      <c r="A110"/>
      <c r="B110"/>
      <c r="C110" s="105">
        <v>21</v>
      </c>
      <c r="D110" s="106" t="s">
        <v>35</v>
      </c>
      <c r="E110" s="124">
        <v>2</v>
      </c>
      <c r="F110" s="125">
        <v>1</v>
      </c>
      <c r="G110" s="125">
        <v>2</v>
      </c>
      <c r="H110" s="125">
        <v>5</v>
      </c>
      <c r="I110" s="126">
        <v>29671.3</v>
      </c>
      <c r="J110">
        <f t="shared" si="15"/>
        <v>62.5</v>
      </c>
      <c r="K110" s="159"/>
      <c r="L110" s="159"/>
      <c r="M110" s="159"/>
      <c r="N110" s="159"/>
      <c r="O110" s="159"/>
      <c r="P110" s="159"/>
      <c r="Q110">
        <f t="shared" si="16"/>
        <v>62.5</v>
      </c>
      <c r="R110"/>
      <c r="S110"/>
      <c r="T110"/>
    </row>
    <row r="111" spans="1:20" s="21" customFormat="1" ht="15" hidden="1" customHeight="1" x14ac:dyDescent="0.25">
      <c r="A111"/>
      <c r="B111"/>
      <c r="C111" s="105">
        <v>22</v>
      </c>
      <c r="D111" s="106" t="s">
        <v>35</v>
      </c>
      <c r="E111" s="124">
        <v>2</v>
      </c>
      <c r="F111" s="125">
        <v>1</v>
      </c>
      <c r="G111" s="125">
        <v>5</v>
      </c>
      <c r="H111" s="125">
        <v>5</v>
      </c>
      <c r="I111" s="126">
        <v>29529.258359335701</v>
      </c>
      <c r="J111">
        <f t="shared" si="15"/>
        <v>-79.541640664298029</v>
      </c>
      <c r="K111" s="159"/>
      <c r="L111" s="159"/>
      <c r="M111" s="159"/>
      <c r="N111" s="159"/>
      <c r="O111" s="159"/>
      <c r="P111" s="159"/>
      <c r="Q111">
        <f t="shared" si="16"/>
        <v>-79.541640664298029</v>
      </c>
      <c r="R111"/>
      <c r="S111"/>
      <c r="T111"/>
    </row>
    <row r="112" spans="1:20" s="21" customFormat="1" ht="15" hidden="1" customHeight="1" x14ac:dyDescent="0.25">
      <c r="A112"/>
      <c r="B112"/>
      <c r="C112" s="105">
        <v>23</v>
      </c>
      <c r="D112" s="106" t="s">
        <v>35</v>
      </c>
      <c r="E112" s="124">
        <v>2</v>
      </c>
      <c r="F112" s="125">
        <v>1</v>
      </c>
      <c r="G112" s="125">
        <v>7</v>
      </c>
      <c r="H112" s="125">
        <v>5</v>
      </c>
      <c r="I112" s="126">
        <v>29527.7831974851</v>
      </c>
      <c r="J112">
        <f t="shared" si="15"/>
        <v>-81.016802514899609</v>
      </c>
      <c r="K112" s="159"/>
      <c r="L112" s="159"/>
      <c r="M112" s="159"/>
      <c r="N112" s="159"/>
      <c r="O112" s="159"/>
      <c r="P112" s="159"/>
      <c r="Q112">
        <f t="shared" si="16"/>
        <v>-81.016802514899609</v>
      </c>
      <c r="R112"/>
      <c r="S112"/>
      <c r="T112"/>
    </row>
    <row r="113" spans="1:20" s="21" customFormat="1" ht="15" hidden="1" customHeight="1" thickBot="1" x14ac:dyDescent="0.3">
      <c r="A113"/>
      <c r="B113"/>
      <c r="C113" s="105">
        <v>24</v>
      </c>
      <c r="D113" s="106" t="s">
        <v>35</v>
      </c>
      <c r="E113" s="127">
        <v>2</v>
      </c>
      <c r="F113" s="128">
        <v>1</v>
      </c>
      <c r="G113" s="128">
        <v>10</v>
      </c>
      <c r="H113" s="128">
        <v>5</v>
      </c>
      <c r="I113" s="129">
        <v>29527.437686913101</v>
      </c>
      <c r="J113">
        <f t="shared" si="15"/>
        <v>-81.362313086898212</v>
      </c>
      <c r="K113" s="159"/>
      <c r="L113" s="159"/>
      <c r="M113" s="159"/>
      <c r="N113" s="159"/>
      <c r="O113" s="159"/>
      <c r="P113" s="159"/>
      <c r="Q113">
        <f t="shared" si="16"/>
        <v>-81.362313086898212</v>
      </c>
      <c r="R113"/>
      <c r="S113"/>
      <c r="T113"/>
    </row>
    <row r="114" spans="1:20" s="21" customFormat="1" ht="15" hidden="1" customHeight="1" thickBot="1" x14ac:dyDescent="0.3">
      <c r="A114"/>
      <c r="B114"/>
      <c r="C114" s="105"/>
      <c r="D114" s="106" t="s">
        <v>37</v>
      </c>
      <c r="E114" s="127">
        <v>2</v>
      </c>
      <c r="F114" s="128">
        <v>1</v>
      </c>
      <c r="G114" s="145">
        <v>2</v>
      </c>
      <c r="H114" s="145">
        <v>7</v>
      </c>
      <c r="I114" s="146">
        <v>29671.3</v>
      </c>
      <c r="J114">
        <f t="shared" ref="J114:J136" si="17">I114-V$75</f>
        <v>62.5</v>
      </c>
      <c r="K114" s="159"/>
      <c r="L114" s="159"/>
      <c r="M114" s="159"/>
      <c r="N114" s="159"/>
      <c r="O114" s="159"/>
      <c r="P114" s="159"/>
      <c r="Q114">
        <f>I114-V$75</f>
        <v>62.5</v>
      </c>
      <c r="R114"/>
      <c r="S114"/>
      <c r="T114"/>
    </row>
    <row r="115" spans="1:20" s="21" customFormat="1" ht="15" hidden="1" customHeight="1" thickBot="1" x14ac:dyDescent="0.3">
      <c r="A115"/>
      <c r="B115"/>
      <c r="C115" s="105"/>
      <c r="D115" s="106" t="s">
        <v>37</v>
      </c>
      <c r="E115" s="127">
        <v>2</v>
      </c>
      <c r="F115" s="128">
        <v>1</v>
      </c>
      <c r="G115" s="145">
        <v>5</v>
      </c>
      <c r="H115" s="145">
        <v>7</v>
      </c>
      <c r="I115" s="146">
        <v>29526.5</v>
      </c>
      <c r="J115">
        <f t="shared" si="17"/>
        <v>-82.299999999999272</v>
      </c>
      <c r="K115" s="159"/>
      <c r="L115" s="159"/>
      <c r="M115" s="159"/>
      <c r="N115" s="159"/>
      <c r="O115" s="159"/>
      <c r="P115" s="159"/>
      <c r="Q115"/>
      <c r="R115"/>
      <c r="S115"/>
      <c r="T115"/>
    </row>
    <row r="116" spans="1:20" s="21" customFormat="1" ht="15" hidden="1" customHeight="1" thickBot="1" x14ac:dyDescent="0.3">
      <c r="A116"/>
      <c r="B116"/>
      <c r="C116" s="105"/>
      <c r="D116" s="106" t="s">
        <v>37</v>
      </c>
      <c r="E116" s="127">
        <v>2</v>
      </c>
      <c r="F116" s="128">
        <v>1</v>
      </c>
      <c r="G116" s="145">
        <v>7</v>
      </c>
      <c r="H116" s="145">
        <v>7</v>
      </c>
      <c r="I116" s="146">
        <v>29525.08</v>
      </c>
      <c r="J116">
        <f t="shared" si="17"/>
        <v>-83.719999999997526</v>
      </c>
      <c r="K116" s="159"/>
      <c r="L116" s="159"/>
      <c r="M116" s="159"/>
      <c r="N116" s="159"/>
      <c r="O116" s="159"/>
      <c r="P116" s="159"/>
      <c r="Q116"/>
      <c r="R116"/>
      <c r="S116"/>
      <c r="T116"/>
    </row>
    <row r="117" spans="1:20" s="21" customFormat="1" ht="15" hidden="1" customHeight="1" thickBot="1" x14ac:dyDescent="0.3">
      <c r="A117"/>
      <c r="B117"/>
      <c r="C117" s="105"/>
      <c r="D117" s="106" t="s">
        <v>37</v>
      </c>
      <c r="E117" s="127">
        <v>2</v>
      </c>
      <c r="F117" s="128">
        <v>1</v>
      </c>
      <c r="G117" s="145">
        <v>10</v>
      </c>
      <c r="H117" s="145">
        <v>7</v>
      </c>
      <c r="I117" s="146">
        <v>29525</v>
      </c>
      <c r="J117">
        <f t="shared" si="17"/>
        <v>-83.799999999999272</v>
      </c>
      <c r="K117" s="159"/>
      <c r="L117" s="159"/>
      <c r="M117" s="159"/>
      <c r="N117" s="159"/>
      <c r="O117" s="159"/>
      <c r="P117" s="159"/>
      <c r="Q117"/>
      <c r="R117"/>
      <c r="S117"/>
      <c r="T117"/>
    </row>
    <row r="118" spans="1:20" s="21" customFormat="1" hidden="1" x14ac:dyDescent="0.25">
      <c r="A118"/>
      <c r="B118"/>
      <c r="C118" s="109">
        <v>25</v>
      </c>
      <c r="D118" s="110" t="s">
        <v>36</v>
      </c>
      <c r="E118" s="130">
        <v>4</v>
      </c>
      <c r="F118" s="131">
        <v>1</v>
      </c>
      <c r="G118" s="131">
        <v>2</v>
      </c>
      <c r="H118" s="131">
        <v>1</v>
      </c>
      <c r="I118" s="132">
        <v>30326</v>
      </c>
      <c r="J118">
        <f t="shared" si="17"/>
        <v>717.20000000000073</v>
      </c>
      <c r="K118" s="159"/>
      <c r="L118" s="159"/>
      <c r="M118" s="159"/>
      <c r="N118" s="159"/>
      <c r="O118" s="159"/>
      <c r="P118" s="159"/>
      <c r="Q118">
        <f t="shared" si="16"/>
        <v>717.20000000000073</v>
      </c>
    </row>
    <row r="119" spans="1:20" s="21" customFormat="1" hidden="1" x14ac:dyDescent="0.25">
      <c r="A119"/>
      <c r="B119"/>
      <c r="C119" s="109">
        <v>26</v>
      </c>
      <c r="D119" s="110" t="s">
        <v>36</v>
      </c>
      <c r="E119" s="133">
        <v>4</v>
      </c>
      <c r="F119" s="134">
        <v>1</v>
      </c>
      <c r="G119" s="134">
        <v>5</v>
      </c>
      <c r="H119" s="134">
        <v>1</v>
      </c>
      <c r="I119" s="135">
        <v>30324.802899786599</v>
      </c>
      <c r="J119">
        <f t="shared" si="17"/>
        <v>716.0028997865993</v>
      </c>
      <c r="K119" s="159"/>
      <c r="L119" s="159"/>
      <c r="M119" s="159"/>
      <c r="N119" s="159"/>
      <c r="O119" s="159"/>
      <c r="P119" s="159"/>
      <c r="Q119">
        <f t="shared" si="16"/>
        <v>716.0028997865993</v>
      </c>
    </row>
    <row r="120" spans="1:20" s="21" customFormat="1" hidden="1" x14ac:dyDescent="0.25">
      <c r="A120"/>
      <c r="B120"/>
      <c r="C120" s="109">
        <v>27</v>
      </c>
      <c r="D120" s="110" t="s">
        <v>36</v>
      </c>
      <c r="E120" s="133">
        <v>4</v>
      </c>
      <c r="F120" s="134">
        <v>1</v>
      </c>
      <c r="G120" s="134">
        <v>7</v>
      </c>
      <c r="H120" s="134">
        <v>1</v>
      </c>
      <c r="I120" s="135">
        <v>29540</v>
      </c>
      <c r="J120">
        <f t="shared" si="17"/>
        <v>-68.799999999999272</v>
      </c>
      <c r="K120" s="159"/>
      <c r="L120" s="159"/>
      <c r="M120" s="159"/>
      <c r="N120" s="159"/>
      <c r="O120" s="159"/>
      <c r="P120" s="159"/>
      <c r="Q120">
        <f t="shared" si="16"/>
        <v>-68.799999999999272</v>
      </c>
    </row>
    <row r="121" spans="1:20" s="21" customFormat="1" hidden="1" x14ac:dyDescent="0.25">
      <c r="A121"/>
      <c r="B121"/>
      <c r="C121" s="109">
        <v>28</v>
      </c>
      <c r="D121" s="110" t="s">
        <v>36</v>
      </c>
      <c r="E121" s="133">
        <v>4</v>
      </c>
      <c r="F121" s="134">
        <v>1</v>
      </c>
      <c r="G121" s="134">
        <v>10</v>
      </c>
      <c r="H121" s="134">
        <v>1</v>
      </c>
      <c r="I121" s="135">
        <v>29538.3</v>
      </c>
      <c r="J121">
        <f t="shared" si="17"/>
        <v>-70.5</v>
      </c>
      <c r="K121" s="159"/>
      <c r="L121" s="159"/>
      <c r="M121" s="159"/>
      <c r="N121" s="159"/>
      <c r="O121" s="159"/>
      <c r="P121" s="159"/>
      <c r="Q121">
        <f t="shared" si="16"/>
        <v>-70.5</v>
      </c>
    </row>
    <row r="122" spans="1:20" ht="15" hidden="1" customHeight="1" x14ac:dyDescent="0.25">
      <c r="C122" s="93">
        <v>29</v>
      </c>
      <c r="D122" s="102" t="s">
        <v>37</v>
      </c>
      <c r="E122" s="113">
        <v>4</v>
      </c>
      <c r="F122" s="4">
        <v>1</v>
      </c>
      <c r="G122" s="4">
        <v>2</v>
      </c>
      <c r="H122" s="4">
        <v>2</v>
      </c>
      <c r="I122" s="114">
        <v>29552.799999999999</v>
      </c>
      <c r="J122">
        <f t="shared" si="17"/>
        <v>-56</v>
      </c>
      <c r="K122" s="159"/>
      <c r="L122" s="159"/>
      <c r="M122" s="159"/>
      <c r="N122" s="159"/>
      <c r="O122" s="159"/>
      <c r="P122" s="159"/>
      <c r="Q122">
        <f t="shared" si="16"/>
        <v>-56</v>
      </c>
    </row>
    <row r="123" spans="1:20" ht="15" hidden="1" customHeight="1" x14ac:dyDescent="0.25">
      <c r="C123" s="93">
        <v>30</v>
      </c>
      <c r="D123" s="102" t="s">
        <v>37</v>
      </c>
      <c r="E123" s="113">
        <v>4</v>
      </c>
      <c r="F123" s="4">
        <v>1</v>
      </c>
      <c r="G123" s="4">
        <v>5</v>
      </c>
      <c r="H123" s="4">
        <v>2</v>
      </c>
      <c r="I123" s="114">
        <v>29541.3</v>
      </c>
      <c r="J123">
        <f t="shared" si="17"/>
        <v>-67.5</v>
      </c>
      <c r="K123" s="159"/>
      <c r="L123" s="159"/>
      <c r="M123" s="159"/>
      <c r="N123" s="159"/>
      <c r="O123" s="159"/>
      <c r="P123" s="159"/>
      <c r="Q123">
        <f t="shared" si="16"/>
        <v>-67.5</v>
      </c>
    </row>
    <row r="124" spans="1:20" ht="15" hidden="1" customHeight="1" x14ac:dyDescent="0.25">
      <c r="C124" s="93">
        <v>31</v>
      </c>
      <c r="D124" s="102" t="s">
        <v>37</v>
      </c>
      <c r="E124" s="113">
        <v>4</v>
      </c>
      <c r="F124" s="4">
        <v>1</v>
      </c>
      <c r="G124" s="4">
        <v>7</v>
      </c>
      <c r="H124" s="4">
        <v>2</v>
      </c>
      <c r="I124" s="114">
        <v>29541.1</v>
      </c>
      <c r="J124">
        <f t="shared" si="17"/>
        <v>-67.700000000000728</v>
      </c>
      <c r="Q124">
        <f t="shared" si="16"/>
        <v>-67.700000000000728</v>
      </c>
    </row>
    <row r="125" spans="1:20" ht="15" hidden="1" customHeight="1" x14ac:dyDescent="0.25">
      <c r="C125" s="93">
        <v>32</v>
      </c>
      <c r="D125" s="102" t="s">
        <v>41</v>
      </c>
      <c r="E125" s="121">
        <v>4</v>
      </c>
      <c r="F125" s="122">
        <v>1</v>
      </c>
      <c r="G125" s="122">
        <v>10</v>
      </c>
      <c r="H125" s="122">
        <v>2</v>
      </c>
      <c r="I125" s="114">
        <v>29912.690999999999</v>
      </c>
      <c r="J125">
        <f t="shared" si="17"/>
        <v>303.89099999999962</v>
      </c>
      <c r="Q125">
        <f t="shared" si="16"/>
        <v>303.89099999999962</v>
      </c>
    </row>
    <row r="126" spans="1:20" ht="15" hidden="1" customHeight="1" x14ac:dyDescent="0.25">
      <c r="C126" s="93">
        <v>33</v>
      </c>
      <c r="D126" s="102" t="s">
        <v>41</v>
      </c>
      <c r="E126" s="121">
        <v>4</v>
      </c>
      <c r="F126" s="122">
        <v>1</v>
      </c>
      <c r="G126" s="122">
        <v>2</v>
      </c>
      <c r="H126" s="122">
        <v>5</v>
      </c>
      <c r="I126" s="114">
        <v>29671.260999999999</v>
      </c>
      <c r="J126">
        <f t="shared" si="17"/>
        <v>62.460999999999331</v>
      </c>
      <c r="K126" t="s">
        <v>171</v>
      </c>
      <c r="Q126">
        <f t="shared" si="16"/>
        <v>62.460999999999331</v>
      </c>
    </row>
    <row r="127" spans="1:20" s="21" customFormat="1" ht="15" hidden="1" customHeight="1" x14ac:dyDescent="0.25">
      <c r="A127"/>
      <c r="B127"/>
      <c r="C127" s="93">
        <v>34</v>
      </c>
      <c r="D127" s="102" t="s">
        <v>38</v>
      </c>
      <c r="E127" s="118">
        <v>4</v>
      </c>
      <c r="F127" s="119">
        <v>1</v>
      </c>
      <c r="G127" s="4">
        <v>5</v>
      </c>
      <c r="H127" s="4">
        <v>5</v>
      </c>
      <c r="I127" s="114">
        <v>29536.1</v>
      </c>
      <c r="J127">
        <f t="shared" si="17"/>
        <v>-72.700000000000728</v>
      </c>
      <c r="K127"/>
      <c r="L127"/>
      <c r="M127"/>
      <c r="N127"/>
      <c r="O127"/>
      <c r="P127"/>
      <c r="Q127">
        <f t="shared" si="16"/>
        <v>-72.700000000000728</v>
      </c>
      <c r="R127"/>
      <c r="S127"/>
      <c r="T127"/>
    </row>
    <row r="128" spans="1:20" s="21" customFormat="1" ht="15" hidden="1" customHeight="1" x14ac:dyDescent="0.25">
      <c r="A128"/>
      <c r="B128"/>
      <c r="C128" s="93">
        <v>35</v>
      </c>
      <c r="D128" s="102" t="s">
        <v>38</v>
      </c>
      <c r="E128" s="118">
        <v>4</v>
      </c>
      <c r="F128" s="119">
        <v>1</v>
      </c>
      <c r="G128" s="4">
        <v>7</v>
      </c>
      <c r="H128" s="4">
        <v>5</v>
      </c>
      <c r="I128" s="114">
        <v>29534.6</v>
      </c>
      <c r="J128">
        <f t="shared" si="17"/>
        <v>-74.200000000000728</v>
      </c>
      <c r="K128"/>
      <c r="L128"/>
      <c r="M128"/>
      <c r="N128"/>
      <c r="O128"/>
      <c r="P128"/>
      <c r="Q128">
        <f t="shared" si="16"/>
        <v>-74.200000000000728</v>
      </c>
      <c r="R128"/>
      <c r="S128"/>
      <c r="T128"/>
    </row>
    <row r="129" spans="1:20" s="21" customFormat="1" ht="15" hidden="1" customHeight="1" x14ac:dyDescent="0.25">
      <c r="A129"/>
      <c r="B129"/>
      <c r="C129" s="93">
        <v>37</v>
      </c>
      <c r="D129" s="102" t="s">
        <v>40</v>
      </c>
      <c r="E129" s="141">
        <v>4</v>
      </c>
      <c r="F129" s="142">
        <v>1</v>
      </c>
      <c r="G129" s="143">
        <v>10</v>
      </c>
      <c r="H129" s="143">
        <v>5</v>
      </c>
      <c r="I129" s="144">
        <v>29525.200000000001</v>
      </c>
      <c r="J129">
        <f t="shared" si="17"/>
        <v>-83.599999999998545</v>
      </c>
      <c r="K129"/>
      <c r="L129"/>
      <c r="M129"/>
      <c r="N129"/>
      <c r="O129"/>
      <c r="P129"/>
      <c r="Q129">
        <f t="shared" si="16"/>
        <v>-83.599999999998545</v>
      </c>
      <c r="R129"/>
      <c r="S129"/>
      <c r="T129"/>
    </row>
    <row r="130" spans="1:20" s="21" customFormat="1" ht="15" hidden="1" customHeight="1" x14ac:dyDescent="0.25">
      <c r="A130"/>
      <c r="B130"/>
      <c r="C130" s="93">
        <v>38</v>
      </c>
      <c r="D130" s="102" t="s">
        <v>40</v>
      </c>
      <c r="E130" s="141">
        <v>4</v>
      </c>
      <c r="F130" s="142">
        <v>1</v>
      </c>
      <c r="G130" s="143">
        <v>7</v>
      </c>
      <c r="H130" s="143">
        <v>7</v>
      </c>
      <c r="I130" s="114">
        <v>29525.3</v>
      </c>
      <c r="J130">
        <f t="shared" si="17"/>
        <v>-83.5</v>
      </c>
      <c r="K130"/>
      <c r="L130"/>
      <c r="M130"/>
      <c r="N130"/>
      <c r="O130"/>
      <c r="P130"/>
      <c r="Q130">
        <f t="shared" si="16"/>
        <v>-83.5</v>
      </c>
      <c r="R130"/>
      <c r="S130"/>
      <c r="T130"/>
    </row>
    <row r="131" spans="1:20" s="21" customFormat="1" ht="15" hidden="1" customHeight="1" thickBot="1" x14ac:dyDescent="0.3">
      <c r="A131"/>
      <c r="B131"/>
      <c r="C131" s="93">
        <v>39</v>
      </c>
      <c r="D131" s="102" t="s">
        <v>40</v>
      </c>
      <c r="E131" s="136">
        <v>4</v>
      </c>
      <c r="F131" s="137">
        <v>1</v>
      </c>
      <c r="G131" s="120">
        <v>10</v>
      </c>
      <c r="H131" s="120">
        <v>7</v>
      </c>
      <c r="I131" s="103">
        <v>29525</v>
      </c>
      <c r="J131">
        <f t="shared" si="17"/>
        <v>-83.799999999999272</v>
      </c>
      <c r="K131"/>
      <c r="L131"/>
      <c r="M131"/>
      <c r="N131"/>
      <c r="O131"/>
      <c r="P131"/>
      <c r="Q131">
        <f t="shared" si="16"/>
        <v>-83.799999999999272</v>
      </c>
      <c r="R131"/>
      <c r="S131"/>
      <c r="T131"/>
    </row>
    <row r="132" spans="1:20" s="21" customFormat="1" ht="15" hidden="1" customHeight="1" x14ac:dyDescent="0.25">
      <c r="A132"/>
      <c r="B132"/>
      <c r="C132" s="93">
        <v>40</v>
      </c>
      <c r="D132" s="102" t="s">
        <v>40</v>
      </c>
      <c r="E132" s="113">
        <v>4</v>
      </c>
      <c r="F132" s="4">
        <v>2</v>
      </c>
      <c r="G132" s="4">
        <v>5</v>
      </c>
      <c r="H132" s="4">
        <v>5</v>
      </c>
      <c r="I132" s="114">
        <v>29526.799999999999</v>
      </c>
      <c r="J132">
        <f t="shared" si="17"/>
        <v>-82</v>
      </c>
      <c r="K132"/>
      <c r="L132"/>
      <c r="M132"/>
      <c r="N132"/>
      <c r="O132"/>
      <c r="P132"/>
      <c r="Q132">
        <f t="shared" si="16"/>
        <v>-82</v>
      </c>
      <c r="R132"/>
      <c r="S132"/>
      <c r="T132"/>
    </row>
    <row r="133" spans="1:20" s="21" customFormat="1" ht="15" hidden="1" customHeight="1" x14ac:dyDescent="0.25">
      <c r="A133"/>
      <c r="B133"/>
      <c r="C133" s="93">
        <v>41</v>
      </c>
      <c r="D133" s="102" t="s">
        <v>40</v>
      </c>
      <c r="E133" s="113">
        <v>4</v>
      </c>
      <c r="F133" s="4">
        <v>2</v>
      </c>
      <c r="G133" s="4">
        <v>7</v>
      </c>
      <c r="H133" s="4">
        <v>5</v>
      </c>
      <c r="I133" s="114">
        <v>29525.3</v>
      </c>
      <c r="J133">
        <f t="shared" si="17"/>
        <v>-83.5</v>
      </c>
      <c r="K133"/>
      <c r="L133"/>
      <c r="M133"/>
      <c r="N133"/>
      <c r="O133"/>
      <c r="P133"/>
      <c r="Q133">
        <f t="shared" si="16"/>
        <v>-83.5</v>
      </c>
      <c r="R133"/>
      <c r="S133"/>
      <c r="T133"/>
    </row>
    <row r="134" spans="1:20" s="21" customFormat="1" ht="15" hidden="1" customHeight="1" x14ac:dyDescent="0.25">
      <c r="A134"/>
      <c r="B134"/>
      <c r="C134" s="93">
        <v>42</v>
      </c>
      <c r="D134" s="102" t="s">
        <v>40</v>
      </c>
      <c r="E134" s="113">
        <v>4</v>
      </c>
      <c r="F134" s="4">
        <v>2</v>
      </c>
      <c r="G134" s="4">
        <v>10</v>
      </c>
      <c r="H134" s="4">
        <v>5</v>
      </c>
      <c r="I134" s="114">
        <v>29525.200000000001</v>
      </c>
      <c r="J134">
        <f t="shared" si="17"/>
        <v>-83.599999999998545</v>
      </c>
      <c r="K134"/>
      <c r="L134"/>
      <c r="M134"/>
      <c r="N134"/>
      <c r="O134"/>
      <c r="P134"/>
      <c r="Q134">
        <f t="shared" si="16"/>
        <v>-83.599999999998545</v>
      </c>
      <c r="R134"/>
      <c r="S134"/>
      <c r="T134"/>
    </row>
    <row r="135" spans="1:20" s="21" customFormat="1" ht="15" hidden="1" customHeight="1" x14ac:dyDescent="0.25">
      <c r="A135"/>
      <c r="B135"/>
      <c r="C135" s="93">
        <v>43</v>
      </c>
      <c r="D135" s="102" t="s">
        <v>40</v>
      </c>
      <c r="E135" s="113">
        <v>4</v>
      </c>
      <c r="F135" s="4">
        <v>2</v>
      </c>
      <c r="G135" s="4">
        <v>7</v>
      </c>
      <c r="H135" s="4">
        <v>7</v>
      </c>
      <c r="I135" s="114">
        <v>29525.1</v>
      </c>
      <c r="J135">
        <f t="shared" si="17"/>
        <v>-83.700000000000728</v>
      </c>
      <c r="K135"/>
      <c r="L135"/>
      <c r="M135"/>
      <c r="N135"/>
      <c r="O135"/>
      <c r="P135"/>
      <c r="Q135">
        <f t="shared" si="16"/>
        <v>-83.700000000000728</v>
      </c>
      <c r="R135"/>
      <c r="S135"/>
      <c r="T135"/>
    </row>
    <row r="136" spans="1:20" s="21" customFormat="1" ht="15" hidden="1" customHeight="1" thickBot="1" x14ac:dyDescent="0.3">
      <c r="A136"/>
      <c r="B136"/>
      <c r="C136" s="93">
        <v>44</v>
      </c>
      <c r="D136" s="138" t="s">
        <v>40</v>
      </c>
      <c r="E136" s="104">
        <v>4</v>
      </c>
      <c r="F136" s="120">
        <v>2</v>
      </c>
      <c r="G136" s="120">
        <v>10</v>
      </c>
      <c r="H136" s="120">
        <v>7</v>
      </c>
      <c r="I136" s="103">
        <v>29525</v>
      </c>
      <c r="J136">
        <f t="shared" si="17"/>
        <v>-83.799999999999272</v>
      </c>
      <c r="K136"/>
      <c r="L136"/>
      <c r="M136"/>
      <c r="N136"/>
      <c r="O136"/>
      <c r="P136"/>
      <c r="Q136">
        <f t="shared" si="16"/>
        <v>-83.799999999999272</v>
      </c>
      <c r="R136"/>
      <c r="S136"/>
      <c r="T136"/>
    </row>
    <row r="137" spans="1:20" s="21" customFormat="1" ht="15" hidden="1" customHeight="1" thickBot="1" x14ac:dyDescent="0.25">
      <c r="A137"/>
      <c r="B137"/>
      <c r="C137"/>
      <c r="D137"/>
      <c r="E137" s="149" t="s">
        <v>165</v>
      </c>
      <c r="F137" s="150"/>
      <c r="G137" s="150"/>
      <c r="H137" s="150"/>
      <c r="I137" s="151"/>
      <c r="J137"/>
      <c r="K137"/>
      <c r="L137"/>
      <c r="M137"/>
      <c r="N137"/>
      <c r="O137"/>
      <c r="P137"/>
      <c r="Q137"/>
      <c r="R137"/>
      <c r="S137"/>
      <c r="T137"/>
    </row>
    <row r="138" spans="1:20" s="21" customFormat="1" ht="15" hidden="1" customHeight="1" x14ac:dyDescent="0.25">
      <c r="A138"/>
      <c r="B138"/>
      <c r="C138" s="154"/>
      <c r="D138" s="154"/>
      <c r="E138" s="152" t="s">
        <v>161</v>
      </c>
      <c r="F138" s="153"/>
      <c r="G138" s="152" t="s">
        <v>159</v>
      </c>
      <c r="H138" s="153"/>
      <c r="I138" s="147" t="s">
        <v>162</v>
      </c>
      <c r="J138"/>
      <c r="K138"/>
      <c r="L138"/>
      <c r="M138"/>
      <c r="N138"/>
      <c r="O138"/>
      <c r="P138"/>
      <c r="Q138"/>
      <c r="R138"/>
      <c r="S138"/>
      <c r="T138"/>
    </row>
    <row r="139" spans="1:20" s="21" customFormat="1" ht="15" hidden="1" customHeight="1" x14ac:dyDescent="0.25">
      <c r="A139"/>
      <c r="B139"/>
      <c r="C139" s="154"/>
      <c r="D139" s="154"/>
      <c r="E139" s="99" t="s">
        <v>158</v>
      </c>
      <c r="F139" s="100" t="s">
        <v>160</v>
      </c>
      <c r="G139" s="99" t="s">
        <v>158</v>
      </c>
      <c r="H139" s="100" t="s">
        <v>160</v>
      </c>
      <c r="I139" s="148"/>
      <c r="J139"/>
      <c r="K139"/>
      <c r="L139"/>
      <c r="M139"/>
      <c r="N139"/>
      <c r="O139"/>
      <c r="P139"/>
      <c r="Q139"/>
      <c r="R139"/>
      <c r="S139"/>
      <c r="T139"/>
    </row>
    <row r="140" spans="1:20" s="21" customFormat="1" ht="15" hidden="1" customHeight="1" x14ac:dyDescent="0.25">
      <c r="A140"/>
      <c r="B140"/>
      <c r="C140"/>
      <c r="D140"/>
      <c r="E140"/>
      <c r="F140"/>
      <c r="G140"/>
      <c r="H140"/>
      <c r="I140"/>
      <c r="J140"/>
      <c r="K140"/>
      <c r="L140"/>
      <c r="M140"/>
      <c r="N140"/>
      <c r="O140"/>
      <c r="P140"/>
      <c r="Q140"/>
      <c r="R140"/>
      <c r="S140"/>
      <c r="T140"/>
    </row>
    <row r="141" spans="1:20" s="21" customFormat="1" ht="15" hidden="1" customHeight="1" x14ac:dyDescent="0.25">
      <c r="A141"/>
      <c r="B141"/>
      <c r="C141"/>
      <c r="D141"/>
      <c r="E141"/>
      <c r="F141"/>
      <c r="G141"/>
      <c r="H141"/>
      <c r="I141"/>
      <c r="J141"/>
      <c r="K141"/>
      <c r="L141"/>
      <c r="M141"/>
      <c r="N141"/>
      <c r="O141"/>
      <c r="P141"/>
      <c r="Q141"/>
      <c r="R141"/>
      <c r="S141"/>
      <c r="T141"/>
    </row>
    <row r="142" spans="1:20" s="21" customFormat="1" ht="15" hidden="1" customHeight="1" x14ac:dyDescent="0.25">
      <c r="A142"/>
      <c r="B142"/>
      <c r="C142"/>
      <c r="D142"/>
      <c r="E142"/>
      <c r="F142"/>
      <c r="G142"/>
      <c r="H142"/>
      <c r="I142"/>
      <c r="J142"/>
      <c r="K142"/>
      <c r="L142"/>
      <c r="M142"/>
      <c r="N142"/>
      <c r="O142"/>
      <c r="P142"/>
      <c r="Q142"/>
      <c r="R142"/>
      <c r="S142"/>
      <c r="T142"/>
    </row>
    <row r="143" spans="1:20" s="21" customFormat="1" ht="15" hidden="1" customHeight="1" x14ac:dyDescent="0.25">
      <c r="A143"/>
      <c r="B143"/>
      <c r="C143"/>
      <c r="D143"/>
      <c r="E143"/>
      <c r="F143"/>
      <c r="G143"/>
      <c r="H143"/>
      <c r="I143"/>
      <c r="J143"/>
      <c r="K143"/>
      <c r="L143"/>
      <c r="M143"/>
      <c r="N143"/>
      <c r="O143"/>
      <c r="P143"/>
      <c r="Q143"/>
      <c r="R143"/>
      <c r="S143"/>
      <c r="T143"/>
    </row>
    <row r="144" spans="1:20" s="21" customFormat="1" ht="15" hidden="1" customHeight="1" x14ac:dyDescent="0.25">
      <c r="A144"/>
      <c r="B144"/>
      <c r="C144"/>
      <c r="D144"/>
      <c r="E144"/>
      <c r="F144"/>
      <c r="G144"/>
      <c r="H144"/>
      <c r="I144"/>
      <c r="J144"/>
      <c r="K144"/>
      <c r="L144"/>
      <c r="M144"/>
      <c r="N144"/>
      <c r="O144"/>
      <c r="P144"/>
      <c r="Q144"/>
      <c r="R144"/>
      <c r="S144"/>
      <c r="T144"/>
    </row>
    <row r="145" spans="1:22" s="21" customFormat="1" ht="15" hidden="1" customHeight="1" x14ac:dyDescent="0.25">
      <c r="A145"/>
      <c r="B145"/>
      <c r="C145"/>
      <c r="D145"/>
      <c r="E145"/>
      <c r="F145"/>
      <c r="G145"/>
      <c r="H145"/>
      <c r="I145"/>
      <c r="J145"/>
      <c r="K145"/>
      <c r="L145"/>
      <c r="M145"/>
      <c r="N145"/>
      <c r="O145"/>
      <c r="P145"/>
      <c r="Q145"/>
      <c r="R145"/>
      <c r="S145"/>
      <c r="T145"/>
    </row>
    <row r="146" spans="1:22" s="21" customFormat="1" ht="15" hidden="1" customHeight="1" x14ac:dyDescent="0.25">
      <c r="A146"/>
      <c r="B146"/>
      <c r="C146"/>
      <c r="D146"/>
      <c r="E146"/>
      <c r="F146"/>
      <c r="G146"/>
      <c r="H146"/>
      <c r="I146"/>
      <c r="J146"/>
      <c r="K146"/>
      <c r="L146"/>
      <c r="M146"/>
      <c r="N146"/>
      <c r="O146"/>
      <c r="P146"/>
      <c r="Q146"/>
      <c r="R146"/>
      <c r="S146"/>
      <c r="T146"/>
    </row>
    <row r="147" spans="1:22" s="21" customFormat="1" ht="15" hidden="1" customHeight="1" x14ac:dyDescent="0.25">
      <c r="A147"/>
      <c r="B147"/>
      <c r="C147"/>
      <c r="D147"/>
      <c r="E147"/>
      <c r="F147"/>
      <c r="G147"/>
      <c r="H147"/>
      <c r="I147"/>
      <c r="J147"/>
      <c r="K147"/>
      <c r="L147"/>
      <c r="M147"/>
      <c r="N147"/>
      <c r="O147"/>
      <c r="P147"/>
      <c r="Q147"/>
      <c r="R147"/>
      <c r="S147"/>
      <c r="T147"/>
    </row>
    <row r="148" spans="1:22" s="21" customFormat="1" ht="15" hidden="1" customHeight="1" x14ac:dyDescent="0.25">
      <c r="A148"/>
      <c r="B148"/>
      <c r="C148"/>
      <c r="D148"/>
      <c r="E148"/>
      <c r="F148"/>
      <c r="G148"/>
      <c r="H148"/>
      <c r="I148"/>
      <c r="J148"/>
      <c r="K148"/>
      <c r="L148"/>
      <c r="M148"/>
      <c r="N148"/>
      <c r="O148"/>
      <c r="P148"/>
      <c r="Q148"/>
      <c r="R148"/>
      <c r="S148"/>
      <c r="T148"/>
    </row>
    <row r="149" spans="1:22" s="21" customFormat="1" ht="15" hidden="1" customHeight="1" x14ac:dyDescent="0.25">
      <c r="A149"/>
      <c r="B149"/>
      <c r="C149"/>
      <c r="D149"/>
      <c r="E149"/>
      <c r="F149"/>
      <c r="G149"/>
      <c r="H149"/>
      <c r="I149"/>
      <c r="J149"/>
      <c r="K149"/>
      <c r="L149"/>
      <c r="M149"/>
      <c r="N149"/>
      <c r="O149"/>
      <c r="P149"/>
      <c r="Q149"/>
      <c r="R149"/>
      <c r="S149"/>
      <c r="T149"/>
    </row>
    <row r="150" spans="1:22" s="21" customFormat="1" ht="15" hidden="1" customHeight="1" x14ac:dyDescent="0.25">
      <c r="A150"/>
      <c r="B150"/>
      <c r="C150"/>
      <c r="D150"/>
      <c r="E150"/>
      <c r="F150"/>
      <c r="G150"/>
      <c r="H150"/>
      <c r="I150"/>
      <c r="J150"/>
      <c r="K150"/>
      <c r="L150"/>
      <c r="M150"/>
      <c r="N150"/>
      <c r="O150"/>
      <c r="P150"/>
      <c r="Q150"/>
      <c r="R150"/>
      <c r="S150"/>
      <c r="T150"/>
    </row>
    <row r="151" spans="1:22" s="21" customFormat="1" ht="15" hidden="1" customHeight="1" x14ac:dyDescent="0.25">
      <c r="A151"/>
      <c r="B151"/>
      <c r="C151"/>
      <c r="D151"/>
      <c r="E151"/>
      <c r="F151"/>
      <c r="G151"/>
      <c r="H151"/>
      <c r="I151"/>
      <c r="J151"/>
      <c r="K151"/>
      <c r="L151"/>
      <c r="M151"/>
      <c r="N151"/>
      <c r="O151"/>
      <c r="P151"/>
      <c r="Q151"/>
      <c r="R151"/>
      <c r="S151"/>
      <c r="T151"/>
    </row>
    <row r="152" spans="1:22" s="21" customFormat="1" ht="15" hidden="1" customHeight="1" x14ac:dyDescent="0.25">
      <c r="A152"/>
      <c r="B152"/>
      <c r="C152"/>
      <c r="D152"/>
      <c r="E152"/>
      <c r="F152"/>
      <c r="G152"/>
      <c r="H152"/>
      <c r="I152"/>
      <c r="J152"/>
      <c r="K152"/>
      <c r="L152"/>
      <c r="M152"/>
      <c r="N152"/>
      <c r="O152"/>
      <c r="P152"/>
      <c r="Q152"/>
      <c r="R152"/>
      <c r="S152"/>
      <c r="T152"/>
    </row>
    <row r="153" spans="1:22" s="21" customFormat="1" ht="15" hidden="1" customHeight="1" x14ac:dyDescent="0.25">
      <c r="A153" s="30"/>
      <c r="B153" s="49">
        <v>41</v>
      </c>
      <c r="C153" s="22" t="s">
        <v>25</v>
      </c>
      <c r="D153" s="22" t="s">
        <v>26</v>
      </c>
      <c r="E153" s="22" t="s">
        <v>29</v>
      </c>
      <c r="F153" s="22" t="s">
        <v>29</v>
      </c>
      <c r="G153" s="22">
        <v>13.8</v>
      </c>
      <c r="H153" s="23">
        <v>120</v>
      </c>
      <c r="I153" s="24">
        <v>80</v>
      </c>
      <c r="J153" s="24">
        <v>320</v>
      </c>
      <c r="K153" s="24">
        <v>91.9</v>
      </c>
      <c r="L153" s="24">
        <v>371</v>
      </c>
      <c r="M153" s="25"/>
      <c r="N153" s="24">
        <v>371</v>
      </c>
      <c r="O153" s="25">
        <v>2422</v>
      </c>
      <c r="P153" s="24">
        <v>7.774</v>
      </c>
      <c r="Q153" s="26">
        <v>30122.9</v>
      </c>
      <c r="R153" s="21">
        <v>63.14</v>
      </c>
      <c r="S153" s="22"/>
      <c r="T153" s="50"/>
      <c r="U153" s="21" t="s">
        <v>145</v>
      </c>
      <c r="V153" s="26">
        <v>30122.9</v>
      </c>
    </row>
    <row r="154" spans="1:22" s="21" customFormat="1" ht="15" customHeight="1" x14ac:dyDescent="0.25">
      <c r="A154" s="30"/>
      <c r="B154" s="49">
        <v>42</v>
      </c>
      <c r="C154" s="22" t="s">
        <v>28</v>
      </c>
      <c r="D154" s="22" t="s">
        <v>39</v>
      </c>
      <c r="E154" s="22" t="s">
        <v>29</v>
      </c>
      <c r="F154" s="22" t="s">
        <v>29</v>
      </c>
      <c r="G154" s="22">
        <v>13.8</v>
      </c>
      <c r="H154" s="23">
        <v>160</v>
      </c>
      <c r="I154" s="24">
        <v>80</v>
      </c>
      <c r="J154" s="24">
        <v>320</v>
      </c>
      <c r="K154" s="24">
        <v>91.9</v>
      </c>
      <c r="L154" s="24">
        <v>371</v>
      </c>
      <c r="M154" s="25"/>
      <c r="N154" s="24">
        <v>371</v>
      </c>
      <c r="O154" s="25">
        <v>2422</v>
      </c>
      <c r="P154" s="24">
        <v>7.774</v>
      </c>
      <c r="Q154" s="26">
        <v>29682.7</v>
      </c>
      <c r="S154" s="22"/>
      <c r="T154" s="50"/>
      <c r="U154" s="21" t="s">
        <v>145</v>
      </c>
      <c r="V154" s="26">
        <v>29682.7</v>
      </c>
    </row>
    <row r="155" spans="1:22" s="21" customFormat="1" ht="15" hidden="1" customHeight="1" x14ac:dyDescent="0.25">
      <c r="A155" s="30"/>
      <c r="B155" s="49">
        <v>45</v>
      </c>
      <c r="C155" s="22" t="s">
        <v>34</v>
      </c>
      <c r="D155" s="22" t="s">
        <v>26</v>
      </c>
      <c r="E155" s="22" t="s">
        <v>29</v>
      </c>
      <c r="F155" s="22" t="s">
        <v>29</v>
      </c>
      <c r="G155" s="22">
        <v>36</v>
      </c>
      <c r="H155" s="23">
        <v>120</v>
      </c>
      <c r="I155" s="24">
        <v>97</v>
      </c>
      <c r="J155" s="24">
        <v>195</v>
      </c>
      <c r="K155" s="24">
        <v>91.9</v>
      </c>
      <c r="L155" s="24">
        <v>371</v>
      </c>
      <c r="M155" s="25"/>
      <c r="N155" s="24">
        <v>371</v>
      </c>
      <c r="O155" s="25">
        <v>2484</v>
      </c>
      <c r="P155" s="24">
        <v>7.9729999999999999</v>
      </c>
      <c r="Q155" s="26">
        <v>29731.9</v>
      </c>
      <c r="S155" s="22"/>
      <c r="T155" s="50"/>
      <c r="U155" s="21" t="s">
        <v>144</v>
      </c>
      <c r="V155" s="26">
        <v>29731.9</v>
      </c>
    </row>
    <row r="156" spans="1:22" s="21" customFormat="1" ht="15" customHeight="1" x14ac:dyDescent="0.25">
      <c r="A156" s="30"/>
      <c r="B156" s="49">
        <v>46</v>
      </c>
      <c r="C156" s="22" t="s">
        <v>35</v>
      </c>
      <c r="D156" s="22" t="s">
        <v>39</v>
      </c>
      <c r="E156" s="22" t="s">
        <v>29</v>
      </c>
      <c r="F156" s="22" t="s">
        <v>29</v>
      </c>
      <c r="G156" s="22">
        <v>36</v>
      </c>
      <c r="H156" s="23">
        <v>160</v>
      </c>
      <c r="I156" s="24">
        <v>97</v>
      </c>
      <c r="J156" s="24">
        <v>195</v>
      </c>
      <c r="K156" s="24">
        <v>91.9</v>
      </c>
      <c r="L156" s="24">
        <v>371</v>
      </c>
      <c r="M156" s="25"/>
      <c r="N156" s="24">
        <v>371</v>
      </c>
      <c r="O156" s="25">
        <v>2484</v>
      </c>
      <c r="P156" s="24">
        <v>7.9729999999999999</v>
      </c>
      <c r="Q156" s="26">
        <v>29608.799999999999</v>
      </c>
      <c r="R156" s="21">
        <v>33.54</v>
      </c>
      <c r="S156" s="22"/>
      <c r="T156" s="50"/>
      <c r="U156" s="21" t="s">
        <v>144</v>
      </c>
      <c r="V156" s="26">
        <v>29608.799999999999</v>
      </c>
    </row>
    <row r="157" spans="1:22" s="21" customFormat="1" ht="15" hidden="1" customHeight="1" x14ac:dyDescent="0.25">
      <c r="A157"/>
      <c r="B157"/>
      <c r="C157"/>
      <c r="D157"/>
      <c r="E157"/>
      <c r="F157"/>
      <c r="G157"/>
      <c r="H157"/>
      <c r="I157"/>
      <c r="J157"/>
      <c r="K157"/>
      <c r="L157"/>
      <c r="M157"/>
      <c r="N157"/>
      <c r="O157"/>
      <c r="P157"/>
      <c r="Q157"/>
      <c r="R157"/>
      <c r="S157"/>
      <c r="T157"/>
    </row>
    <row r="158" spans="1:22" s="21" customFormat="1" ht="15" hidden="1" customHeight="1" x14ac:dyDescent="0.25">
      <c r="A158"/>
      <c r="B158"/>
      <c r="C158"/>
      <c r="D158"/>
      <c r="E158"/>
      <c r="F158"/>
      <c r="G158"/>
      <c r="H158"/>
      <c r="I158"/>
      <c r="J158"/>
      <c r="K158"/>
      <c r="L158"/>
      <c r="M158"/>
      <c r="N158"/>
      <c r="O158"/>
      <c r="P158"/>
      <c r="Q158"/>
      <c r="R158"/>
      <c r="S158"/>
      <c r="T158"/>
    </row>
    <row r="159" spans="1:22" s="21" customFormat="1" ht="15" hidden="1" customHeight="1" x14ac:dyDescent="0.25">
      <c r="A159"/>
      <c r="B159"/>
      <c r="C159"/>
      <c r="D159"/>
      <c r="E159"/>
      <c r="F159"/>
      <c r="G159"/>
      <c r="H159"/>
      <c r="I159"/>
      <c r="J159"/>
      <c r="K159"/>
      <c r="L159"/>
      <c r="M159"/>
      <c r="N159"/>
      <c r="O159"/>
      <c r="P159"/>
      <c r="Q159"/>
      <c r="R159"/>
      <c r="S159"/>
      <c r="T159"/>
    </row>
    <row r="160" spans="1:22" s="21" customFormat="1" ht="15" hidden="1" customHeight="1" x14ac:dyDescent="0.25">
      <c r="A160"/>
      <c r="B160"/>
      <c r="C160"/>
      <c r="D160"/>
      <c r="E160"/>
      <c r="F160"/>
      <c r="G160"/>
      <c r="H160"/>
      <c r="I160"/>
      <c r="J160"/>
      <c r="K160"/>
      <c r="L160"/>
      <c r="M160"/>
      <c r="N160"/>
      <c r="O160"/>
      <c r="P160"/>
      <c r="Q160"/>
      <c r="R160"/>
      <c r="S160"/>
      <c r="T160"/>
    </row>
    <row r="161" spans="1:20" s="21" customFormat="1" ht="15" hidden="1" customHeight="1" x14ac:dyDescent="0.25">
      <c r="A161"/>
      <c r="B161"/>
      <c r="C161"/>
      <c r="D161"/>
      <c r="E161"/>
      <c r="F161"/>
      <c r="G161"/>
      <c r="H161"/>
      <c r="I161"/>
      <c r="J161"/>
      <c r="K161"/>
      <c r="L161"/>
      <c r="M161"/>
      <c r="N161"/>
      <c r="O161"/>
      <c r="P161"/>
      <c r="Q161"/>
      <c r="R161"/>
      <c r="S161"/>
      <c r="T161"/>
    </row>
    <row r="162" spans="1:20" s="21" customFormat="1" ht="15" hidden="1" customHeight="1" x14ac:dyDescent="0.25">
      <c r="A162"/>
      <c r="B162"/>
      <c r="C162"/>
      <c r="D162"/>
      <c r="E162"/>
      <c r="F162"/>
      <c r="G162"/>
      <c r="H162"/>
      <c r="I162"/>
      <c r="J162"/>
      <c r="K162"/>
      <c r="L162"/>
      <c r="M162"/>
      <c r="N162"/>
      <c r="O162"/>
      <c r="P162"/>
      <c r="Q162"/>
      <c r="R162"/>
      <c r="S162"/>
      <c r="T162"/>
    </row>
    <row r="163" spans="1:20" s="21" customFormat="1" ht="15" hidden="1" customHeight="1" x14ac:dyDescent="0.25">
      <c r="A163"/>
      <c r="B163"/>
      <c r="C163"/>
      <c r="D163"/>
      <c r="E163"/>
      <c r="F163"/>
      <c r="G163"/>
      <c r="H163"/>
      <c r="I163"/>
      <c r="J163"/>
      <c r="K163"/>
      <c r="L163"/>
      <c r="M163"/>
      <c r="N163"/>
      <c r="O163"/>
      <c r="P163"/>
      <c r="Q163"/>
      <c r="R163"/>
      <c r="S163"/>
      <c r="T163"/>
    </row>
    <row r="164" spans="1:20" s="21" customFormat="1" ht="15" hidden="1" customHeight="1" x14ac:dyDescent="0.25">
      <c r="A164"/>
      <c r="B164"/>
      <c r="C164"/>
      <c r="D164"/>
      <c r="E164"/>
      <c r="F164"/>
      <c r="G164"/>
      <c r="H164"/>
      <c r="I164"/>
      <c r="J164"/>
      <c r="K164"/>
      <c r="L164"/>
      <c r="M164"/>
      <c r="N164"/>
      <c r="O164"/>
      <c r="P164"/>
      <c r="Q164"/>
      <c r="R164"/>
      <c r="S164"/>
      <c r="T164"/>
    </row>
    <row r="165" spans="1:20" s="21" customFormat="1" ht="15" hidden="1" customHeight="1" x14ac:dyDescent="0.25">
      <c r="A165"/>
      <c r="B165"/>
      <c r="C165"/>
      <c r="D165"/>
      <c r="E165"/>
      <c r="F165"/>
      <c r="G165"/>
      <c r="H165"/>
      <c r="I165"/>
      <c r="J165"/>
      <c r="K165"/>
      <c r="L165"/>
      <c r="M165"/>
      <c r="N165"/>
      <c r="O165"/>
      <c r="P165"/>
      <c r="Q165"/>
      <c r="R165"/>
      <c r="S165"/>
      <c r="T165"/>
    </row>
    <row r="166" spans="1:20" s="21" customFormat="1" ht="15" hidden="1" customHeight="1" x14ac:dyDescent="0.25">
      <c r="A166"/>
      <c r="B166"/>
      <c r="C166"/>
      <c r="D166"/>
      <c r="E166"/>
      <c r="F166"/>
      <c r="G166"/>
      <c r="H166"/>
      <c r="I166"/>
      <c r="J166"/>
      <c r="K166"/>
      <c r="L166"/>
      <c r="M166"/>
      <c r="N166"/>
      <c r="O166"/>
      <c r="P166"/>
      <c r="Q166"/>
      <c r="R166"/>
      <c r="S166"/>
      <c r="T166"/>
    </row>
    <row r="167" spans="1:20" s="21" customFormat="1" ht="15" hidden="1" customHeight="1" x14ac:dyDescent="0.25">
      <c r="A167"/>
      <c r="B167"/>
      <c r="C167"/>
      <c r="D167"/>
      <c r="E167"/>
      <c r="F167"/>
      <c r="G167"/>
      <c r="H167"/>
      <c r="I167"/>
      <c r="J167"/>
      <c r="K167"/>
      <c r="L167"/>
      <c r="M167"/>
      <c r="N167"/>
      <c r="O167"/>
      <c r="P167"/>
      <c r="Q167"/>
      <c r="R167"/>
      <c r="S167"/>
      <c r="T167"/>
    </row>
    <row r="168" spans="1:20" s="21" customFormat="1" ht="15" hidden="1" customHeight="1" x14ac:dyDescent="0.25">
      <c r="A168"/>
      <c r="B168"/>
      <c r="C168"/>
      <c r="D168"/>
      <c r="E168"/>
      <c r="F168"/>
      <c r="G168"/>
      <c r="H168"/>
      <c r="I168"/>
      <c r="J168"/>
      <c r="K168"/>
      <c r="L168"/>
      <c r="M168"/>
      <c r="N168"/>
      <c r="O168"/>
      <c r="P168"/>
      <c r="Q168"/>
      <c r="R168"/>
      <c r="S168"/>
      <c r="T168"/>
    </row>
    <row r="169" spans="1:20" s="21" customFormat="1" ht="15" hidden="1" customHeight="1" x14ac:dyDescent="0.25">
      <c r="A169"/>
      <c r="B169"/>
      <c r="C169"/>
      <c r="D169"/>
      <c r="E169"/>
      <c r="F169"/>
      <c r="G169"/>
      <c r="H169"/>
      <c r="I169"/>
      <c r="J169"/>
      <c r="K169"/>
      <c r="L169"/>
      <c r="M169"/>
      <c r="N169"/>
      <c r="O169"/>
      <c r="P169"/>
      <c r="Q169"/>
      <c r="R169"/>
      <c r="S169"/>
      <c r="T169"/>
    </row>
    <row r="170" spans="1:20" s="21" customFormat="1" ht="15" hidden="1" customHeight="1" x14ac:dyDescent="0.25">
      <c r="A170"/>
      <c r="B170"/>
      <c r="C170"/>
      <c r="D170"/>
      <c r="E170"/>
      <c r="F170"/>
      <c r="G170"/>
      <c r="H170"/>
      <c r="I170"/>
      <c r="J170"/>
      <c r="K170"/>
      <c r="L170"/>
      <c r="M170"/>
      <c r="N170"/>
      <c r="O170"/>
      <c r="P170"/>
      <c r="Q170"/>
      <c r="R170"/>
      <c r="S170"/>
      <c r="T170"/>
    </row>
    <row r="171" spans="1:20" s="21" customFormat="1" ht="15" hidden="1" customHeight="1" x14ac:dyDescent="0.25">
      <c r="A171"/>
      <c r="B171"/>
      <c r="C171"/>
      <c r="D171"/>
      <c r="E171"/>
      <c r="F171"/>
      <c r="G171"/>
      <c r="H171"/>
      <c r="I171"/>
      <c r="J171"/>
      <c r="K171"/>
      <c r="L171"/>
      <c r="M171"/>
      <c r="N171"/>
      <c r="O171"/>
      <c r="P171"/>
      <c r="Q171"/>
      <c r="R171"/>
      <c r="S171"/>
      <c r="T171"/>
    </row>
    <row r="172" spans="1:20" s="21" customFormat="1" ht="15" hidden="1" customHeight="1" x14ac:dyDescent="0.25">
      <c r="A172"/>
      <c r="B172"/>
      <c r="C172"/>
      <c r="D172"/>
      <c r="E172"/>
      <c r="F172"/>
      <c r="G172"/>
      <c r="H172"/>
      <c r="I172"/>
      <c r="J172"/>
      <c r="K172"/>
      <c r="L172"/>
      <c r="M172"/>
      <c r="N172"/>
      <c r="O172"/>
      <c r="P172"/>
      <c r="Q172"/>
      <c r="R172"/>
      <c r="S172"/>
      <c r="T172"/>
    </row>
    <row r="173" spans="1:20" s="21" customFormat="1" ht="15" hidden="1" customHeight="1" x14ac:dyDescent="0.25">
      <c r="A173"/>
      <c r="B173"/>
      <c r="C173"/>
      <c r="D173"/>
      <c r="E173"/>
      <c r="F173"/>
      <c r="G173"/>
      <c r="H173"/>
      <c r="I173"/>
      <c r="J173"/>
      <c r="K173"/>
      <c r="L173"/>
      <c r="M173"/>
      <c r="N173"/>
      <c r="O173"/>
      <c r="P173"/>
      <c r="Q173"/>
      <c r="R173"/>
      <c r="S173"/>
      <c r="T173"/>
    </row>
    <row r="174" spans="1:20" s="21" customFormat="1" ht="15" hidden="1" customHeight="1" x14ac:dyDescent="0.25">
      <c r="A174"/>
      <c r="B174"/>
      <c r="C174"/>
      <c r="D174"/>
      <c r="E174"/>
      <c r="F174"/>
      <c r="G174"/>
      <c r="H174"/>
      <c r="I174"/>
      <c r="J174"/>
      <c r="K174"/>
      <c r="L174"/>
      <c r="M174"/>
      <c r="N174"/>
      <c r="O174"/>
      <c r="P174"/>
      <c r="Q174"/>
      <c r="R174"/>
      <c r="S174"/>
      <c r="T174"/>
    </row>
    <row r="175" spans="1:20" s="21" customFormat="1" ht="15" hidden="1" customHeight="1" x14ac:dyDescent="0.25">
      <c r="A175"/>
      <c r="B175"/>
      <c r="C175"/>
      <c r="D175"/>
      <c r="E175"/>
      <c r="F175"/>
      <c r="G175"/>
      <c r="H175"/>
      <c r="I175"/>
      <c r="J175"/>
      <c r="K175"/>
      <c r="L175"/>
      <c r="M175"/>
      <c r="N175"/>
      <c r="O175"/>
      <c r="P175"/>
      <c r="Q175"/>
      <c r="R175"/>
      <c r="S175"/>
      <c r="T175"/>
    </row>
    <row r="176" spans="1:20" s="21" customFormat="1" ht="15" hidden="1" customHeight="1" x14ac:dyDescent="0.25">
      <c r="A176"/>
      <c r="B176"/>
      <c r="C176"/>
      <c r="D176"/>
      <c r="E176"/>
      <c r="F176"/>
      <c r="G176"/>
      <c r="H176"/>
      <c r="I176"/>
      <c r="J176"/>
      <c r="K176"/>
      <c r="L176"/>
      <c r="M176"/>
      <c r="N176"/>
      <c r="O176"/>
      <c r="P176"/>
      <c r="Q176"/>
      <c r="R176"/>
      <c r="S176"/>
      <c r="T176"/>
    </row>
    <row r="177" spans="1:20" s="21" customFormat="1" ht="15" hidden="1" customHeight="1" x14ac:dyDescent="0.25">
      <c r="A177"/>
      <c r="B177"/>
      <c r="C177"/>
      <c r="D177"/>
      <c r="E177"/>
      <c r="F177"/>
      <c r="G177"/>
      <c r="H177"/>
      <c r="I177"/>
      <c r="J177"/>
      <c r="K177"/>
      <c r="L177"/>
      <c r="M177"/>
      <c r="N177"/>
      <c r="O177"/>
      <c r="P177"/>
      <c r="Q177"/>
      <c r="R177"/>
      <c r="S177"/>
      <c r="T177"/>
    </row>
    <row r="178" spans="1:20" s="21" customFormat="1" ht="15" hidden="1" customHeight="1" x14ac:dyDescent="0.25">
      <c r="A178"/>
      <c r="B178"/>
      <c r="C178"/>
      <c r="D178"/>
      <c r="E178"/>
      <c r="F178"/>
      <c r="G178"/>
      <c r="H178"/>
      <c r="I178"/>
      <c r="J178"/>
      <c r="K178"/>
      <c r="L178"/>
      <c r="M178"/>
      <c r="N178"/>
      <c r="O178"/>
      <c r="P178"/>
      <c r="Q178"/>
      <c r="R178"/>
      <c r="S178"/>
      <c r="T178"/>
    </row>
    <row r="179" spans="1:20" s="21" customFormat="1" ht="15" hidden="1" customHeight="1" x14ac:dyDescent="0.25">
      <c r="A179"/>
      <c r="B179"/>
      <c r="C179"/>
      <c r="D179"/>
      <c r="E179"/>
      <c r="F179"/>
      <c r="G179"/>
      <c r="H179"/>
      <c r="I179"/>
      <c r="J179"/>
      <c r="K179"/>
      <c r="L179"/>
      <c r="M179"/>
      <c r="N179"/>
      <c r="O179"/>
      <c r="P179"/>
      <c r="Q179"/>
      <c r="R179"/>
      <c r="S179"/>
      <c r="T179"/>
    </row>
    <row r="180" spans="1:20" s="21" customFormat="1" ht="15" hidden="1" customHeight="1" x14ac:dyDescent="0.25">
      <c r="A180"/>
      <c r="B180"/>
      <c r="C180"/>
      <c r="D180"/>
      <c r="E180"/>
      <c r="F180"/>
      <c r="G180"/>
      <c r="H180"/>
      <c r="I180"/>
      <c r="J180"/>
      <c r="K180"/>
      <c r="L180"/>
      <c r="M180"/>
      <c r="N180"/>
      <c r="O180"/>
      <c r="P180"/>
      <c r="Q180"/>
      <c r="R180"/>
      <c r="S180"/>
      <c r="T180"/>
    </row>
    <row r="181" spans="1:20" s="21" customFormat="1" ht="15" hidden="1" customHeight="1" x14ac:dyDescent="0.25">
      <c r="A181"/>
      <c r="B181"/>
      <c r="C181"/>
      <c r="D181"/>
      <c r="E181"/>
      <c r="F181"/>
      <c r="G181"/>
      <c r="H181"/>
      <c r="I181"/>
      <c r="J181"/>
      <c r="K181"/>
      <c r="L181"/>
      <c r="M181"/>
      <c r="N181"/>
      <c r="O181"/>
      <c r="P181"/>
      <c r="Q181"/>
      <c r="R181"/>
      <c r="S181"/>
      <c r="T181"/>
    </row>
    <row r="182" spans="1:20" s="21" customFormat="1" ht="15" hidden="1" customHeight="1" x14ac:dyDescent="0.25">
      <c r="A182"/>
      <c r="B182"/>
      <c r="C182"/>
      <c r="D182"/>
      <c r="E182"/>
      <c r="F182"/>
      <c r="G182"/>
      <c r="H182"/>
      <c r="I182"/>
      <c r="J182"/>
      <c r="K182"/>
      <c r="L182"/>
      <c r="M182"/>
      <c r="N182"/>
      <c r="O182"/>
      <c r="P182"/>
      <c r="Q182"/>
      <c r="R182"/>
      <c r="S182"/>
      <c r="T182"/>
    </row>
    <row r="183" spans="1:20" s="21" customFormat="1" ht="15" hidden="1" customHeight="1" x14ac:dyDescent="0.25">
      <c r="A183"/>
      <c r="B183"/>
      <c r="C183"/>
      <c r="D183"/>
      <c r="E183"/>
      <c r="F183"/>
      <c r="G183"/>
      <c r="H183"/>
      <c r="I183"/>
      <c r="J183"/>
      <c r="K183"/>
      <c r="L183"/>
      <c r="M183"/>
      <c r="N183"/>
      <c r="O183"/>
      <c r="P183"/>
      <c r="Q183"/>
      <c r="R183"/>
      <c r="S183"/>
      <c r="T183"/>
    </row>
    <row r="184" spans="1:20" s="21" customFormat="1" ht="15" hidden="1" customHeight="1" x14ac:dyDescent="0.25">
      <c r="A184"/>
      <c r="B184"/>
      <c r="C184"/>
      <c r="D184"/>
      <c r="E184"/>
      <c r="F184"/>
      <c r="G184"/>
      <c r="H184"/>
      <c r="I184"/>
      <c r="J184"/>
      <c r="K184"/>
      <c r="L184"/>
      <c r="M184"/>
      <c r="N184"/>
      <c r="O184"/>
      <c r="P184"/>
      <c r="Q184"/>
      <c r="R184"/>
      <c r="S184"/>
      <c r="T184"/>
    </row>
    <row r="185" spans="1:20" s="21" customFormat="1" ht="15" hidden="1" customHeight="1" x14ac:dyDescent="0.25">
      <c r="A185"/>
      <c r="B185"/>
      <c r="C185"/>
      <c r="D185"/>
      <c r="E185"/>
      <c r="F185"/>
      <c r="G185"/>
      <c r="H185"/>
      <c r="I185" s="1"/>
      <c r="J185" s="1" t="s">
        <v>178</v>
      </c>
      <c r="K185" s="1" t="s">
        <v>159</v>
      </c>
      <c r="L185"/>
      <c r="M185"/>
      <c r="N185"/>
      <c r="O185"/>
      <c r="P185"/>
      <c r="Q185"/>
      <c r="R185"/>
      <c r="S185"/>
      <c r="T185"/>
    </row>
    <row r="186" spans="1:20" s="21" customFormat="1" ht="15" hidden="1" customHeight="1" x14ac:dyDescent="0.25">
      <c r="A186"/>
      <c r="B186"/>
      <c r="C186"/>
      <c r="D186"/>
      <c r="E186"/>
      <c r="F186"/>
      <c r="G186"/>
      <c r="H186"/>
      <c r="I186" s="1" t="s">
        <v>179</v>
      </c>
      <c r="J186" s="1">
        <v>1</v>
      </c>
      <c r="K186" s="1">
        <v>5</v>
      </c>
      <c r="L186"/>
      <c r="M186"/>
      <c r="N186"/>
      <c r="O186"/>
      <c r="P186"/>
      <c r="Q186"/>
      <c r="R186"/>
      <c r="S186"/>
      <c r="T186"/>
    </row>
    <row r="187" spans="1:20" s="21" customFormat="1" ht="15" hidden="1" customHeight="1" x14ac:dyDescent="0.25">
      <c r="A187"/>
      <c r="B187"/>
      <c r="C187"/>
      <c r="D187"/>
      <c r="E187"/>
      <c r="F187"/>
      <c r="G187"/>
      <c r="H187"/>
      <c r="I187" s="1" t="s">
        <v>180</v>
      </c>
      <c r="J187" s="1">
        <v>2</v>
      </c>
      <c r="K187" s="1">
        <v>5</v>
      </c>
      <c r="L187"/>
      <c r="M187"/>
      <c r="N187"/>
      <c r="O187"/>
      <c r="P187"/>
      <c r="Q187"/>
      <c r="R187"/>
      <c r="S187"/>
      <c r="T187"/>
    </row>
    <row r="188" spans="1:20" s="21" customFormat="1" ht="15" hidden="1" customHeight="1" x14ac:dyDescent="0.25">
      <c r="A188"/>
      <c r="B188"/>
      <c r="C188"/>
      <c r="D188"/>
      <c r="E188"/>
      <c r="F188"/>
      <c r="G188"/>
      <c r="H188"/>
      <c r="I188"/>
      <c r="J188"/>
      <c r="K188"/>
      <c r="L188"/>
      <c r="M188"/>
      <c r="N188"/>
      <c r="O188"/>
      <c r="P188"/>
      <c r="Q188"/>
      <c r="R188"/>
      <c r="S188"/>
      <c r="T188"/>
    </row>
    <row r="189" spans="1:20" s="21" customFormat="1" ht="15" hidden="1" customHeight="1" x14ac:dyDescent="0.25">
      <c r="A189"/>
      <c r="B189"/>
      <c r="C189"/>
      <c r="D189"/>
      <c r="E189"/>
      <c r="F189"/>
      <c r="G189"/>
      <c r="H189"/>
      <c r="I189"/>
      <c r="J189"/>
      <c r="K189"/>
      <c r="L189"/>
      <c r="M189"/>
      <c r="N189"/>
      <c r="O189"/>
      <c r="P189"/>
      <c r="Q189"/>
      <c r="R189"/>
      <c r="S189"/>
      <c r="T189"/>
    </row>
    <row r="190" spans="1:20" s="21" customFormat="1" ht="15" hidden="1" customHeight="1" x14ac:dyDescent="0.25">
      <c r="A190"/>
      <c r="B190"/>
      <c r="C190"/>
      <c r="D190"/>
      <c r="E190"/>
      <c r="F190"/>
      <c r="G190"/>
      <c r="H190"/>
      <c r="I190"/>
      <c r="J190"/>
      <c r="K190"/>
      <c r="L190"/>
      <c r="M190"/>
      <c r="N190"/>
      <c r="O190"/>
      <c r="P190"/>
      <c r="Q190"/>
      <c r="R190"/>
      <c r="S190"/>
      <c r="T190"/>
    </row>
    <row r="191" spans="1:20" s="21" customFormat="1" ht="15" hidden="1" customHeight="1" x14ac:dyDescent="0.25">
      <c r="A191"/>
      <c r="B191"/>
      <c r="C191"/>
      <c r="D191"/>
      <c r="E191"/>
      <c r="F191"/>
      <c r="G191"/>
      <c r="H191"/>
      <c r="I191"/>
      <c r="J191"/>
      <c r="K191"/>
      <c r="L191"/>
      <c r="M191"/>
      <c r="N191"/>
      <c r="O191"/>
      <c r="P191"/>
      <c r="Q191"/>
      <c r="R191"/>
      <c r="S191"/>
      <c r="T191"/>
    </row>
    <row r="192" spans="1:20" s="21" customFormat="1" ht="15" hidden="1" customHeight="1" x14ac:dyDescent="0.25">
      <c r="A192"/>
      <c r="B192"/>
      <c r="C192"/>
      <c r="D192"/>
      <c r="E192"/>
      <c r="F192"/>
      <c r="G192"/>
      <c r="H192"/>
      <c r="I192"/>
      <c r="J192"/>
      <c r="K192"/>
      <c r="L192"/>
      <c r="M192"/>
      <c r="N192"/>
      <c r="O192"/>
      <c r="P192"/>
      <c r="Q192"/>
      <c r="R192"/>
      <c r="S192"/>
      <c r="T192"/>
    </row>
    <row r="193" spans="1:20" s="21" customFormat="1" ht="15" hidden="1" customHeight="1" x14ac:dyDescent="0.25">
      <c r="A193"/>
      <c r="B193"/>
      <c r="C193"/>
      <c r="D193"/>
      <c r="E193"/>
      <c r="F193"/>
      <c r="G193"/>
      <c r="H193"/>
      <c r="I193"/>
      <c r="J193"/>
      <c r="K193"/>
      <c r="L193"/>
      <c r="M193"/>
      <c r="N193"/>
      <c r="O193"/>
      <c r="P193"/>
      <c r="Q193"/>
      <c r="R193"/>
      <c r="S193"/>
      <c r="T193"/>
    </row>
    <row r="194" spans="1:20" s="21" customFormat="1" ht="15" hidden="1" customHeight="1" x14ac:dyDescent="0.25">
      <c r="A194"/>
      <c r="B194"/>
      <c r="C194"/>
      <c r="D194"/>
      <c r="E194"/>
      <c r="F194"/>
      <c r="G194"/>
      <c r="H194"/>
      <c r="I194"/>
      <c r="J194"/>
      <c r="K194"/>
      <c r="L194"/>
      <c r="M194"/>
      <c r="N194"/>
      <c r="O194"/>
      <c r="P194"/>
      <c r="Q194"/>
      <c r="R194"/>
      <c r="S194"/>
      <c r="T194"/>
    </row>
    <row r="195" spans="1:20" s="21" customFormat="1" ht="15" hidden="1" customHeight="1" x14ac:dyDescent="0.25">
      <c r="A195"/>
      <c r="B195"/>
      <c r="C195"/>
      <c r="D195"/>
      <c r="E195"/>
      <c r="F195"/>
      <c r="G195"/>
      <c r="H195"/>
      <c r="I195"/>
      <c r="J195"/>
      <c r="K195"/>
      <c r="L195"/>
      <c r="M195"/>
      <c r="N195"/>
      <c r="O195"/>
      <c r="P195"/>
      <c r="Q195"/>
      <c r="R195"/>
      <c r="S195"/>
      <c r="T195"/>
    </row>
    <row r="196" spans="1:20" s="21" customFormat="1" ht="15" hidden="1" customHeight="1" x14ac:dyDescent="0.25">
      <c r="A196"/>
      <c r="B196"/>
      <c r="C196"/>
      <c r="D196"/>
      <c r="E196"/>
      <c r="F196"/>
      <c r="G196"/>
      <c r="H196"/>
      <c r="I196"/>
      <c r="J196"/>
      <c r="K196"/>
      <c r="L196"/>
      <c r="M196"/>
      <c r="N196"/>
      <c r="O196"/>
      <c r="P196"/>
      <c r="Q196"/>
      <c r="R196"/>
      <c r="S196"/>
      <c r="T196"/>
    </row>
    <row r="197" spans="1:20" s="21" customFormat="1" ht="15" hidden="1" customHeight="1" x14ac:dyDescent="0.25">
      <c r="A197"/>
      <c r="B197"/>
      <c r="C197"/>
      <c r="D197"/>
      <c r="E197"/>
      <c r="F197"/>
      <c r="G197"/>
      <c r="H197"/>
      <c r="I197"/>
      <c r="J197"/>
      <c r="K197"/>
      <c r="L197"/>
      <c r="M197"/>
      <c r="N197"/>
      <c r="O197"/>
      <c r="P197"/>
      <c r="Q197"/>
      <c r="R197"/>
      <c r="S197"/>
      <c r="T197"/>
    </row>
    <row r="198" spans="1:20" s="21" customFormat="1" ht="15" hidden="1" customHeight="1" x14ac:dyDescent="0.25">
      <c r="A198"/>
      <c r="B198"/>
      <c r="C198"/>
      <c r="D198"/>
      <c r="E198"/>
      <c r="F198"/>
      <c r="G198"/>
      <c r="H198"/>
      <c r="I198"/>
      <c r="J198"/>
      <c r="K198"/>
      <c r="L198"/>
      <c r="M198"/>
      <c r="N198"/>
      <c r="O198"/>
      <c r="P198"/>
      <c r="Q198"/>
      <c r="R198"/>
      <c r="S198"/>
      <c r="T198"/>
    </row>
    <row r="199" spans="1:20" s="21" customFormat="1" ht="15" hidden="1" customHeight="1" x14ac:dyDescent="0.25">
      <c r="A199"/>
      <c r="B199"/>
      <c r="C199"/>
      <c r="D199"/>
      <c r="E199"/>
      <c r="F199"/>
      <c r="G199"/>
      <c r="H199"/>
      <c r="I199"/>
      <c r="J199"/>
      <c r="K199"/>
      <c r="L199"/>
      <c r="M199"/>
      <c r="N199"/>
      <c r="O199"/>
      <c r="P199"/>
      <c r="Q199"/>
      <c r="R199"/>
      <c r="S199"/>
      <c r="T199"/>
    </row>
    <row r="200" spans="1:20" s="21" customFormat="1" ht="15" hidden="1" customHeight="1" x14ac:dyDescent="0.25">
      <c r="A200"/>
      <c r="B200"/>
      <c r="C200"/>
      <c r="D200"/>
      <c r="E200"/>
      <c r="F200"/>
      <c r="G200"/>
      <c r="H200"/>
      <c r="I200"/>
      <c r="J200"/>
      <c r="K200"/>
      <c r="L200"/>
      <c r="M200"/>
      <c r="N200"/>
      <c r="O200"/>
      <c r="P200"/>
      <c r="Q200"/>
      <c r="R200"/>
      <c r="S200"/>
      <c r="T200"/>
    </row>
    <row r="201" spans="1:20" s="21" customFormat="1" ht="15" hidden="1" customHeight="1" x14ac:dyDescent="0.25">
      <c r="A201"/>
      <c r="B201"/>
      <c r="C201"/>
      <c r="D201"/>
      <c r="E201"/>
      <c r="F201"/>
      <c r="G201"/>
      <c r="H201"/>
      <c r="I201"/>
      <c r="J201"/>
      <c r="K201"/>
      <c r="L201"/>
      <c r="M201"/>
      <c r="N201"/>
      <c r="O201"/>
      <c r="P201"/>
      <c r="Q201"/>
      <c r="R201"/>
      <c r="S201"/>
      <c r="T201"/>
    </row>
    <row r="202" spans="1:20" s="21" customFormat="1" ht="15" hidden="1" customHeight="1" x14ac:dyDescent="0.25">
      <c r="A202"/>
      <c r="B202"/>
      <c r="C202"/>
      <c r="D202"/>
      <c r="E202"/>
      <c r="F202"/>
      <c r="G202"/>
      <c r="H202"/>
      <c r="I202"/>
      <c r="J202"/>
      <c r="K202"/>
      <c r="L202"/>
      <c r="M202"/>
      <c r="N202"/>
      <c r="O202"/>
      <c r="P202"/>
      <c r="Q202"/>
      <c r="R202"/>
      <c r="S202"/>
      <c r="T202"/>
    </row>
    <row r="203" spans="1:20" s="21" customFormat="1" ht="15" hidden="1" customHeight="1" x14ac:dyDescent="0.25">
      <c r="A203"/>
      <c r="B203"/>
      <c r="C203"/>
      <c r="D203"/>
      <c r="E203"/>
      <c r="F203"/>
      <c r="G203"/>
      <c r="H203"/>
      <c r="I203"/>
      <c r="J203"/>
      <c r="K203"/>
      <c r="L203"/>
      <c r="M203"/>
      <c r="N203"/>
      <c r="O203"/>
      <c r="P203"/>
      <c r="Q203"/>
      <c r="R203"/>
      <c r="S203"/>
      <c r="T203"/>
    </row>
    <row r="204" spans="1:20" s="21" customFormat="1" ht="15" hidden="1" customHeight="1" x14ac:dyDescent="0.25">
      <c r="A204"/>
      <c r="B204"/>
      <c r="C204"/>
      <c r="D204"/>
      <c r="E204"/>
      <c r="F204"/>
      <c r="G204"/>
      <c r="H204"/>
      <c r="I204"/>
      <c r="J204"/>
      <c r="K204"/>
      <c r="L204"/>
      <c r="M204"/>
      <c r="N204"/>
      <c r="O204"/>
      <c r="P204"/>
      <c r="Q204"/>
      <c r="R204"/>
      <c r="S204"/>
      <c r="T204"/>
    </row>
    <row r="205" spans="1:20" s="21" customFormat="1" ht="15" hidden="1" customHeight="1" x14ac:dyDescent="0.25">
      <c r="A205"/>
      <c r="B205"/>
      <c r="C205"/>
      <c r="D205"/>
      <c r="E205"/>
      <c r="F205"/>
      <c r="G205"/>
      <c r="H205"/>
      <c r="I205"/>
      <c r="J205"/>
      <c r="K205"/>
      <c r="L205"/>
      <c r="M205"/>
      <c r="N205"/>
      <c r="O205"/>
      <c r="P205"/>
      <c r="Q205"/>
      <c r="R205"/>
      <c r="S205"/>
      <c r="T205"/>
    </row>
    <row r="206" spans="1:20" s="21" customFormat="1" ht="15" hidden="1" customHeight="1" x14ac:dyDescent="0.25">
      <c r="A206"/>
      <c r="B206"/>
      <c r="C206"/>
      <c r="D206"/>
      <c r="E206"/>
      <c r="F206"/>
      <c r="G206"/>
      <c r="H206"/>
      <c r="I206"/>
      <c r="J206"/>
      <c r="K206"/>
      <c r="L206"/>
      <c r="M206"/>
      <c r="N206"/>
      <c r="O206"/>
      <c r="P206"/>
      <c r="Q206"/>
      <c r="R206"/>
      <c r="S206"/>
      <c r="T206"/>
    </row>
    <row r="207" spans="1:20" s="21" customFormat="1" ht="15" hidden="1" customHeight="1" x14ac:dyDescent="0.25">
      <c r="A207"/>
      <c r="B207"/>
      <c r="C207"/>
      <c r="D207"/>
      <c r="E207"/>
      <c r="F207"/>
      <c r="G207"/>
      <c r="H207"/>
      <c r="I207"/>
      <c r="J207"/>
      <c r="K207"/>
      <c r="L207"/>
      <c r="M207"/>
      <c r="N207"/>
      <c r="O207"/>
      <c r="P207"/>
      <c r="Q207"/>
      <c r="R207"/>
      <c r="S207"/>
      <c r="T207"/>
    </row>
    <row r="208" spans="1:20" s="21" customFormat="1" ht="15" hidden="1" customHeight="1" x14ac:dyDescent="0.25">
      <c r="A208"/>
      <c r="B208"/>
      <c r="C208"/>
      <c r="D208"/>
      <c r="E208"/>
      <c r="F208"/>
      <c r="G208"/>
      <c r="H208"/>
      <c r="I208"/>
      <c r="J208"/>
      <c r="K208"/>
      <c r="L208"/>
      <c r="M208"/>
      <c r="N208"/>
      <c r="O208"/>
      <c r="P208"/>
      <c r="Q208"/>
      <c r="R208"/>
      <c r="S208"/>
      <c r="T208"/>
    </row>
    <row r="209" spans="1:20" s="21" customFormat="1" ht="15" hidden="1" customHeight="1" x14ac:dyDescent="0.25">
      <c r="A209"/>
      <c r="B209"/>
      <c r="C209"/>
      <c r="D209"/>
      <c r="E209"/>
      <c r="F209"/>
      <c r="G209"/>
      <c r="H209"/>
      <c r="I209"/>
      <c r="J209"/>
      <c r="K209"/>
      <c r="L209"/>
      <c r="M209"/>
      <c r="N209"/>
      <c r="O209"/>
      <c r="P209"/>
      <c r="Q209"/>
      <c r="R209"/>
      <c r="S209"/>
      <c r="T209"/>
    </row>
    <row r="210" spans="1:20" s="21" customFormat="1" ht="15" hidden="1" customHeight="1" x14ac:dyDescent="0.25">
      <c r="A210"/>
      <c r="B210"/>
      <c r="C210"/>
      <c r="D210"/>
      <c r="E210"/>
      <c r="F210"/>
      <c r="G210"/>
      <c r="H210"/>
      <c r="I210"/>
      <c r="J210"/>
      <c r="K210"/>
      <c r="L210"/>
      <c r="M210"/>
      <c r="N210"/>
      <c r="O210"/>
      <c r="P210"/>
      <c r="Q210"/>
      <c r="R210"/>
      <c r="S210"/>
      <c r="T210"/>
    </row>
    <row r="211" spans="1:20" s="21" customFormat="1" ht="15" hidden="1" customHeight="1" x14ac:dyDescent="0.25">
      <c r="A211"/>
      <c r="B211"/>
      <c r="C211"/>
      <c r="D211"/>
      <c r="E211"/>
      <c r="F211"/>
      <c r="G211"/>
      <c r="H211"/>
      <c r="I211"/>
      <c r="J211"/>
      <c r="K211"/>
      <c r="L211"/>
      <c r="M211"/>
      <c r="N211"/>
      <c r="O211"/>
      <c r="P211"/>
      <c r="Q211"/>
      <c r="R211"/>
      <c r="S211"/>
      <c r="T211"/>
    </row>
    <row r="212" spans="1:20" s="21" customFormat="1" ht="15" hidden="1" customHeight="1" x14ac:dyDescent="0.25">
      <c r="A212"/>
      <c r="B212"/>
      <c r="C212"/>
      <c r="D212"/>
      <c r="E212"/>
      <c r="F212"/>
      <c r="G212"/>
      <c r="H212"/>
      <c r="I212"/>
      <c r="J212"/>
      <c r="K212"/>
      <c r="L212"/>
      <c r="M212"/>
      <c r="N212"/>
      <c r="O212"/>
      <c r="P212"/>
      <c r="Q212"/>
      <c r="R212"/>
      <c r="S212"/>
      <c r="T212"/>
    </row>
    <row r="213" spans="1:20" s="21" customFormat="1" ht="15" hidden="1" customHeight="1" x14ac:dyDescent="0.25">
      <c r="A213"/>
      <c r="B213"/>
      <c r="C213"/>
      <c r="D213"/>
      <c r="E213"/>
      <c r="F213"/>
      <c r="G213"/>
      <c r="H213"/>
      <c r="I213"/>
      <c r="J213"/>
      <c r="K213"/>
      <c r="L213"/>
      <c r="M213"/>
      <c r="N213"/>
      <c r="O213"/>
      <c r="P213"/>
      <c r="Q213"/>
      <c r="R213"/>
      <c r="S213"/>
      <c r="T213"/>
    </row>
    <row r="214" spans="1:20" s="21" customFormat="1" ht="15" hidden="1" customHeight="1" x14ac:dyDescent="0.25">
      <c r="A214"/>
      <c r="B214"/>
      <c r="C214"/>
      <c r="D214"/>
      <c r="E214"/>
      <c r="F214"/>
      <c r="G214"/>
      <c r="H214"/>
      <c r="I214"/>
      <c r="J214"/>
      <c r="K214"/>
      <c r="L214"/>
      <c r="M214"/>
      <c r="N214"/>
      <c r="O214"/>
      <c r="P214"/>
      <c r="Q214"/>
      <c r="R214"/>
      <c r="S214"/>
      <c r="T214"/>
    </row>
    <row r="215" spans="1:20" s="21" customFormat="1" ht="15" hidden="1" customHeight="1" x14ac:dyDescent="0.25">
      <c r="A215"/>
      <c r="B215"/>
      <c r="C215"/>
      <c r="D215"/>
      <c r="E215"/>
      <c r="F215"/>
      <c r="G215"/>
      <c r="H215"/>
      <c r="I215"/>
      <c r="J215"/>
      <c r="K215"/>
      <c r="L215"/>
      <c r="M215"/>
      <c r="N215"/>
      <c r="O215"/>
      <c r="P215"/>
      <c r="Q215"/>
      <c r="R215"/>
      <c r="S215"/>
      <c r="T215"/>
    </row>
    <row r="216" spans="1:20" s="21" customFormat="1" ht="15" hidden="1" customHeight="1" x14ac:dyDescent="0.25">
      <c r="A216"/>
      <c r="B216"/>
      <c r="C216"/>
      <c r="D216"/>
      <c r="E216"/>
      <c r="F216"/>
      <c r="G216"/>
      <c r="H216"/>
      <c r="I216"/>
      <c r="J216"/>
      <c r="K216"/>
      <c r="L216"/>
      <c r="M216"/>
      <c r="N216"/>
      <c r="O216"/>
      <c r="P216"/>
      <c r="Q216"/>
      <c r="R216"/>
      <c r="S216"/>
      <c r="T216"/>
    </row>
    <row r="217" spans="1:20" s="21" customFormat="1" ht="15" hidden="1" customHeight="1" x14ac:dyDescent="0.25">
      <c r="A217"/>
      <c r="B217"/>
      <c r="C217"/>
      <c r="D217"/>
      <c r="E217"/>
      <c r="F217"/>
      <c r="G217"/>
      <c r="H217"/>
      <c r="I217"/>
      <c r="J217"/>
      <c r="K217"/>
      <c r="L217"/>
      <c r="M217"/>
      <c r="N217"/>
      <c r="O217"/>
      <c r="P217"/>
      <c r="Q217"/>
      <c r="R217"/>
      <c r="S217"/>
      <c r="T217"/>
    </row>
    <row r="218" spans="1:20" s="21" customFormat="1" ht="15" hidden="1" customHeight="1" x14ac:dyDescent="0.25">
      <c r="A218"/>
      <c r="B218"/>
      <c r="C218"/>
      <c r="D218"/>
      <c r="E218"/>
      <c r="F218"/>
      <c r="G218"/>
      <c r="H218"/>
      <c r="I218"/>
      <c r="J218"/>
      <c r="K218"/>
      <c r="L218"/>
      <c r="M218"/>
      <c r="N218"/>
      <c r="O218"/>
      <c r="P218"/>
      <c r="Q218"/>
      <c r="R218"/>
      <c r="S218"/>
      <c r="T218"/>
    </row>
    <row r="219" spans="1:20" s="21" customFormat="1" ht="15" hidden="1" customHeight="1" x14ac:dyDescent="0.25">
      <c r="A219"/>
      <c r="B219"/>
      <c r="C219"/>
      <c r="D219"/>
      <c r="E219"/>
      <c r="F219"/>
      <c r="G219"/>
      <c r="H219"/>
      <c r="I219"/>
      <c r="J219"/>
      <c r="K219"/>
      <c r="L219"/>
      <c r="M219"/>
      <c r="N219"/>
      <c r="O219"/>
      <c r="P219"/>
      <c r="Q219"/>
      <c r="R219"/>
      <c r="S219"/>
      <c r="T219"/>
    </row>
    <row r="220" spans="1:20" s="21" customFormat="1" ht="15" hidden="1" customHeight="1" x14ac:dyDescent="0.25">
      <c r="A220"/>
      <c r="B220"/>
      <c r="C220"/>
      <c r="D220"/>
      <c r="E220"/>
      <c r="F220"/>
      <c r="G220"/>
      <c r="H220"/>
      <c r="I220"/>
      <c r="J220"/>
      <c r="K220"/>
      <c r="L220"/>
      <c r="M220"/>
      <c r="N220"/>
      <c r="O220"/>
      <c r="P220"/>
      <c r="Q220"/>
      <c r="R220"/>
      <c r="S220"/>
      <c r="T220"/>
    </row>
    <row r="221" spans="1:20" s="21" customFormat="1" ht="15" hidden="1" customHeight="1" x14ac:dyDescent="0.25">
      <c r="A221"/>
      <c r="B221"/>
      <c r="C221"/>
      <c r="D221"/>
      <c r="E221"/>
      <c r="F221"/>
      <c r="G221"/>
      <c r="H221"/>
      <c r="I221"/>
      <c r="J221"/>
      <c r="K221"/>
      <c r="L221"/>
      <c r="M221"/>
      <c r="N221"/>
      <c r="O221"/>
      <c r="P221"/>
      <c r="Q221"/>
      <c r="R221"/>
      <c r="S221"/>
      <c r="T221"/>
    </row>
    <row r="222" spans="1:20" s="21" customFormat="1" ht="15" hidden="1" customHeight="1" x14ac:dyDescent="0.25">
      <c r="A222"/>
      <c r="B222"/>
      <c r="C222"/>
      <c r="D222"/>
      <c r="E222"/>
      <c r="F222"/>
      <c r="G222"/>
      <c r="H222"/>
      <c r="I222"/>
      <c r="J222"/>
      <c r="K222"/>
      <c r="L222"/>
      <c r="M222"/>
      <c r="N222"/>
      <c r="O222"/>
      <c r="P222"/>
      <c r="Q222"/>
      <c r="R222"/>
      <c r="S222"/>
      <c r="T222"/>
    </row>
    <row r="223" spans="1:20" s="21" customFormat="1" ht="15" hidden="1" customHeight="1" x14ac:dyDescent="0.25">
      <c r="A223"/>
      <c r="B223"/>
      <c r="C223"/>
      <c r="D223"/>
      <c r="E223"/>
      <c r="F223"/>
      <c r="G223"/>
      <c r="H223"/>
      <c r="I223"/>
      <c r="J223"/>
      <c r="K223"/>
      <c r="L223"/>
      <c r="M223"/>
      <c r="N223"/>
      <c r="O223"/>
      <c r="P223"/>
      <c r="Q223"/>
      <c r="R223"/>
      <c r="S223"/>
      <c r="T223"/>
    </row>
    <row r="224" spans="1:20" s="21" customFormat="1" ht="15" hidden="1" customHeight="1" x14ac:dyDescent="0.25">
      <c r="A224"/>
      <c r="B224"/>
      <c r="C224"/>
      <c r="D224"/>
      <c r="E224"/>
      <c r="F224"/>
      <c r="G224"/>
      <c r="H224"/>
      <c r="I224"/>
      <c r="J224"/>
      <c r="K224"/>
      <c r="L224"/>
      <c r="M224"/>
      <c r="N224"/>
      <c r="O224"/>
      <c r="P224"/>
      <c r="Q224"/>
      <c r="R224"/>
      <c r="S224"/>
      <c r="T224"/>
    </row>
    <row r="225" spans="1:20" s="21" customFormat="1" ht="15" hidden="1" customHeight="1" x14ac:dyDescent="0.25">
      <c r="A225"/>
      <c r="B225"/>
      <c r="C225"/>
      <c r="D225"/>
      <c r="E225"/>
      <c r="F225"/>
      <c r="G225"/>
      <c r="H225"/>
      <c r="I225"/>
      <c r="J225"/>
      <c r="K225"/>
      <c r="L225"/>
      <c r="M225"/>
      <c r="N225"/>
      <c r="O225"/>
      <c r="P225"/>
      <c r="Q225"/>
      <c r="R225"/>
      <c r="S225"/>
      <c r="T225"/>
    </row>
    <row r="226" spans="1:20" s="21" customFormat="1" ht="15" hidden="1" customHeight="1" x14ac:dyDescent="0.25">
      <c r="A226"/>
      <c r="B226"/>
      <c r="C226"/>
      <c r="D226"/>
      <c r="E226"/>
      <c r="F226"/>
      <c r="G226"/>
      <c r="H226"/>
      <c r="I226"/>
      <c r="J226"/>
      <c r="K226"/>
      <c r="L226"/>
      <c r="M226"/>
      <c r="N226"/>
      <c r="O226"/>
      <c r="P226"/>
      <c r="Q226"/>
      <c r="R226"/>
      <c r="S226"/>
      <c r="T226"/>
    </row>
    <row r="227" spans="1:20" s="21" customFormat="1" ht="15" hidden="1" customHeight="1" x14ac:dyDescent="0.25">
      <c r="A227"/>
      <c r="B227"/>
      <c r="C227"/>
      <c r="D227"/>
      <c r="E227"/>
      <c r="F227"/>
      <c r="G227"/>
      <c r="H227"/>
      <c r="I227"/>
      <c r="J227"/>
      <c r="K227"/>
      <c r="L227"/>
      <c r="M227"/>
      <c r="N227"/>
      <c r="O227"/>
      <c r="P227"/>
      <c r="Q227"/>
      <c r="R227"/>
      <c r="S227"/>
      <c r="T227"/>
    </row>
    <row r="228" spans="1:20" s="21" customFormat="1" ht="15" hidden="1" customHeight="1" x14ac:dyDescent="0.25">
      <c r="A228"/>
      <c r="B228"/>
      <c r="C228"/>
      <c r="D228"/>
      <c r="E228"/>
      <c r="F228"/>
      <c r="G228"/>
      <c r="H228"/>
      <c r="I228"/>
      <c r="J228"/>
      <c r="K228"/>
      <c r="L228"/>
      <c r="M228"/>
      <c r="N228"/>
      <c r="O228"/>
      <c r="P228"/>
      <c r="Q228"/>
      <c r="R228"/>
      <c r="S228"/>
      <c r="T228"/>
    </row>
    <row r="229" spans="1:20" s="21" customFormat="1" ht="15" hidden="1" customHeight="1" x14ac:dyDescent="0.25">
      <c r="A229"/>
      <c r="B229"/>
      <c r="C229"/>
      <c r="D229"/>
      <c r="E229"/>
      <c r="F229"/>
      <c r="G229"/>
      <c r="H229"/>
      <c r="I229"/>
      <c r="J229"/>
      <c r="K229"/>
      <c r="L229"/>
      <c r="M229"/>
      <c r="N229"/>
      <c r="O229"/>
      <c r="P229"/>
      <c r="Q229"/>
      <c r="R229"/>
      <c r="S229"/>
      <c r="T229"/>
    </row>
    <row r="230" spans="1:20" s="21" customFormat="1" ht="15" hidden="1" customHeight="1" x14ac:dyDescent="0.25">
      <c r="A230"/>
      <c r="B230"/>
      <c r="C230"/>
      <c r="D230"/>
      <c r="E230"/>
      <c r="F230"/>
      <c r="G230"/>
      <c r="H230"/>
      <c r="I230"/>
      <c r="J230"/>
      <c r="K230"/>
      <c r="L230"/>
      <c r="M230"/>
      <c r="N230"/>
      <c r="O230"/>
      <c r="P230"/>
      <c r="Q230"/>
      <c r="R230"/>
      <c r="S230"/>
      <c r="T230"/>
    </row>
    <row r="231" spans="1:20" s="21" customFormat="1" ht="15" hidden="1" customHeight="1" x14ac:dyDescent="0.25">
      <c r="A231"/>
      <c r="B231"/>
      <c r="C231"/>
      <c r="D231"/>
      <c r="E231"/>
      <c r="F231"/>
      <c r="G231"/>
      <c r="H231"/>
      <c r="I231"/>
      <c r="J231"/>
      <c r="K231"/>
      <c r="L231"/>
      <c r="M231"/>
      <c r="N231"/>
      <c r="O231"/>
      <c r="P231"/>
      <c r="Q231"/>
      <c r="R231"/>
      <c r="S231"/>
      <c r="T231"/>
    </row>
    <row r="232" spans="1:20" s="21" customFormat="1" ht="15" hidden="1" customHeight="1" x14ac:dyDescent="0.25">
      <c r="A232"/>
      <c r="B232"/>
      <c r="C232"/>
      <c r="D232"/>
      <c r="E232"/>
      <c r="F232"/>
      <c r="G232"/>
      <c r="H232"/>
      <c r="I232"/>
      <c r="J232"/>
      <c r="K232"/>
      <c r="L232"/>
      <c r="M232"/>
      <c r="N232"/>
      <c r="O232"/>
      <c r="P232"/>
      <c r="Q232"/>
      <c r="R232"/>
      <c r="S232"/>
      <c r="T232"/>
    </row>
    <row r="233" spans="1:20" s="21" customFormat="1" ht="15" hidden="1" customHeight="1" x14ac:dyDescent="0.25">
      <c r="A233"/>
      <c r="B233"/>
      <c r="C233"/>
      <c r="D233"/>
      <c r="E233"/>
      <c r="F233"/>
      <c r="G233"/>
      <c r="H233"/>
      <c r="I233"/>
      <c r="J233"/>
      <c r="K233"/>
      <c r="L233"/>
      <c r="M233"/>
      <c r="N233"/>
      <c r="O233"/>
      <c r="P233"/>
      <c r="Q233"/>
      <c r="R233"/>
      <c r="S233"/>
      <c r="T233"/>
    </row>
    <row r="234" spans="1:20" s="21" customFormat="1" ht="15" hidden="1" customHeight="1" x14ac:dyDescent="0.25">
      <c r="A234"/>
      <c r="B234"/>
      <c r="C234"/>
      <c r="D234"/>
      <c r="E234"/>
      <c r="F234"/>
      <c r="G234"/>
      <c r="H234"/>
      <c r="I234"/>
      <c r="J234"/>
      <c r="K234"/>
      <c r="L234"/>
      <c r="M234"/>
      <c r="N234"/>
      <c r="O234"/>
      <c r="P234"/>
      <c r="Q234"/>
      <c r="R234"/>
      <c r="S234"/>
      <c r="T234"/>
    </row>
    <row r="235" spans="1:20" s="21" customFormat="1" ht="15" hidden="1" customHeight="1" x14ac:dyDescent="0.25">
      <c r="A235"/>
      <c r="B235"/>
      <c r="C235"/>
      <c r="D235"/>
      <c r="E235"/>
      <c r="F235"/>
      <c r="G235"/>
      <c r="H235"/>
      <c r="I235"/>
      <c r="J235"/>
      <c r="K235"/>
      <c r="L235"/>
      <c r="M235"/>
      <c r="N235"/>
      <c r="O235"/>
      <c r="P235"/>
      <c r="Q235"/>
      <c r="R235"/>
      <c r="S235"/>
      <c r="T235"/>
    </row>
    <row r="236" spans="1:20" s="21" customFormat="1" ht="15" hidden="1" customHeight="1" x14ac:dyDescent="0.25">
      <c r="A236"/>
      <c r="B236"/>
      <c r="C236"/>
      <c r="D236"/>
      <c r="E236"/>
      <c r="F236"/>
      <c r="G236"/>
      <c r="H236"/>
      <c r="I236"/>
      <c r="J236"/>
      <c r="K236"/>
      <c r="L236"/>
      <c r="M236"/>
      <c r="N236"/>
      <c r="O236"/>
      <c r="P236"/>
      <c r="Q236"/>
      <c r="R236"/>
      <c r="S236"/>
      <c r="T236"/>
    </row>
    <row r="237" spans="1:20" s="21" customFormat="1" ht="15" hidden="1" customHeight="1" x14ac:dyDescent="0.25">
      <c r="A237"/>
      <c r="B237"/>
      <c r="C237"/>
      <c r="D237"/>
      <c r="E237"/>
      <c r="F237"/>
      <c r="G237"/>
      <c r="H237"/>
      <c r="I237"/>
      <c r="J237"/>
      <c r="K237"/>
      <c r="L237"/>
      <c r="M237"/>
      <c r="N237"/>
      <c r="O237"/>
      <c r="P237"/>
      <c r="Q237"/>
      <c r="R237"/>
      <c r="S237"/>
      <c r="T237"/>
    </row>
    <row r="238" spans="1:20" s="21" customFormat="1" ht="15" hidden="1" customHeight="1" x14ac:dyDescent="0.25">
      <c r="A238"/>
      <c r="B238"/>
      <c r="C238"/>
      <c r="D238"/>
      <c r="E238"/>
      <c r="F238"/>
      <c r="G238"/>
      <c r="H238"/>
      <c r="I238"/>
      <c r="J238"/>
      <c r="K238"/>
      <c r="L238"/>
      <c r="M238"/>
      <c r="N238"/>
      <c r="O238"/>
      <c r="P238"/>
      <c r="Q238"/>
      <c r="R238"/>
      <c r="S238"/>
      <c r="T238"/>
    </row>
    <row r="239" spans="1:20" s="21" customFormat="1" ht="15" hidden="1" customHeight="1" x14ac:dyDescent="0.25">
      <c r="A239"/>
      <c r="B239"/>
      <c r="C239"/>
      <c r="D239"/>
      <c r="E239"/>
      <c r="F239"/>
      <c r="G239"/>
      <c r="H239"/>
      <c r="I239"/>
      <c r="J239"/>
      <c r="K239"/>
      <c r="L239"/>
      <c r="M239"/>
      <c r="N239"/>
      <c r="O239"/>
      <c r="P239"/>
      <c r="Q239"/>
      <c r="R239"/>
      <c r="S239"/>
      <c r="T239"/>
    </row>
    <row r="240" spans="1:20" s="21" customFormat="1" ht="15" hidden="1" customHeight="1" x14ac:dyDescent="0.25">
      <c r="A240"/>
      <c r="B240"/>
      <c r="C240"/>
      <c r="D240"/>
      <c r="E240"/>
      <c r="F240"/>
      <c r="G240"/>
      <c r="H240"/>
      <c r="I240"/>
      <c r="J240"/>
      <c r="K240"/>
      <c r="L240"/>
      <c r="M240"/>
      <c r="N240"/>
      <c r="O240"/>
      <c r="P240"/>
      <c r="Q240"/>
      <c r="R240"/>
      <c r="S240"/>
      <c r="T240"/>
    </row>
    <row r="241" spans="1:20" s="21" customFormat="1" ht="15" hidden="1" customHeight="1" x14ac:dyDescent="0.25">
      <c r="A241"/>
      <c r="B241"/>
      <c r="C241"/>
      <c r="D241"/>
      <c r="E241"/>
      <c r="F241"/>
      <c r="G241"/>
      <c r="H241"/>
      <c r="I241"/>
      <c r="J241"/>
      <c r="K241"/>
      <c r="L241"/>
      <c r="M241"/>
      <c r="N241"/>
      <c r="O241"/>
      <c r="P241"/>
      <c r="Q241"/>
      <c r="R241"/>
      <c r="S241"/>
      <c r="T241"/>
    </row>
    <row r="242" spans="1:20" s="21" customFormat="1" ht="15" hidden="1" customHeight="1" x14ac:dyDescent="0.25">
      <c r="A242"/>
      <c r="B242"/>
      <c r="C242"/>
      <c r="D242"/>
      <c r="E242"/>
      <c r="F242"/>
      <c r="G242"/>
      <c r="H242"/>
      <c r="I242"/>
      <c r="J242"/>
      <c r="K242"/>
      <c r="L242"/>
      <c r="M242"/>
      <c r="N242"/>
      <c r="O242"/>
      <c r="P242"/>
      <c r="Q242"/>
      <c r="R242"/>
      <c r="S242"/>
      <c r="T242"/>
    </row>
    <row r="243" spans="1:20" s="21" customFormat="1" ht="15" hidden="1" customHeight="1" x14ac:dyDescent="0.25">
      <c r="A243"/>
      <c r="B243"/>
      <c r="C243"/>
      <c r="D243"/>
      <c r="E243"/>
      <c r="F243"/>
      <c r="G243"/>
      <c r="H243"/>
      <c r="I243"/>
      <c r="J243"/>
      <c r="K243"/>
      <c r="L243"/>
      <c r="M243"/>
      <c r="N243"/>
      <c r="O243"/>
      <c r="P243"/>
      <c r="Q243"/>
      <c r="R243"/>
      <c r="S243"/>
      <c r="T243"/>
    </row>
    <row r="244" spans="1:20" s="21" customFormat="1" ht="15" hidden="1" customHeight="1" x14ac:dyDescent="0.25">
      <c r="A244"/>
      <c r="B244"/>
      <c r="C244"/>
      <c r="D244"/>
      <c r="E244"/>
      <c r="F244"/>
      <c r="G244"/>
      <c r="H244"/>
      <c r="I244"/>
      <c r="J244"/>
      <c r="K244"/>
      <c r="L244"/>
      <c r="M244"/>
      <c r="N244"/>
      <c r="O244"/>
      <c r="P244"/>
      <c r="Q244"/>
      <c r="R244"/>
      <c r="S244"/>
      <c r="T244"/>
    </row>
    <row r="245" spans="1:20" s="21" customFormat="1" ht="15" hidden="1" customHeight="1" x14ac:dyDescent="0.25">
      <c r="A245"/>
      <c r="B245"/>
      <c r="C245"/>
      <c r="D245"/>
      <c r="E245"/>
      <c r="F245"/>
      <c r="G245"/>
      <c r="H245"/>
      <c r="I245"/>
      <c r="J245"/>
      <c r="K245"/>
      <c r="L245"/>
      <c r="M245"/>
      <c r="N245"/>
      <c r="O245"/>
      <c r="P245"/>
      <c r="Q245"/>
      <c r="R245"/>
      <c r="S245"/>
      <c r="T245"/>
    </row>
    <row r="246" spans="1:20" s="21" customFormat="1" ht="15" hidden="1" customHeight="1" x14ac:dyDescent="0.25">
      <c r="A246"/>
      <c r="B246"/>
      <c r="C246"/>
      <c r="D246"/>
      <c r="E246"/>
      <c r="F246"/>
      <c r="G246"/>
      <c r="H246"/>
      <c r="I246"/>
      <c r="J246"/>
      <c r="K246"/>
      <c r="L246"/>
      <c r="M246"/>
      <c r="N246"/>
      <c r="O246"/>
      <c r="P246"/>
      <c r="Q246"/>
      <c r="R246"/>
      <c r="S246"/>
      <c r="T246"/>
    </row>
    <row r="247" spans="1:20" s="21" customFormat="1" ht="15" hidden="1" customHeight="1" x14ac:dyDescent="0.25">
      <c r="A247"/>
      <c r="B247"/>
      <c r="C247"/>
      <c r="D247"/>
      <c r="E247"/>
      <c r="F247"/>
      <c r="G247"/>
      <c r="H247"/>
      <c r="I247"/>
      <c r="J247"/>
      <c r="K247"/>
      <c r="L247"/>
      <c r="M247"/>
      <c r="N247"/>
      <c r="O247"/>
      <c r="P247"/>
      <c r="Q247"/>
      <c r="R247"/>
      <c r="S247"/>
      <c r="T247"/>
    </row>
    <row r="248" spans="1:20" s="21" customFormat="1" ht="15" hidden="1" customHeight="1" x14ac:dyDescent="0.25">
      <c r="A248"/>
      <c r="B248"/>
      <c r="C248"/>
      <c r="D248"/>
      <c r="E248"/>
      <c r="F248"/>
      <c r="G248"/>
      <c r="H248"/>
      <c r="I248"/>
      <c r="J248"/>
      <c r="K248"/>
      <c r="L248"/>
      <c r="M248"/>
      <c r="N248"/>
      <c r="O248"/>
      <c r="P248"/>
      <c r="Q248"/>
      <c r="R248"/>
      <c r="S248"/>
      <c r="T248"/>
    </row>
    <row r="249" spans="1:20" s="21" customFormat="1" ht="15" hidden="1" customHeight="1" x14ac:dyDescent="0.25">
      <c r="A249"/>
      <c r="B249"/>
      <c r="C249"/>
      <c r="D249"/>
      <c r="E249"/>
      <c r="F249"/>
      <c r="G249"/>
      <c r="H249"/>
      <c r="I249"/>
      <c r="J249"/>
      <c r="K249"/>
      <c r="L249"/>
      <c r="M249"/>
      <c r="N249"/>
      <c r="O249"/>
      <c r="P249"/>
      <c r="Q249"/>
      <c r="R249"/>
      <c r="S249"/>
      <c r="T249"/>
    </row>
    <row r="250" spans="1:20" s="21" customFormat="1" ht="15" hidden="1" customHeight="1" x14ac:dyDescent="0.25">
      <c r="A250"/>
      <c r="B250"/>
      <c r="C250"/>
      <c r="D250"/>
      <c r="E250"/>
      <c r="F250"/>
      <c r="G250"/>
      <c r="H250"/>
      <c r="I250"/>
      <c r="J250"/>
      <c r="K250"/>
      <c r="L250"/>
      <c r="M250"/>
      <c r="N250"/>
      <c r="O250"/>
      <c r="P250"/>
      <c r="Q250"/>
      <c r="R250"/>
      <c r="S250"/>
      <c r="T250"/>
    </row>
    <row r="251" spans="1:20" s="21" customFormat="1" ht="15" hidden="1" customHeight="1" x14ac:dyDescent="0.25">
      <c r="A251"/>
      <c r="B251"/>
      <c r="C251"/>
      <c r="D251"/>
      <c r="E251"/>
      <c r="F251"/>
      <c r="G251"/>
      <c r="H251"/>
      <c r="I251"/>
      <c r="J251"/>
      <c r="K251"/>
      <c r="L251"/>
      <c r="M251"/>
      <c r="N251"/>
      <c r="O251"/>
      <c r="P251"/>
      <c r="Q251"/>
      <c r="R251"/>
      <c r="S251"/>
      <c r="T251"/>
    </row>
    <row r="252" spans="1:20" s="21" customFormat="1" ht="15" hidden="1" customHeight="1" x14ac:dyDescent="0.25">
      <c r="A252"/>
      <c r="B252"/>
      <c r="C252"/>
      <c r="D252"/>
      <c r="E252"/>
      <c r="F252"/>
      <c r="G252"/>
      <c r="H252"/>
      <c r="I252"/>
      <c r="J252"/>
      <c r="K252"/>
      <c r="L252"/>
      <c r="M252"/>
      <c r="N252"/>
      <c r="O252"/>
      <c r="P252"/>
      <c r="Q252"/>
      <c r="R252"/>
      <c r="S252"/>
      <c r="T252"/>
    </row>
    <row r="253" spans="1:20" s="21" customFormat="1" ht="15" hidden="1" customHeight="1" x14ac:dyDescent="0.25">
      <c r="A253"/>
      <c r="B253"/>
      <c r="C253"/>
      <c r="D253"/>
      <c r="E253"/>
      <c r="F253"/>
      <c r="G253"/>
      <c r="H253"/>
      <c r="I253"/>
      <c r="J253"/>
      <c r="K253"/>
      <c r="L253"/>
      <c r="M253"/>
      <c r="N253"/>
      <c r="O253"/>
      <c r="P253"/>
      <c r="Q253"/>
      <c r="R253"/>
      <c r="S253"/>
      <c r="T253"/>
    </row>
    <row r="254" spans="1:20" s="21" customFormat="1" ht="15" hidden="1" customHeight="1" x14ac:dyDescent="0.25">
      <c r="A254"/>
      <c r="B254"/>
      <c r="C254"/>
      <c r="D254"/>
      <c r="E254"/>
      <c r="F254"/>
      <c r="G254"/>
      <c r="H254"/>
      <c r="I254"/>
      <c r="J254"/>
      <c r="K254"/>
      <c r="L254"/>
      <c r="M254"/>
      <c r="N254"/>
      <c r="O254"/>
      <c r="P254"/>
      <c r="Q254"/>
      <c r="R254"/>
      <c r="S254"/>
      <c r="T254"/>
    </row>
    <row r="255" spans="1:20" s="21" customFormat="1" ht="15" hidden="1" customHeight="1" x14ac:dyDescent="0.25">
      <c r="A255"/>
      <c r="B255"/>
      <c r="C255"/>
      <c r="D255"/>
      <c r="E255"/>
      <c r="F255"/>
      <c r="G255"/>
      <c r="H255"/>
      <c r="I255"/>
      <c r="J255"/>
      <c r="K255"/>
      <c r="L255"/>
      <c r="M255"/>
      <c r="N255"/>
      <c r="O255"/>
      <c r="P255"/>
      <c r="Q255"/>
      <c r="R255"/>
      <c r="S255"/>
      <c r="T255"/>
    </row>
    <row r="256" spans="1:20" s="21" customFormat="1" ht="15" hidden="1" customHeight="1" x14ac:dyDescent="0.25">
      <c r="A256"/>
      <c r="B256"/>
      <c r="C256"/>
      <c r="D256"/>
      <c r="E256"/>
      <c r="F256"/>
      <c r="G256"/>
      <c r="H256"/>
      <c r="I256"/>
      <c r="J256"/>
      <c r="K256"/>
      <c r="L256"/>
      <c r="M256"/>
      <c r="N256"/>
      <c r="O256"/>
      <c r="P256"/>
      <c r="Q256"/>
      <c r="R256"/>
      <c r="S256"/>
      <c r="T256"/>
    </row>
    <row r="257" spans="1:24" s="21" customFormat="1" ht="15" hidden="1" customHeight="1" x14ac:dyDescent="0.25">
      <c r="A257"/>
      <c r="B257"/>
      <c r="C257"/>
      <c r="D257"/>
      <c r="E257"/>
      <c r="F257"/>
      <c r="G257"/>
      <c r="H257"/>
      <c r="I257"/>
      <c r="J257"/>
      <c r="K257"/>
      <c r="L257"/>
      <c r="M257"/>
      <c r="N257"/>
      <c r="O257"/>
      <c r="P257"/>
      <c r="Q257"/>
      <c r="R257"/>
      <c r="S257"/>
      <c r="T257"/>
    </row>
    <row r="258" spans="1:24" s="21" customFormat="1" ht="15" hidden="1" customHeight="1" x14ac:dyDescent="0.25">
      <c r="A258"/>
      <c r="B258"/>
      <c r="C258"/>
      <c r="D258"/>
      <c r="E258"/>
      <c r="F258"/>
      <c r="G258"/>
      <c r="H258"/>
      <c r="I258"/>
      <c r="J258"/>
      <c r="K258"/>
      <c r="L258"/>
      <c r="M258"/>
      <c r="N258"/>
      <c r="O258"/>
      <c r="P258"/>
      <c r="Q258"/>
      <c r="R258"/>
      <c r="S258"/>
      <c r="T258"/>
    </row>
    <row r="259" spans="1:24" s="21" customFormat="1" ht="15" hidden="1" customHeight="1" x14ac:dyDescent="0.25">
      <c r="A259"/>
      <c r="B259"/>
      <c r="C259"/>
      <c r="D259"/>
      <c r="E259"/>
      <c r="F259"/>
      <c r="G259"/>
      <c r="H259"/>
      <c r="I259"/>
      <c r="J259"/>
      <c r="K259"/>
      <c r="L259"/>
      <c r="M259"/>
      <c r="N259"/>
      <c r="O259"/>
      <c r="P259"/>
      <c r="Q259"/>
      <c r="R259"/>
      <c r="S259"/>
      <c r="T259"/>
    </row>
    <row r="260" spans="1:24" s="21" customFormat="1" ht="15" hidden="1" customHeight="1" x14ac:dyDescent="0.25">
      <c r="A260"/>
      <c r="B260"/>
      <c r="C260"/>
      <c r="D260"/>
      <c r="E260"/>
      <c r="F260"/>
      <c r="G260"/>
      <c r="H260"/>
      <c r="I260"/>
      <c r="J260"/>
      <c r="K260"/>
      <c r="L260"/>
      <c r="M260"/>
      <c r="N260"/>
      <c r="O260"/>
      <c r="P260"/>
      <c r="Q260"/>
      <c r="R260"/>
      <c r="S260"/>
      <c r="T260"/>
    </row>
    <row r="261" spans="1:24" s="21" customFormat="1" ht="15" hidden="1" customHeight="1" x14ac:dyDescent="0.25">
      <c r="A261"/>
      <c r="B261"/>
      <c r="C261"/>
      <c r="D261"/>
      <c r="E261"/>
      <c r="F261"/>
      <c r="G261"/>
      <c r="H261"/>
      <c r="I261"/>
      <c r="J261"/>
      <c r="K261"/>
      <c r="L261"/>
      <c r="M261"/>
      <c r="N261"/>
      <c r="O261"/>
      <c r="P261"/>
      <c r="Q261"/>
      <c r="R261"/>
      <c r="S261"/>
      <c r="T261"/>
    </row>
    <row r="262" spans="1:24" s="21" customFormat="1" ht="15" hidden="1" customHeight="1" x14ac:dyDescent="0.25">
      <c r="A262"/>
      <c r="B262"/>
      <c r="C262"/>
      <c r="D262"/>
      <c r="E262"/>
      <c r="F262"/>
      <c r="G262"/>
      <c r="H262"/>
      <c r="I262"/>
      <c r="J262"/>
      <c r="K262"/>
      <c r="L262"/>
      <c r="M262"/>
      <c r="N262"/>
      <c r="O262"/>
      <c r="P262"/>
      <c r="Q262"/>
      <c r="R262"/>
      <c r="S262"/>
      <c r="T262"/>
    </row>
    <row r="263" spans="1:24" s="21" customFormat="1" ht="15" hidden="1" customHeight="1" x14ac:dyDescent="0.25">
      <c r="A263"/>
      <c r="B263"/>
      <c r="C263"/>
      <c r="D263"/>
      <c r="E263"/>
      <c r="F263"/>
      <c r="G263"/>
      <c r="H263"/>
      <c r="I263"/>
      <c r="J263"/>
      <c r="K263"/>
      <c r="L263"/>
      <c r="M263"/>
      <c r="N263"/>
      <c r="O263"/>
      <c r="P263"/>
      <c r="Q263"/>
      <c r="R263"/>
      <c r="S263"/>
      <c r="T263"/>
    </row>
    <row r="264" spans="1:24" s="21" customFormat="1" ht="15" hidden="1" customHeight="1" x14ac:dyDescent="0.25">
      <c r="A264"/>
      <c r="B264"/>
      <c r="C264"/>
      <c r="D264"/>
      <c r="E264"/>
      <c r="F264"/>
      <c r="G264"/>
      <c r="H264"/>
      <c r="I264"/>
      <c r="J264"/>
      <c r="K264"/>
      <c r="L264"/>
      <c r="M264"/>
      <c r="N264"/>
      <c r="O264"/>
      <c r="P264"/>
      <c r="Q264"/>
      <c r="R264"/>
      <c r="S264"/>
      <c r="T264"/>
    </row>
    <row r="265" spans="1:24" s="21" customFormat="1" ht="15" hidden="1" customHeight="1" x14ac:dyDescent="0.25">
      <c r="A265"/>
      <c r="B265"/>
      <c r="C265"/>
      <c r="D265"/>
      <c r="E265"/>
      <c r="F265"/>
      <c r="G265"/>
      <c r="H265"/>
      <c r="I265"/>
      <c r="J265"/>
      <c r="K265"/>
      <c r="L265"/>
      <c r="M265"/>
      <c r="N265"/>
      <c r="O265"/>
      <c r="P265"/>
      <c r="Q265"/>
      <c r="R265"/>
      <c r="S265"/>
      <c r="T265"/>
    </row>
    <row r="266" spans="1:24" s="21" customFormat="1" ht="15" hidden="1" customHeight="1" x14ac:dyDescent="0.25">
      <c r="A266"/>
      <c r="B266"/>
      <c r="C266"/>
      <c r="D266"/>
      <c r="E266"/>
      <c r="F266"/>
      <c r="G266"/>
      <c r="H266"/>
      <c r="I266"/>
      <c r="J266"/>
      <c r="K266"/>
      <c r="L266"/>
      <c r="M266"/>
      <c r="N266"/>
      <c r="O266"/>
      <c r="P266"/>
      <c r="Q266"/>
      <c r="R266"/>
      <c r="S266"/>
      <c r="T266"/>
    </row>
    <row r="267" spans="1:24" s="21" customFormat="1" ht="15" hidden="1" customHeight="1" x14ac:dyDescent="0.25">
      <c r="A267"/>
      <c r="B267"/>
      <c r="C267"/>
      <c r="D267"/>
      <c r="E267"/>
      <c r="F267"/>
      <c r="G267"/>
      <c r="H267"/>
      <c r="I267"/>
      <c r="J267"/>
      <c r="K267"/>
      <c r="L267"/>
      <c r="M267"/>
      <c r="N267"/>
      <c r="O267"/>
      <c r="P267"/>
      <c r="Q267"/>
      <c r="R267"/>
      <c r="S267"/>
      <c r="T267"/>
    </row>
    <row r="268" spans="1:24" s="21" customFormat="1" ht="15" hidden="1" customHeight="1" x14ac:dyDescent="0.25">
      <c r="A268"/>
      <c r="B268"/>
      <c r="C268"/>
      <c r="D268"/>
      <c r="E268"/>
      <c r="F268"/>
      <c r="G268"/>
      <c r="H268"/>
      <c r="I268"/>
      <c r="J268"/>
      <c r="K268"/>
      <c r="L268"/>
      <c r="M268"/>
      <c r="N268"/>
      <c r="O268"/>
      <c r="P268"/>
      <c r="Q268"/>
      <c r="R268"/>
      <c r="S268"/>
      <c r="T268"/>
    </row>
    <row r="269" spans="1:24" s="21" customFormat="1" ht="15" hidden="1" customHeight="1" x14ac:dyDescent="0.25">
      <c r="A269"/>
      <c r="B269"/>
      <c r="C269"/>
      <c r="D269"/>
      <c r="E269"/>
      <c r="F269"/>
      <c r="G269"/>
      <c r="H269"/>
      <c r="I269"/>
      <c r="J269"/>
      <c r="K269"/>
      <c r="L269"/>
      <c r="M269"/>
      <c r="N269"/>
      <c r="O269"/>
      <c r="P269"/>
      <c r="Q269"/>
      <c r="R269"/>
      <c r="S269"/>
      <c r="T269"/>
    </row>
    <row r="270" spans="1:24" s="21" customFormat="1" ht="15" hidden="1" customHeight="1" x14ac:dyDescent="0.25">
      <c r="A270"/>
      <c r="B270"/>
      <c r="C270"/>
      <c r="D270"/>
      <c r="E270"/>
      <c r="F270"/>
      <c r="G270"/>
      <c r="H270"/>
      <c r="I270"/>
      <c r="J270"/>
      <c r="K270"/>
      <c r="L270"/>
      <c r="M270"/>
      <c r="N270"/>
      <c r="O270"/>
      <c r="P270"/>
      <c r="Q270"/>
      <c r="R270"/>
      <c r="S270"/>
      <c r="T270"/>
    </row>
    <row r="271" spans="1:24" s="21" customFormat="1" ht="15" hidden="1" customHeight="1" x14ac:dyDescent="0.25">
      <c r="A271"/>
      <c r="B271"/>
      <c r="C271"/>
      <c r="D271"/>
      <c r="E271"/>
      <c r="F271"/>
      <c r="G271"/>
      <c r="H271"/>
      <c r="I271"/>
      <c r="J271"/>
      <c r="K271"/>
      <c r="L271"/>
      <c r="M271"/>
      <c r="N271"/>
      <c r="O271"/>
      <c r="P271"/>
      <c r="Q271"/>
      <c r="R271"/>
      <c r="S271"/>
      <c r="T271"/>
    </row>
    <row r="272" spans="1:24" s="21" customFormat="1" hidden="1" x14ac:dyDescent="0.25">
      <c r="A272"/>
      <c r="B272"/>
      <c r="C272"/>
      <c r="D272"/>
      <c r="E272"/>
      <c r="F272"/>
      <c r="G272"/>
      <c r="H272"/>
      <c r="I272"/>
      <c r="J272"/>
      <c r="K272"/>
      <c r="L272"/>
      <c r="M272"/>
      <c r="N272"/>
      <c r="O272"/>
      <c r="P272"/>
      <c r="Q272"/>
      <c r="R272"/>
      <c r="S272"/>
      <c r="T272"/>
      <c r="W272" s="21" t="s">
        <v>45</v>
      </c>
      <c r="X272" s="21" t="s">
        <v>46</v>
      </c>
    </row>
    <row r="273" spans="1:24" s="21" customFormat="1" hidden="1" x14ac:dyDescent="0.25">
      <c r="A273"/>
      <c r="B273"/>
      <c r="C273"/>
      <c r="D273" t="s">
        <v>26</v>
      </c>
      <c r="E273" t="s">
        <v>27</v>
      </c>
      <c r="F273" t="s">
        <v>27</v>
      </c>
      <c r="G273"/>
      <c r="H273" t="s">
        <v>26</v>
      </c>
      <c r="I273">
        <v>228</v>
      </c>
      <c r="J273"/>
      <c r="K273"/>
      <c r="L273"/>
      <c r="M273"/>
      <c r="N273"/>
      <c r="O273"/>
      <c r="P273"/>
      <c r="Q273" t="s">
        <v>27</v>
      </c>
      <c r="R273">
        <v>44</v>
      </c>
      <c r="S273"/>
      <c r="T273">
        <v>88</v>
      </c>
      <c r="W273" s="21">
        <v>120</v>
      </c>
      <c r="X273" s="21">
        <f>ROUND((400-W273)/3.73,0)</f>
        <v>75</v>
      </c>
    </row>
    <row r="274" spans="1:24" s="21" customFormat="1" x14ac:dyDescent="0.25">
      <c r="A274"/>
      <c r="B274"/>
      <c r="C274"/>
      <c r="D274" t="s">
        <v>39</v>
      </c>
      <c r="E274" t="s">
        <v>29</v>
      </c>
      <c r="F274" t="s">
        <v>29</v>
      </c>
      <c r="G274"/>
      <c r="H274" t="s">
        <v>39</v>
      </c>
      <c r="I274">
        <v>228</v>
      </c>
      <c r="J274"/>
      <c r="K274"/>
      <c r="L274"/>
      <c r="M274"/>
      <c r="N274"/>
      <c r="O274"/>
      <c r="P274"/>
      <c r="Q274" t="s">
        <v>29</v>
      </c>
      <c r="R274">
        <v>60</v>
      </c>
      <c r="S274"/>
      <c r="T274" t="s">
        <v>29</v>
      </c>
      <c r="U274" s="21">
        <v>120</v>
      </c>
      <c r="W274" s="21">
        <v>135</v>
      </c>
      <c r="X274" s="21">
        <f t="shared" ref="X274:X277" si="18">ROUND((400-W274)/3.73,0)</f>
        <v>71</v>
      </c>
    </row>
    <row r="275" spans="1:24" x14ac:dyDescent="0.25">
      <c r="D275" t="s">
        <v>42</v>
      </c>
      <c r="F275" t="s">
        <v>31</v>
      </c>
      <c r="H275" t="s">
        <v>42</v>
      </c>
      <c r="I275">
        <v>221</v>
      </c>
      <c r="T275" t="s">
        <v>31</v>
      </c>
      <c r="U275">
        <v>120</v>
      </c>
      <c r="W275">
        <v>193</v>
      </c>
      <c r="X275">
        <f t="shared" si="18"/>
        <v>55</v>
      </c>
    </row>
    <row r="276" spans="1:24" hidden="1" x14ac:dyDescent="0.25">
      <c r="D276" t="s">
        <v>43</v>
      </c>
      <c r="F276" t="s">
        <v>33</v>
      </c>
      <c r="H276" t="s">
        <v>43</v>
      </c>
      <c r="I276">
        <v>235</v>
      </c>
      <c r="T276" t="s">
        <v>33</v>
      </c>
      <c r="U276">
        <v>172</v>
      </c>
      <c r="W276">
        <v>202</v>
      </c>
      <c r="X276">
        <f t="shared" si="18"/>
        <v>53</v>
      </c>
    </row>
    <row r="277" spans="1:24" x14ac:dyDescent="0.25">
      <c r="D277" t="s">
        <v>44</v>
      </c>
      <c r="H277" t="s">
        <v>44</v>
      </c>
      <c r="I277">
        <v>212</v>
      </c>
      <c r="W277">
        <v>160</v>
      </c>
      <c r="X277">
        <f t="shared" si="18"/>
        <v>64</v>
      </c>
    </row>
    <row r="294" spans="1:30" s="21" customFormat="1" x14ac:dyDescent="0.25">
      <c r="A294" s="30"/>
      <c r="B294" s="49">
        <v>9</v>
      </c>
      <c r="C294" s="22" t="s">
        <v>38</v>
      </c>
      <c r="D294" s="22" t="s">
        <v>39</v>
      </c>
      <c r="E294" s="22" t="s">
        <v>27</v>
      </c>
      <c r="F294" s="22" t="s">
        <v>27</v>
      </c>
      <c r="G294" s="22">
        <v>64</v>
      </c>
      <c r="H294" s="23">
        <v>160</v>
      </c>
      <c r="I294" s="24">
        <v>204.8</v>
      </c>
      <c r="J294" s="24">
        <v>240</v>
      </c>
      <c r="K294" s="24">
        <v>93.7</v>
      </c>
      <c r="L294" s="24">
        <v>500</v>
      </c>
      <c r="M294" s="25">
        <v>343</v>
      </c>
      <c r="N294" s="24">
        <v>500</v>
      </c>
      <c r="O294" s="24">
        <v>2513</v>
      </c>
      <c r="P294" s="24">
        <v>5.9850000000000003</v>
      </c>
      <c r="Q294" s="26">
        <v>29590.5</v>
      </c>
      <c r="R294" s="22">
        <v>28.5</v>
      </c>
      <c r="S294" s="22">
        <v>180.3092</v>
      </c>
      <c r="T294" s="50">
        <v>85</v>
      </c>
      <c r="U294" s="21">
        <v>63.733971061301418</v>
      </c>
      <c r="AD294" s="21" t="s">
        <v>114</v>
      </c>
    </row>
    <row r="295" spans="1:30" s="21" customFormat="1" x14ac:dyDescent="0.25">
      <c r="A295" s="30"/>
      <c r="B295" s="49">
        <v>10</v>
      </c>
      <c r="C295" s="22" t="s">
        <v>40</v>
      </c>
      <c r="D295" s="29" t="s">
        <v>39</v>
      </c>
      <c r="E295" s="28" t="s">
        <v>27</v>
      </c>
      <c r="F295" s="28" t="s">
        <v>29</v>
      </c>
      <c r="G295" s="22">
        <v>64</v>
      </c>
      <c r="H295" s="23">
        <v>160</v>
      </c>
      <c r="I295" s="24">
        <v>204.8</v>
      </c>
      <c r="J295" s="24">
        <v>240</v>
      </c>
      <c r="K295" s="24">
        <v>93.7</v>
      </c>
      <c r="L295" s="24">
        <v>371</v>
      </c>
      <c r="M295" s="25">
        <v>343</v>
      </c>
      <c r="N295" s="24">
        <v>450</v>
      </c>
      <c r="O295" s="24">
        <v>2633</v>
      </c>
      <c r="P295" s="24">
        <v>8.4510000000000005</v>
      </c>
      <c r="Q295" s="26">
        <v>29537.200000000001</v>
      </c>
      <c r="R295" s="22">
        <v>31.5</v>
      </c>
      <c r="S295" s="22">
        <v>180.36</v>
      </c>
      <c r="T295" s="50">
        <v>110.25</v>
      </c>
      <c r="U295" s="21">
        <v>10.433971061302145</v>
      </c>
    </row>
    <row r="296" spans="1:30" s="21" customFormat="1" x14ac:dyDescent="0.25">
      <c r="A296" s="30"/>
      <c r="B296" s="49">
        <v>13</v>
      </c>
      <c r="C296" s="22" t="s">
        <v>28</v>
      </c>
      <c r="D296" s="22" t="s">
        <v>39</v>
      </c>
      <c r="E296" s="22" t="s">
        <v>29</v>
      </c>
      <c r="F296" s="22" t="s">
        <v>27</v>
      </c>
      <c r="G296" s="22">
        <v>64</v>
      </c>
      <c r="H296" s="23">
        <v>160</v>
      </c>
      <c r="I296" s="24">
        <v>204.8</v>
      </c>
      <c r="J296" s="24">
        <v>240</v>
      </c>
      <c r="K296" s="24">
        <v>90.23</v>
      </c>
      <c r="L296" s="24">
        <v>500</v>
      </c>
      <c r="M296" s="25">
        <v>343</v>
      </c>
      <c r="N296" s="24">
        <v>500</v>
      </c>
      <c r="O296" s="24">
        <v>2529</v>
      </c>
      <c r="P296" s="24">
        <v>6.0229999999999997</v>
      </c>
      <c r="Q296" s="26">
        <v>29596.846444041999</v>
      </c>
      <c r="R296" s="22">
        <v>30.83</v>
      </c>
      <c r="S296" s="22">
        <v>180.3</v>
      </c>
      <c r="T296" s="50"/>
      <c r="U296" s="21">
        <v>70.080415103300766</v>
      </c>
    </row>
    <row r="297" spans="1:30" s="21" customFormat="1" x14ac:dyDescent="0.25">
      <c r="A297" s="30"/>
      <c r="B297" s="49">
        <v>14</v>
      </c>
      <c r="C297" s="22" t="s">
        <v>30</v>
      </c>
      <c r="D297" s="22" t="s">
        <v>39</v>
      </c>
      <c r="E297" s="22" t="s">
        <v>29</v>
      </c>
      <c r="F297" s="22" t="s">
        <v>29</v>
      </c>
      <c r="G297" s="22">
        <v>64</v>
      </c>
      <c r="H297" s="23">
        <v>160</v>
      </c>
      <c r="I297" s="24">
        <v>204.8</v>
      </c>
      <c r="J297" s="24">
        <v>240</v>
      </c>
      <c r="K297" s="24">
        <v>90.23</v>
      </c>
      <c r="L297" s="24">
        <v>371</v>
      </c>
      <c r="M297" s="25">
        <v>343</v>
      </c>
      <c r="N297" s="24">
        <v>450</v>
      </c>
      <c r="O297" s="24">
        <v>2649</v>
      </c>
      <c r="P297" s="24">
        <v>8.5020000000000007</v>
      </c>
      <c r="Q297" s="26">
        <v>29545.1</v>
      </c>
      <c r="R297" s="22">
        <v>33.5</v>
      </c>
      <c r="S297" s="22">
        <v>180.3725</v>
      </c>
      <c r="T297" s="50">
        <v>110.8</v>
      </c>
      <c r="U297" s="21">
        <v>18.333971061299962</v>
      </c>
    </row>
    <row r="298" spans="1:30" s="21" customFormat="1" x14ac:dyDescent="0.25">
      <c r="A298" s="58"/>
      <c r="B298" s="49">
        <v>17</v>
      </c>
      <c r="C298" s="22" t="s">
        <v>35</v>
      </c>
      <c r="D298" s="22" t="s">
        <v>42</v>
      </c>
      <c r="E298" s="22" t="s">
        <v>27</v>
      </c>
      <c r="F298" s="22" t="s">
        <v>27</v>
      </c>
      <c r="G298" s="22">
        <v>55</v>
      </c>
      <c r="H298" s="23">
        <v>193</v>
      </c>
      <c r="I298" s="24">
        <v>176</v>
      </c>
      <c r="J298" s="24">
        <v>206.25</v>
      </c>
      <c r="K298" s="24">
        <v>94.53</v>
      </c>
      <c r="L298" s="24">
        <v>500</v>
      </c>
      <c r="M298" s="25">
        <v>295</v>
      </c>
      <c r="N298" s="24">
        <v>500</v>
      </c>
      <c r="O298" s="25">
        <v>2450</v>
      </c>
      <c r="P298" s="24">
        <v>5.835</v>
      </c>
      <c r="Q298" s="26">
        <v>29571.9</v>
      </c>
      <c r="R298" s="22">
        <v>24.532299999999999</v>
      </c>
      <c r="S298" s="22">
        <v>180.34379999999999</v>
      </c>
      <c r="T298" s="50">
        <v>90.86</v>
      </c>
      <c r="U298" s="21">
        <v>45.133971061302873</v>
      </c>
    </row>
    <row r="299" spans="1:30" s="21" customFormat="1" x14ac:dyDescent="0.25">
      <c r="A299" s="30"/>
      <c r="B299" s="49">
        <v>18</v>
      </c>
      <c r="C299" s="22" t="s">
        <v>36</v>
      </c>
      <c r="D299" s="22" t="s">
        <v>42</v>
      </c>
      <c r="E299" s="28" t="s">
        <v>27</v>
      </c>
      <c r="F299" s="28" t="s">
        <v>29</v>
      </c>
      <c r="G299" s="22">
        <v>55</v>
      </c>
      <c r="H299" s="23">
        <v>193</v>
      </c>
      <c r="I299" s="24">
        <v>176</v>
      </c>
      <c r="J299" s="24">
        <v>206.25</v>
      </c>
      <c r="K299" s="24">
        <v>94.53</v>
      </c>
      <c r="L299" s="24">
        <v>371</v>
      </c>
      <c r="M299" s="25">
        <v>295</v>
      </c>
      <c r="N299" s="24">
        <v>450</v>
      </c>
      <c r="O299" s="24">
        <v>2570</v>
      </c>
      <c r="P299" s="24">
        <v>8.2490000000000006</v>
      </c>
      <c r="Q299" s="26">
        <v>29529.630364578901</v>
      </c>
      <c r="R299" s="22">
        <v>27.29</v>
      </c>
      <c r="S299" s="22"/>
      <c r="T299" s="50">
        <v>114.3</v>
      </c>
      <c r="U299" s="21">
        <v>2.8643356402026257</v>
      </c>
    </row>
    <row r="300" spans="1:30" s="21" customFormat="1" x14ac:dyDescent="0.25">
      <c r="A300" s="30"/>
      <c r="B300" s="49">
        <v>21</v>
      </c>
      <c r="C300" s="22" t="s">
        <v>40</v>
      </c>
      <c r="D300" s="22" t="s">
        <v>42</v>
      </c>
      <c r="E300" s="22" t="s">
        <v>29</v>
      </c>
      <c r="F300" s="22" t="s">
        <v>27</v>
      </c>
      <c r="G300" s="22">
        <v>55</v>
      </c>
      <c r="H300" s="23">
        <v>193</v>
      </c>
      <c r="I300" s="24">
        <v>176</v>
      </c>
      <c r="J300" s="24">
        <v>206.25</v>
      </c>
      <c r="K300" s="24">
        <v>88.12</v>
      </c>
      <c r="L300" s="24">
        <v>500</v>
      </c>
      <c r="M300" s="25">
        <v>295</v>
      </c>
      <c r="N300" s="24">
        <v>500</v>
      </c>
      <c r="O300" s="24">
        <v>2466</v>
      </c>
      <c r="P300" s="24">
        <v>5.8730000000000002</v>
      </c>
      <c r="Q300" s="26">
        <v>29578.1</v>
      </c>
      <c r="R300" s="22">
        <v>31.1</v>
      </c>
      <c r="S300" s="22">
        <v>180.34</v>
      </c>
      <c r="T300" s="50">
        <v>90</v>
      </c>
      <c r="U300" s="21">
        <v>51.333971061299962</v>
      </c>
    </row>
    <row r="301" spans="1:30" s="21" customFormat="1" x14ac:dyDescent="0.25">
      <c r="A301" s="30"/>
      <c r="B301" s="49">
        <v>22</v>
      </c>
      <c r="C301" s="22" t="s">
        <v>41</v>
      </c>
      <c r="D301" s="22" t="s">
        <v>42</v>
      </c>
      <c r="E301" s="22" t="s">
        <v>29</v>
      </c>
      <c r="F301" s="22" t="s">
        <v>29</v>
      </c>
      <c r="G301" s="22">
        <v>55</v>
      </c>
      <c r="H301" s="23">
        <v>193</v>
      </c>
      <c r="I301" s="24">
        <v>176</v>
      </c>
      <c r="J301" s="24">
        <v>206.25</v>
      </c>
      <c r="K301" s="24">
        <v>88.12</v>
      </c>
      <c r="L301" s="24">
        <v>371</v>
      </c>
      <c r="M301" s="25">
        <v>295</v>
      </c>
      <c r="N301" s="24">
        <v>450</v>
      </c>
      <c r="O301" s="24">
        <v>2586</v>
      </c>
      <c r="P301" s="24">
        <v>8.3000000000000007</v>
      </c>
      <c r="Q301" s="26">
        <v>29531.5462428623</v>
      </c>
      <c r="R301" s="22">
        <v>30.2</v>
      </c>
      <c r="S301" s="22">
        <v>180.36529999999999</v>
      </c>
      <c r="T301" s="50">
        <v>113.5</v>
      </c>
      <c r="U301" s="21">
        <v>4.780213923600968</v>
      </c>
    </row>
    <row r="302" spans="1:30" s="21" customFormat="1" x14ac:dyDescent="0.25">
      <c r="A302" s="30"/>
      <c r="B302" s="49">
        <v>33</v>
      </c>
      <c r="C302" s="22" t="s">
        <v>41</v>
      </c>
      <c r="D302" s="22" t="s">
        <v>44</v>
      </c>
      <c r="E302" s="22" t="s">
        <v>27</v>
      </c>
      <c r="F302" s="22" t="s">
        <v>27</v>
      </c>
      <c r="G302" s="22">
        <v>53</v>
      </c>
      <c r="H302" s="23">
        <v>202</v>
      </c>
      <c r="I302" s="24">
        <v>169.60000000000002</v>
      </c>
      <c r="J302" s="24">
        <v>198.75</v>
      </c>
      <c r="K302" s="24">
        <v>93.78</v>
      </c>
      <c r="L302" s="24">
        <v>500</v>
      </c>
      <c r="M302" s="25">
        <v>284</v>
      </c>
      <c r="N302" s="24">
        <v>500</v>
      </c>
      <c r="O302" s="24">
        <v>2428</v>
      </c>
      <c r="P302" s="24">
        <v>5.782</v>
      </c>
      <c r="Q302" s="26">
        <v>29565.823938538801</v>
      </c>
      <c r="R302" s="22">
        <v>23.68</v>
      </c>
      <c r="S302" s="22">
        <v>180.34030000000001</v>
      </c>
      <c r="T302" s="50">
        <v>91.68</v>
      </c>
      <c r="U302" s="21">
        <v>39.057909600101993</v>
      </c>
    </row>
    <row r="303" spans="1:30" s="21" customFormat="1" x14ac:dyDescent="0.25">
      <c r="A303" s="30"/>
      <c r="B303" s="49">
        <v>34</v>
      </c>
      <c r="C303" s="22" t="s">
        <v>25</v>
      </c>
      <c r="D303" s="22" t="s">
        <v>44</v>
      </c>
      <c r="E303" s="22" t="s">
        <v>27</v>
      </c>
      <c r="F303" s="22" t="s">
        <v>29</v>
      </c>
      <c r="G303" s="22">
        <v>53</v>
      </c>
      <c r="H303" s="23">
        <v>202</v>
      </c>
      <c r="I303" s="24">
        <v>169.60000000000002</v>
      </c>
      <c r="J303" s="24">
        <v>198.75</v>
      </c>
      <c r="K303" s="24">
        <v>93.78</v>
      </c>
      <c r="L303" s="24">
        <v>371</v>
      </c>
      <c r="M303" s="25">
        <v>284</v>
      </c>
      <c r="N303" s="24">
        <v>450</v>
      </c>
      <c r="O303" s="24">
        <v>2548</v>
      </c>
      <c r="P303" s="24">
        <v>8.1780000000000008</v>
      </c>
      <c r="Q303" s="26">
        <v>29526.766028938699</v>
      </c>
      <c r="R303" s="22">
        <v>26.88</v>
      </c>
      <c r="S303" s="22">
        <v>180.36</v>
      </c>
      <c r="T303" s="50">
        <v>115.2</v>
      </c>
      <c r="U303" s="21">
        <v>0</v>
      </c>
    </row>
    <row r="304" spans="1:30" s="21" customFormat="1" x14ac:dyDescent="0.25">
      <c r="A304" s="30"/>
      <c r="B304" s="49">
        <v>37</v>
      </c>
      <c r="C304" s="22" t="s">
        <v>32</v>
      </c>
      <c r="D304" s="22" t="s">
        <v>44</v>
      </c>
      <c r="E304" s="22" t="s">
        <v>29</v>
      </c>
      <c r="F304" s="22" t="s">
        <v>27</v>
      </c>
      <c r="G304" s="22">
        <v>53</v>
      </c>
      <c r="H304" s="23">
        <v>202</v>
      </c>
      <c r="I304" s="24">
        <v>169.60000000000002</v>
      </c>
      <c r="J304" s="24">
        <v>198.75</v>
      </c>
      <c r="K304" s="24">
        <v>90.53</v>
      </c>
      <c r="L304" s="24">
        <v>500</v>
      </c>
      <c r="M304" s="25">
        <v>284</v>
      </c>
      <c r="N304" s="24">
        <v>500</v>
      </c>
      <c r="O304" s="24">
        <v>2444</v>
      </c>
      <c r="P304" s="24">
        <v>5.8209999999999997</v>
      </c>
      <c r="Q304" s="26">
        <v>29570.590901732201</v>
      </c>
      <c r="R304" s="22">
        <v>27.3599</v>
      </c>
      <c r="S304" s="22">
        <v>180.32650000000001</v>
      </c>
      <c r="T304" s="50">
        <v>91.08</v>
      </c>
      <c r="U304" s="21">
        <v>43.824872793502436</v>
      </c>
    </row>
    <row r="305" spans="1:21" s="21" customFormat="1" x14ac:dyDescent="0.25">
      <c r="A305" s="30"/>
      <c r="B305" s="49">
        <v>38</v>
      </c>
      <c r="C305" s="22" t="s">
        <v>34</v>
      </c>
      <c r="D305" s="22" t="s">
        <v>44</v>
      </c>
      <c r="E305" s="22" t="s">
        <v>29</v>
      </c>
      <c r="F305" s="22" t="s">
        <v>29</v>
      </c>
      <c r="G305" s="22">
        <v>53</v>
      </c>
      <c r="H305" s="23">
        <v>202</v>
      </c>
      <c r="I305" s="24">
        <v>169.60000000000002</v>
      </c>
      <c r="J305" s="24">
        <v>198.75</v>
      </c>
      <c r="K305" s="24">
        <v>90.53</v>
      </c>
      <c r="L305" s="24">
        <v>371</v>
      </c>
      <c r="M305" s="25">
        <v>284</v>
      </c>
      <c r="N305" s="24">
        <v>450</v>
      </c>
      <c r="O305" s="24">
        <v>2564</v>
      </c>
      <c r="P305" s="24">
        <v>8.23</v>
      </c>
      <c r="Q305" s="26">
        <v>29532.1</v>
      </c>
      <c r="R305" s="22">
        <v>29.15</v>
      </c>
      <c r="S305" s="22">
        <v>180.36240000000001</v>
      </c>
      <c r="T305" s="50">
        <v>114.5</v>
      </c>
      <c r="U305" s="21">
        <v>5.3339710612999625</v>
      </c>
    </row>
  </sheetData>
  <autoFilter ref="D1:D277" xr:uid="{00000000-0001-0000-0000-000000000000}">
    <filterColumn colId="0">
      <filters>
        <filter val="Cummins Tuned"/>
        <filter val="Duramax 3.0"/>
        <filter val="Stellantis"/>
      </filters>
    </filterColumn>
  </autoFilter>
  <mergeCells count="23">
    <mergeCell ref="C5:C6"/>
    <mergeCell ref="B2:G3"/>
    <mergeCell ref="B1:G1"/>
    <mergeCell ref="D5:F5"/>
    <mergeCell ref="G5:H5"/>
    <mergeCell ref="B5:B6"/>
    <mergeCell ref="E87:I87"/>
    <mergeCell ref="I88:I89"/>
    <mergeCell ref="D88:D89"/>
    <mergeCell ref="O5:T5"/>
    <mergeCell ref="Q3:R3"/>
    <mergeCell ref="K89:P123"/>
    <mergeCell ref="R92:S92"/>
    <mergeCell ref="T92:U92"/>
    <mergeCell ref="C88:C89"/>
    <mergeCell ref="E137:I137"/>
    <mergeCell ref="E88:F88"/>
    <mergeCell ref="G88:H88"/>
    <mergeCell ref="C138:C139"/>
    <mergeCell ref="D138:D139"/>
    <mergeCell ref="E138:F138"/>
    <mergeCell ref="G138:H138"/>
    <mergeCell ref="I138:I139"/>
  </mergeCells>
  <phoneticPr fontId="2" type="noConversion"/>
  <conditionalFormatting sqref="D7:F46">
    <cfRule type="endsWith" dxfId="100" priority="164" operator="endsWith" text="Cummins">
      <formula>RIGHT(D7,LEN("Cummins"))="Cummins"</formula>
    </cfRule>
    <cfRule type="endsWith" dxfId="99" priority="163" operator="endsWith" text="Emrax 268">
      <formula>RIGHT(D7,LEN("Emrax 268"))="Emrax 268"</formula>
    </cfRule>
    <cfRule type="endsWith" dxfId="98" priority="162" operator="endsWith" text="Yasa P400">
      <formula>RIGHT(D7,LEN("Yasa P400"))="Yasa P400"</formula>
    </cfRule>
    <cfRule type="endsWith" dxfId="97" priority="161" operator="endsWith" text="Omni Motor">
      <formula>RIGHT(D7,LEN("Omni Motor"))="Omni Motor"</formula>
    </cfRule>
    <cfRule type="endsWith" dxfId="96" priority="159" operator="endsWith" text="Cummins Tuned">
      <formula>RIGHT(D7,LEN("Cummins Tuned"))="Cummins Tuned"</formula>
    </cfRule>
    <cfRule type="endsWith" dxfId="95" priority="158" operator="endsWith" text="Stellantis">
      <formula>RIGHT(D7,LEN("Stellantis"))="Stellantis"</formula>
    </cfRule>
    <cfRule type="endsWith" dxfId="94" priority="157" operator="endsWith" text="Duramax 2.8">
      <formula>RIGHT(D7,LEN("Duramax 2.8"))="Duramax 2.8"</formula>
    </cfRule>
    <cfRule type="endsWith" dxfId="93" priority="156" operator="endsWith" text="Duramax 3.0">
      <formula>RIGHT(D7,LEN("Duramax 3.0"))="Duramax 3.0"</formula>
    </cfRule>
    <cfRule type="endsWith" dxfId="92" priority="160" operator="endsWith" text="Emrax 348">
      <formula>RIGHT(D7,LEN("Emrax 348"))="Emrax 348"</formula>
    </cfRule>
  </conditionalFormatting>
  <conditionalFormatting sqref="D70:F77">
    <cfRule type="endsWith" dxfId="91" priority="87" operator="endsWith" text="Cummins Tuned">
      <formula>RIGHT(D70,LEN("Cummins Tuned"))="Cummins Tuned"</formula>
    </cfRule>
    <cfRule type="endsWith" dxfId="90" priority="86" operator="endsWith" text="Stellantis">
      <formula>RIGHT(D70,LEN("Stellantis"))="Stellantis"</formula>
    </cfRule>
    <cfRule type="endsWith" dxfId="89" priority="84" operator="endsWith" text="Duramax 3.0">
      <formula>RIGHT(D70,LEN("Duramax 3.0"))="Duramax 3.0"</formula>
    </cfRule>
    <cfRule type="endsWith" dxfId="88" priority="85" operator="endsWith" text="Duramax 2.8">
      <formula>RIGHT(D70,LEN("Duramax 2.8"))="Duramax 2.8"</formula>
    </cfRule>
    <cfRule type="endsWith" dxfId="87" priority="92" operator="endsWith" text="Cummins">
      <formula>RIGHT(D70,LEN("Cummins"))="Cummins"</formula>
    </cfRule>
    <cfRule type="endsWith" dxfId="86" priority="91" operator="endsWith" text="Emrax 268">
      <formula>RIGHT(D70,LEN("Emrax 268"))="Emrax 268"</formula>
    </cfRule>
    <cfRule type="endsWith" dxfId="85" priority="90" operator="endsWith" text="Yasa P400">
      <formula>RIGHT(D70,LEN("Yasa P400"))="Yasa P400"</formula>
    </cfRule>
    <cfRule type="endsWith" dxfId="84" priority="89" operator="endsWith" text="Omni Motor">
      <formula>RIGHT(D70,LEN("Omni Motor"))="Omni Motor"</formula>
    </cfRule>
    <cfRule type="endsWith" dxfId="83" priority="88" operator="endsWith" text="Emrax 348">
      <formula>RIGHT(D70,LEN("Emrax 348"))="Emrax 348"</formula>
    </cfRule>
  </conditionalFormatting>
  <conditionalFormatting sqref="D153:F156">
    <cfRule type="endsWith" dxfId="82" priority="74" operator="endsWith" text="Omni Motor">
      <formula>RIGHT(D153,LEN("Omni Motor"))="Omni Motor"</formula>
    </cfRule>
    <cfRule type="endsWith" dxfId="81" priority="75" operator="endsWith" text="Yasa P400">
      <formula>RIGHT(D153,LEN("Yasa P400"))="Yasa P400"</formula>
    </cfRule>
    <cfRule type="endsWith" dxfId="80" priority="76" operator="endsWith" text="Emrax 268">
      <formula>RIGHT(D153,LEN("Emrax 268"))="Emrax 268"</formula>
    </cfRule>
    <cfRule type="endsWith" dxfId="79" priority="77" operator="endsWith" text="Cummins">
      <formula>RIGHT(D153,LEN("Cummins"))="Cummins"</formula>
    </cfRule>
    <cfRule type="endsWith" dxfId="78" priority="69" operator="endsWith" text="Duramax 3.0">
      <formula>RIGHT(D153,LEN("Duramax 3.0"))="Duramax 3.0"</formula>
    </cfRule>
    <cfRule type="endsWith" dxfId="77" priority="70" operator="endsWith" text="Duramax 2.8">
      <formula>RIGHT(D153,LEN("Duramax 2.8"))="Duramax 2.8"</formula>
    </cfRule>
    <cfRule type="endsWith" dxfId="76" priority="71" operator="endsWith" text="Stellantis">
      <formula>RIGHT(D153,LEN("Stellantis"))="Stellantis"</formula>
    </cfRule>
    <cfRule type="endsWith" dxfId="75" priority="72" operator="endsWith" text="Cummins Tuned">
      <formula>RIGHT(D153,LEN("Cummins Tuned"))="Cummins Tuned"</formula>
    </cfRule>
    <cfRule type="endsWith" dxfId="74" priority="73" operator="endsWith" text="Emrax 348">
      <formula>RIGHT(D153,LEN("Emrax 348"))="Emrax 348"</formula>
    </cfRule>
  </conditionalFormatting>
  <conditionalFormatting sqref="D294:F305">
    <cfRule type="endsWith" dxfId="73" priority="8" operator="endsWith" text="Omni Motor">
      <formula>RIGHT(D294,LEN("Omni Motor"))="Omni Motor"</formula>
    </cfRule>
    <cfRule type="endsWith" dxfId="72" priority="3" operator="endsWith" text="Duramax 3.0">
      <formula>RIGHT(D294,LEN("Duramax 3.0"))="Duramax 3.0"</formula>
    </cfRule>
    <cfRule type="endsWith" dxfId="71" priority="4" operator="endsWith" text="Duramax 2.8">
      <formula>RIGHT(D294,LEN("Duramax 2.8"))="Duramax 2.8"</formula>
    </cfRule>
    <cfRule type="endsWith" dxfId="70" priority="11" operator="endsWith" text="Cummins">
      <formula>RIGHT(D294,LEN("Cummins"))="Cummins"</formula>
    </cfRule>
    <cfRule type="endsWith" dxfId="69" priority="10" operator="endsWith" text="Emrax 268">
      <formula>RIGHT(D294,LEN("Emrax 268"))="Emrax 268"</formula>
    </cfRule>
    <cfRule type="endsWith" dxfId="68" priority="9" operator="endsWith" text="Yasa P400">
      <formula>RIGHT(D294,LEN("Yasa P400"))="Yasa P400"</formula>
    </cfRule>
    <cfRule type="endsWith" dxfId="67" priority="7" operator="endsWith" text="Emrax 348">
      <formula>RIGHT(D294,LEN("Emrax 348"))="Emrax 348"</formula>
    </cfRule>
    <cfRule type="endsWith" dxfId="66" priority="6" operator="endsWith" text="Cummins Tuned">
      <formula>RIGHT(D294,LEN("Cummins Tuned"))="Cummins Tuned"</formula>
    </cfRule>
    <cfRule type="endsWith" dxfId="65" priority="5" operator="endsWith" text="Stellantis">
      <formula>RIGHT(D294,LEN("Stellantis"))="Stellantis"</formula>
    </cfRule>
  </conditionalFormatting>
  <conditionalFormatting sqref="I90:I136">
    <cfRule type="colorScale" priority="173">
      <colorScale>
        <cfvo type="min"/>
        <cfvo type="percentile" val="50"/>
        <cfvo type="max"/>
        <color rgb="FF63BE7B"/>
        <color rgb="FFFFEB84"/>
        <color rgb="FFF8696B"/>
      </colorScale>
    </cfRule>
  </conditionalFormatting>
  <conditionalFormatting sqref="Q7:Q46">
    <cfRule type="top10" dxfId="64" priority="151" bottom="1" rank="10"/>
  </conditionalFormatting>
  <conditionalFormatting sqref="Q70:Q77">
    <cfRule type="top10" dxfId="63" priority="165" bottom="1" rank="10"/>
  </conditionalFormatting>
  <conditionalFormatting sqref="Q153:Q156">
    <cfRule type="top10" dxfId="62" priority="78" bottom="1" rank="10"/>
  </conditionalFormatting>
  <conditionalFormatting sqref="Q294:Q295">
    <cfRule type="top10" dxfId="61" priority="57" bottom="1" rank="10"/>
  </conditionalFormatting>
  <conditionalFormatting sqref="Q296:Q297">
    <cfRule type="top10" dxfId="60" priority="46" bottom="1" rank="10"/>
  </conditionalFormatting>
  <conditionalFormatting sqref="Q298:Q299">
    <cfRule type="top10" dxfId="59" priority="35" bottom="1" rank="10"/>
  </conditionalFormatting>
  <conditionalFormatting sqref="Q300:Q301">
    <cfRule type="top10" dxfId="58" priority="24" bottom="1" rank="10"/>
  </conditionalFormatting>
  <conditionalFormatting sqref="Q302:Q303">
    <cfRule type="top10" dxfId="57" priority="13" bottom="1" rank="10"/>
  </conditionalFormatting>
  <conditionalFormatting sqref="Q304:Q305">
    <cfRule type="top10" dxfId="56" priority="2" bottom="1" rank="10"/>
  </conditionalFormatting>
  <conditionalFormatting sqref="R7:R46">
    <cfRule type="top10" dxfId="55" priority="149" bottom="1" rank="10"/>
  </conditionalFormatting>
  <conditionalFormatting sqref="R70:R77">
    <cfRule type="top10" dxfId="54" priority="167" bottom="1" rank="10"/>
  </conditionalFormatting>
  <conditionalFormatting sqref="R153:R156">
    <cfRule type="top10" dxfId="53" priority="79" bottom="1" rank="10"/>
  </conditionalFormatting>
  <conditionalFormatting sqref="R294:R295">
    <cfRule type="top10" dxfId="52" priority="56" bottom="1" rank="10"/>
  </conditionalFormatting>
  <conditionalFormatting sqref="R296:R297">
    <cfRule type="top10" dxfId="51" priority="45" bottom="1" rank="10"/>
  </conditionalFormatting>
  <conditionalFormatting sqref="R298:R299">
    <cfRule type="top10" dxfId="50" priority="34" bottom="1" rank="10"/>
  </conditionalFormatting>
  <conditionalFormatting sqref="R300:R301">
    <cfRule type="top10" dxfId="49" priority="23" bottom="1" rank="10"/>
  </conditionalFormatting>
  <conditionalFormatting sqref="R302:R303">
    <cfRule type="top10" dxfId="48" priority="12" bottom="1" rank="10"/>
  </conditionalFormatting>
  <conditionalFormatting sqref="R304:R305">
    <cfRule type="top10" dxfId="47" priority="1" bottom="1" rank="10"/>
  </conditionalFormatting>
  <conditionalFormatting sqref="V70:V77">
    <cfRule type="top10" dxfId="46" priority="83" bottom="1" rank="10"/>
  </conditionalFormatting>
  <conditionalFormatting sqref="V153:V156">
    <cfRule type="top10" dxfId="45" priority="68" bottom="1" rank="10"/>
  </conditionalFormatting>
  <dataValidations count="3">
    <dataValidation type="list" allowBlank="1" showInputMessage="1" showErrorMessage="1" sqref="D7:D47 D153:D156 D70:D77 D294:D305" xr:uid="{3169C337-60D8-4684-A93E-66A70998949B}">
      <formula1>$D$273:$D$277</formula1>
    </dataValidation>
    <dataValidation type="list" allowBlank="1" showInputMessage="1" showErrorMessage="1" sqref="E7:E47 E153:E156 E70:E77 E294:E305" xr:uid="{DC81557A-A247-482F-9D71-BAEC279E278E}">
      <formula1>$E$273:$E$274</formula1>
    </dataValidation>
    <dataValidation type="list" allowBlank="1" showInputMessage="1" showErrorMessage="1" sqref="F7:F47 F153:F156 F70:F77 F294:F305" xr:uid="{BFF9110A-EDB1-41C8-BF78-744E233B051A}">
      <formula1>$F$273:$F$276</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49620-4857-48B0-9CE3-42B2E878CEAE}">
  <dimension ref="A1:U12"/>
  <sheetViews>
    <sheetView workbookViewId="0">
      <selection activeCell="D1" sqref="D1:U12"/>
    </sheetView>
  </sheetViews>
  <sheetFormatPr defaultRowHeight="15" x14ac:dyDescent="0.25"/>
  <sheetData>
    <row r="1" spans="1:21" x14ac:dyDescent="0.25">
      <c r="A1" s="30"/>
      <c r="B1" s="49">
        <v>34</v>
      </c>
      <c r="C1" s="22" t="s">
        <v>25</v>
      </c>
      <c r="D1" s="22" t="s">
        <v>44</v>
      </c>
      <c r="E1" s="22" t="s">
        <v>27</v>
      </c>
      <c r="F1" s="22" t="s">
        <v>29</v>
      </c>
      <c r="G1" s="22">
        <v>53</v>
      </c>
      <c r="H1" s="23">
        <v>202</v>
      </c>
      <c r="I1" s="24">
        <v>169.60000000000002</v>
      </c>
      <c r="J1" s="24">
        <v>198.75</v>
      </c>
      <c r="K1" s="24">
        <v>93.78</v>
      </c>
      <c r="L1" s="24">
        <v>371</v>
      </c>
      <c r="M1" s="25">
        <v>284</v>
      </c>
      <c r="N1" s="24">
        <v>450</v>
      </c>
      <c r="O1" s="24">
        <v>2548</v>
      </c>
      <c r="P1" s="24">
        <v>8.1780000000000008</v>
      </c>
      <c r="Q1" s="26">
        <v>29526.766028938699</v>
      </c>
      <c r="R1" s="22">
        <v>26.88</v>
      </c>
      <c r="S1" s="22">
        <v>180.36</v>
      </c>
      <c r="T1" s="50">
        <v>115.2</v>
      </c>
      <c r="U1" s="21">
        <v>0</v>
      </c>
    </row>
    <row r="2" spans="1:21" x14ac:dyDescent="0.25">
      <c r="A2" s="30"/>
      <c r="B2" s="49">
        <v>18</v>
      </c>
      <c r="C2" s="22" t="s">
        <v>36</v>
      </c>
      <c r="D2" s="29" t="s">
        <v>42</v>
      </c>
      <c r="E2" s="28" t="s">
        <v>27</v>
      </c>
      <c r="F2" s="28" t="s">
        <v>29</v>
      </c>
      <c r="G2" s="22">
        <v>55</v>
      </c>
      <c r="H2" s="23">
        <v>193</v>
      </c>
      <c r="I2" s="24">
        <v>176</v>
      </c>
      <c r="J2" s="24">
        <v>206.25</v>
      </c>
      <c r="K2" s="24">
        <v>94.53</v>
      </c>
      <c r="L2" s="24">
        <v>371</v>
      </c>
      <c r="M2" s="25">
        <v>295</v>
      </c>
      <c r="N2" s="24">
        <v>450</v>
      </c>
      <c r="O2" s="24">
        <v>2570</v>
      </c>
      <c r="P2" s="24">
        <v>8.2490000000000006</v>
      </c>
      <c r="Q2" s="26">
        <v>29529.630364578901</v>
      </c>
      <c r="R2" s="22">
        <v>27.29</v>
      </c>
      <c r="S2" s="22"/>
      <c r="T2" s="50">
        <v>114.3</v>
      </c>
      <c r="U2" s="21">
        <v>2.8643356402026257</v>
      </c>
    </row>
    <row r="3" spans="1:21" x14ac:dyDescent="0.25">
      <c r="A3" s="30"/>
      <c r="B3" s="49">
        <v>22</v>
      </c>
      <c r="C3" s="22" t="s">
        <v>41</v>
      </c>
      <c r="D3" s="22" t="s">
        <v>42</v>
      </c>
      <c r="E3" s="22" t="s">
        <v>29</v>
      </c>
      <c r="F3" s="22" t="s">
        <v>29</v>
      </c>
      <c r="G3" s="22">
        <v>55</v>
      </c>
      <c r="H3" s="23">
        <v>193</v>
      </c>
      <c r="I3" s="24">
        <v>176</v>
      </c>
      <c r="J3" s="24">
        <v>206.25</v>
      </c>
      <c r="K3" s="24">
        <v>88.12</v>
      </c>
      <c r="L3" s="24">
        <v>371</v>
      </c>
      <c r="M3" s="25">
        <v>295</v>
      </c>
      <c r="N3" s="24">
        <v>450</v>
      </c>
      <c r="O3" s="24">
        <v>2586</v>
      </c>
      <c r="P3" s="24">
        <v>8.3000000000000007</v>
      </c>
      <c r="Q3" s="26">
        <v>29531.5462428623</v>
      </c>
      <c r="R3" s="22">
        <v>30.2</v>
      </c>
      <c r="S3" s="22">
        <v>180.36529999999999</v>
      </c>
      <c r="T3" s="50">
        <v>113.5</v>
      </c>
      <c r="U3" s="21">
        <v>4.780213923600968</v>
      </c>
    </row>
    <row r="4" spans="1:21" x14ac:dyDescent="0.25">
      <c r="A4" s="30"/>
      <c r="B4" s="49">
        <v>38</v>
      </c>
      <c r="C4" s="22" t="s">
        <v>34</v>
      </c>
      <c r="D4" s="22" t="s">
        <v>44</v>
      </c>
      <c r="E4" s="22" t="s">
        <v>29</v>
      </c>
      <c r="F4" s="22" t="s">
        <v>29</v>
      </c>
      <c r="G4" s="22">
        <v>53</v>
      </c>
      <c r="H4" s="23">
        <v>202</v>
      </c>
      <c r="I4" s="24">
        <v>169.60000000000002</v>
      </c>
      <c r="J4" s="24">
        <v>198.75</v>
      </c>
      <c r="K4" s="24">
        <v>90.53</v>
      </c>
      <c r="L4" s="24">
        <v>371</v>
      </c>
      <c r="M4" s="25">
        <v>284</v>
      </c>
      <c r="N4" s="24">
        <v>450</v>
      </c>
      <c r="O4" s="24">
        <v>2564</v>
      </c>
      <c r="P4" s="24">
        <v>8.23</v>
      </c>
      <c r="Q4" s="26">
        <v>29532.1</v>
      </c>
      <c r="R4" s="22">
        <v>29.15</v>
      </c>
      <c r="S4" s="22">
        <v>180.36240000000001</v>
      </c>
      <c r="T4" s="50">
        <v>114.5</v>
      </c>
      <c r="U4" s="21">
        <v>5.3339710612999625</v>
      </c>
    </row>
    <row r="5" spans="1:21" x14ac:dyDescent="0.25">
      <c r="A5" s="30"/>
      <c r="B5" s="49">
        <v>10</v>
      </c>
      <c r="C5" s="22" t="s">
        <v>40</v>
      </c>
      <c r="D5" s="22" t="s">
        <v>39</v>
      </c>
      <c r="E5" s="22" t="s">
        <v>27</v>
      </c>
      <c r="F5" s="22" t="s">
        <v>29</v>
      </c>
      <c r="G5" s="22">
        <v>64</v>
      </c>
      <c r="H5" s="23">
        <v>160</v>
      </c>
      <c r="I5" s="24">
        <v>204.8</v>
      </c>
      <c r="J5" s="24">
        <v>240</v>
      </c>
      <c r="K5" s="24">
        <v>93.7</v>
      </c>
      <c r="L5" s="24">
        <v>371</v>
      </c>
      <c r="M5" s="25">
        <v>343</v>
      </c>
      <c r="N5" s="24">
        <v>450</v>
      </c>
      <c r="O5" s="25">
        <v>2633</v>
      </c>
      <c r="P5" s="24">
        <v>8.4510000000000005</v>
      </c>
      <c r="Q5" s="26">
        <v>29537.200000000001</v>
      </c>
      <c r="R5" s="22">
        <v>31.5</v>
      </c>
      <c r="S5" s="22">
        <v>180.36</v>
      </c>
      <c r="T5" s="50">
        <v>110.25</v>
      </c>
      <c r="U5" s="21">
        <v>10.433971061302145</v>
      </c>
    </row>
    <row r="6" spans="1:21" x14ac:dyDescent="0.25">
      <c r="A6" s="30"/>
      <c r="B6" s="49">
        <v>14</v>
      </c>
      <c r="C6" s="22" t="s">
        <v>30</v>
      </c>
      <c r="D6" s="22" t="s">
        <v>39</v>
      </c>
      <c r="E6" s="28" t="s">
        <v>29</v>
      </c>
      <c r="F6" s="28" t="s">
        <v>29</v>
      </c>
      <c r="G6" s="22">
        <v>64</v>
      </c>
      <c r="H6" s="23">
        <v>160</v>
      </c>
      <c r="I6" s="24">
        <v>204.8</v>
      </c>
      <c r="J6" s="24">
        <v>240</v>
      </c>
      <c r="K6" s="24">
        <v>90.23</v>
      </c>
      <c r="L6" s="24">
        <v>371</v>
      </c>
      <c r="M6" s="25">
        <v>343</v>
      </c>
      <c r="N6" s="24">
        <v>450</v>
      </c>
      <c r="O6" s="24">
        <v>2649</v>
      </c>
      <c r="P6" s="24">
        <v>8.5020000000000007</v>
      </c>
      <c r="Q6" s="26">
        <v>29545.1</v>
      </c>
      <c r="R6" s="22">
        <v>33.5</v>
      </c>
      <c r="S6" s="22">
        <v>180.3725</v>
      </c>
      <c r="T6" s="50">
        <v>110.8</v>
      </c>
      <c r="U6" s="21">
        <v>18.333971061299962</v>
      </c>
    </row>
    <row r="7" spans="1:21" x14ac:dyDescent="0.25">
      <c r="A7" s="30"/>
      <c r="B7" s="49">
        <v>33</v>
      </c>
      <c r="C7" s="22" t="s">
        <v>41</v>
      </c>
      <c r="D7" s="22" t="s">
        <v>44</v>
      </c>
      <c r="E7" s="22" t="s">
        <v>27</v>
      </c>
      <c r="F7" s="22" t="s">
        <v>27</v>
      </c>
      <c r="G7" s="22">
        <v>53</v>
      </c>
      <c r="H7" s="23">
        <v>202</v>
      </c>
      <c r="I7" s="24">
        <v>169.60000000000002</v>
      </c>
      <c r="J7" s="24">
        <v>198.75</v>
      </c>
      <c r="K7" s="24">
        <v>93.78</v>
      </c>
      <c r="L7" s="24">
        <v>500</v>
      </c>
      <c r="M7" s="25">
        <v>284</v>
      </c>
      <c r="N7" s="24">
        <v>500</v>
      </c>
      <c r="O7" s="24">
        <v>2428</v>
      </c>
      <c r="P7" s="24">
        <v>5.782</v>
      </c>
      <c r="Q7" s="26">
        <v>29565.823938538801</v>
      </c>
      <c r="R7" s="22">
        <v>23.68</v>
      </c>
      <c r="S7" s="22">
        <v>180.34030000000001</v>
      </c>
      <c r="T7" s="50">
        <v>91.68</v>
      </c>
      <c r="U7" s="21">
        <v>39.057909600101993</v>
      </c>
    </row>
    <row r="8" spans="1:21" x14ac:dyDescent="0.25">
      <c r="A8" s="30"/>
      <c r="B8" s="49">
        <v>37</v>
      </c>
      <c r="C8" s="22" t="s">
        <v>32</v>
      </c>
      <c r="D8" s="22" t="s">
        <v>44</v>
      </c>
      <c r="E8" s="22" t="s">
        <v>29</v>
      </c>
      <c r="F8" s="22" t="s">
        <v>27</v>
      </c>
      <c r="G8" s="22">
        <v>53</v>
      </c>
      <c r="H8" s="23">
        <v>202</v>
      </c>
      <c r="I8" s="24">
        <v>169.60000000000002</v>
      </c>
      <c r="J8" s="24">
        <v>198.75</v>
      </c>
      <c r="K8" s="24">
        <v>90.53</v>
      </c>
      <c r="L8" s="24">
        <v>500</v>
      </c>
      <c r="M8" s="25">
        <v>284</v>
      </c>
      <c r="N8" s="24">
        <v>500</v>
      </c>
      <c r="O8" s="24">
        <v>2444</v>
      </c>
      <c r="P8" s="24">
        <v>5.8209999999999997</v>
      </c>
      <c r="Q8" s="26">
        <v>29570.590901732201</v>
      </c>
      <c r="R8" s="22">
        <v>27.3599</v>
      </c>
      <c r="S8" s="22">
        <v>180.32650000000001</v>
      </c>
      <c r="T8" s="50">
        <v>91.08</v>
      </c>
      <c r="U8" s="21">
        <v>43.824872793502436</v>
      </c>
    </row>
    <row r="9" spans="1:21" x14ac:dyDescent="0.25">
      <c r="A9" s="58"/>
      <c r="B9" s="49">
        <v>17</v>
      </c>
      <c r="C9" s="22" t="s">
        <v>35</v>
      </c>
      <c r="D9" s="22" t="s">
        <v>42</v>
      </c>
      <c r="E9" s="22" t="s">
        <v>27</v>
      </c>
      <c r="F9" s="22" t="s">
        <v>27</v>
      </c>
      <c r="G9" s="22">
        <v>55</v>
      </c>
      <c r="H9" s="23">
        <v>193</v>
      </c>
      <c r="I9" s="24">
        <v>176</v>
      </c>
      <c r="J9" s="24">
        <v>206.25</v>
      </c>
      <c r="K9" s="24">
        <v>94.53</v>
      </c>
      <c r="L9" s="24">
        <v>500</v>
      </c>
      <c r="M9" s="25">
        <v>295</v>
      </c>
      <c r="N9" s="24">
        <v>500</v>
      </c>
      <c r="O9" s="24">
        <v>2450</v>
      </c>
      <c r="P9" s="24">
        <v>5.835</v>
      </c>
      <c r="Q9" s="26">
        <v>29571.9</v>
      </c>
      <c r="R9" s="22">
        <v>24.532299999999999</v>
      </c>
      <c r="S9" s="22">
        <v>180.34379999999999</v>
      </c>
      <c r="T9" s="50">
        <v>90.86</v>
      </c>
      <c r="U9" s="21">
        <v>45.133971061302873</v>
      </c>
    </row>
    <row r="10" spans="1:21" x14ac:dyDescent="0.25">
      <c r="A10" s="30"/>
      <c r="B10" s="49">
        <v>21</v>
      </c>
      <c r="C10" s="22" t="s">
        <v>40</v>
      </c>
      <c r="D10" s="22" t="s">
        <v>42</v>
      </c>
      <c r="E10" s="22" t="s">
        <v>29</v>
      </c>
      <c r="F10" s="22" t="s">
        <v>27</v>
      </c>
      <c r="G10" s="22">
        <v>55</v>
      </c>
      <c r="H10" s="23">
        <v>193</v>
      </c>
      <c r="I10" s="24">
        <v>176</v>
      </c>
      <c r="J10" s="24">
        <v>206.25</v>
      </c>
      <c r="K10" s="24">
        <v>88.12</v>
      </c>
      <c r="L10" s="24">
        <v>500</v>
      </c>
      <c r="M10" s="25">
        <v>295</v>
      </c>
      <c r="N10" s="24">
        <v>500</v>
      </c>
      <c r="O10" s="24">
        <v>2466</v>
      </c>
      <c r="P10" s="24">
        <v>5.8730000000000002</v>
      </c>
      <c r="Q10" s="26">
        <v>29578.1</v>
      </c>
      <c r="R10" s="22">
        <v>31.1</v>
      </c>
      <c r="S10" s="22">
        <v>180.34</v>
      </c>
      <c r="T10" s="50">
        <v>90</v>
      </c>
      <c r="U10" s="21">
        <v>51.333971061299962</v>
      </c>
    </row>
    <row r="11" spans="1:21" x14ac:dyDescent="0.25">
      <c r="A11" s="30"/>
      <c r="B11" s="49">
        <v>9</v>
      </c>
      <c r="C11" s="22" t="s">
        <v>38</v>
      </c>
      <c r="D11" s="22" t="s">
        <v>39</v>
      </c>
      <c r="E11" s="22" t="s">
        <v>27</v>
      </c>
      <c r="F11" s="22" t="s">
        <v>27</v>
      </c>
      <c r="G11" s="22">
        <v>64</v>
      </c>
      <c r="H11" s="23">
        <v>160</v>
      </c>
      <c r="I11" s="24">
        <v>204.8</v>
      </c>
      <c r="J11" s="24">
        <v>240</v>
      </c>
      <c r="K11" s="24">
        <v>93.7</v>
      </c>
      <c r="L11" s="24">
        <v>500</v>
      </c>
      <c r="M11" s="25">
        <v>343</v>
      </c>
      <c r="N11" s="24">
        <v>500</v>
      </c>
      <c r="O11" s="24">
        <v>2513</v>
      </c>
      <c r="P11" s="24">
        <v>5.9850000000000003</v>
      </c>
      <c r="Q11" s="26">
        <v>29590.5</v>
      </c>
      <c r="R11" s="22">
        <v>28.5</v>
      </c>
      <c r="S11" s="22">
        <v>180.3092</v>
      </c>
      <c r="T11" s="50">
        <v>85</v>
      </c>
      <c r="U11" s="21">
        <v>63.733971061301418</v>
      </c>
    </row>
    <row r="12" spans="1:21" x14ac:dyDescent="0.25">
      <c r="A12" s="30"/>
      <c r="B12" s="49">
        <v>13</v>
      </c>
      <c r="C12" s="22" t="s">
        <v>28</v>
      </c>
      <c r="D12" s="22" t="s">
        <v>39</v>
      </c>
      <c r="E12" s="22" t="s">
        <v>29</v>
      </c>
      <c r="F12" s="22" t="s">
        <v>27</v>
      </c>
      <c r="G12" s="22">
        <v>64</v>
      </c>
      <c r="H12" s="23">
        <v>160</v>
      </c>
      <c r="I12" s="24">
        <v>204.8</v>
      </c>
      <c r="J12" s="24">
        <v>240</v>
      </c>
      <c r="K12" s="24">
        <v>90.23</v>
      </c>
      <c r="L12" s="24">
        <v>500</v>
      </c>
      <c r="M12" s="25">
        <v>343</v>
      </c>
      <c r="N12" s="24">
        <v>500</v>
      </c>
      <c r="O12" s="24">
        <v>2529</v>
      </c>
      <c r="P12" s="24">
        <v>6.0229999999999997</v>
      </c>
      <c r="Q12" s="26">
        <v>29596.846444041999</v>
      </c>
      <c r="R12" s="22">
        <v>30.83</v>
      </c>
      <c r="S12" s="22">
        <v>180.3</v>
      </c>
      <c r="T12" s="50"/>
      <c r="U12" s="21">
        <v>70.080415103300766</v>
      </c>
    </row>
  </sheetData>
  <sortState xmlns:xlrd2="http://schemas.microsoft.com/office/spreadsheetml/2017/richdata2" ref="A1:U12">
    <sortCondition ref="U1:U12"/>
  </sortState>
  <conditionalFormatting sqref="D1:F12">
    <cfRule type="endsWith" dxfId="44" priority="3" operator="endsWith" text="Duramax 3.0">
      <formula>RIGHT(D1,LEN("Duramax 3.0"))="Duramax 3.0"</formula>
    </cfRule>
    <cfRule type="endsWith" dxfId="43" priority="4" operator="endsWith" text="Duramax 2.8">
      <formula>RIGHT(D1,LEN("Duramax 2.8"))="Duramax 2.8"</formula>
    </cfRule>
    <cfRule type="endsWith" dxfId="42" priority="5" operator="endsWith" text="Stellantis">
      <formula>RIGHT(D1,LEN("Stellantis"))="Stellantis"</formula>
    </cfRule>
    <cfRule type="endsWith" dxfId="41" priority="6" operator="endsWith" text="Cummins Tuned">
      <formula>RIGHT(D1,LEN("Cummins Tuned"))="Cummins Tuned"</formula>
    </cfRule>
    <cfRule type="endsWith" dxfId="40" priority="7" operator="endsWith" text="Emrax 348">
      <formula>RIGHT(D1,LEN("Emrax 348"))="Emrax 348"</formula>
    </cfRule>
    <cfRule type="endsWith" dxfId="39" priority="8" operator="endsWith" text="Omni Motor">
      <formula>RIGHT(D1,LEN("Omni Motor"))="Omni Motor"</formula>
    </cfRule>
    <cfRule type="endsWith" dxfId="38" priority="9" operator="endsWith" text="Yasa P400">
      <formula>RIGHT(D1,LEN("Yasa P400"))="Yasa P400"</formula>
    </cfRule>
    <cfRule type="endsWith" dxfId="37" priority="10" operator="endsWith" text="Emrax 268">
      <formula>RIGHT(D1,LEN("Emrax 268"))="Emrax 268"</formula>
    </cfRule>
    <cfRule type="endsWith" dxfId="36" priority="11" operator="endsWith" text="Cummins">
      <formula>RIGHT(D1,LEN("Cummins"))="Cummins"</formula>
    </cfRule>
  </conditionalFormatting>
  <conditionalFormatting sqref="Q1:Q2">
    <cfRule type="top10" dxfId="35" priority="57" bottom="1" rank="10"/>
  </conditionalFormatting>
  <conditionalFormatting sqref="Q3:Q4">
    <cfRule type="top10" dxfId="34" priority="46" bottom="1" rank="10"/>
  </conditionalFormatting>
  <conditionalFormatting sqref="Q5:Q6">
    <cfRule type="top10" dxfId="33" priority="35" bottom="1" rank="10"/>
  </conditionalFormatting>
  <conditionalFormatting sqref="Q7:Q8">
    <cfRule type="top10" dxfId="32" priority="24" bottom="1" rank="10"/>
  </conditionalFormatting>
  <conditionalFormatting sqref="Q9:Q10">
    <cfRule type="top10" dxfId="31" priority="13" bottom="1" rank="10"/>
  </conditionalFormatting>
  <conditionalFormatting sqref="Q11:Q12">
    <cfRule type="top10" dxfId="30" priority="2" bottom="1" rank="10"/>
  </conditionalFormatting>
  <conditionalFormatting sqref="R1:R2">
    <cfRule type="top10" dxfId="29" priority="56" bottom="1" rank="10"/>
  </conditionalFormatting>
  <conditionalFormatting sqref="R3:R4">
    <cfRule type="top10" dxfId="28" priority="45" bottom="1" rank="10"/>
  </conditionalFormatting>
  <conditionalFormatting sqref="R5:R6">
    <cfRule type="top10" dxfId="27" priority="34" bottom="1" rank="10"/>
  </conditionalFormatting>
  <conditionalFormatting sqref="R7:R8">
    <cfRule type="top10" dxfId="26" priority="23" bottom="1" rank="10"/>
  </conditionalFormatting>
  <conditionalFormatting sqref="R9:R10">
    <cfRule type="top10" dxfId="25" priority="12" bottom="1" rank="10"/>
  </conditionalFormatting>
  <conditionalFormatting sqref="R11:R12">
    <cfRule type="top10" dxfId="24" priority="1" bottom="1" rank="10"/>
  </conditionalFormatting>
  <dataValidations count="3">
    <dataValidation type="list" allowBlank="1" showInputMessage="1" showErrorMessage="1" sqref="F1:F12" xr:uid="{5DA13B8D-F644-4836-8998-4695E7B98018}">
      <formula1>$F$273:$F$276</formula1>
    </dataValidation>
    <dataValidation type="list" allowBlank="1" showInputMessage="1" showErrorMessage="1" sqref="E1:E12" xr:uid="{D2CB0DC5-F127-4066-90E5-5499733F89E9}">
      <formula1>$E$273:$E$274</formula1>
    </dataValidation>
    <dataValidation type="list" allowBlank="1" showInputMessage="1" showErrorMessage="1" sqref="D1:D12" xr:uid="{F366C594-C3B6-42D7-BC7F-F1955849317C}">
      <formula1>$D$273:$D$277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D1733-57AE-4DB9-B4A5-FE62B38112F0}">
  <dimension ref="B2:Y30"/>
  <sheetViews>
    <sheetView showGridLines="0" workbookViewId="0">
      <selection activeCell="D37" sqref="D37:E42"/>
    </sheetView>
  </sheetViews>
  <sheetFormatPr defaultColWidth="9.140625" defaultRowHeight="15" x14ac:dyDescent="0.25"/>
  <cols>
    <col min="1" max="1" width="9.140625" style="21"/>
    <col min="2" max="3" width="8.85546875"/>
    <col min="4" max="4" width="30" bestFit="1" customWidth="1"/>
    <col min="5" max="5" width="21.140625" customWidth="1"/>
    <col min="6" max="6" width="12" customWidth="1"/>
    <col min="7" max="7" width="8.85546875"/>
    <col min="8" max="8" width="13.85546875" customWidth="1"/>
    <col min="9" max="9" width="13.42578125" bestFit="1" customWidth="1"/>
    <col min="10" max="10" width="15.85546875" bestFit="1" customWidth="1"/>
    <col min="11" max="11" width="8.85546875"/>
    <col min="12" max="14" width="15.140625" bestFit="1" customWidth="1"/>
    <col min="15" max="16" width="8.85546875"/>
    <col min="17" max="17" width="17.42578125" bestFit="1" customWidth="1"/>
    <col min="18" max="18" width="13.5703125" bestFit="1" customWidth="1"/>
    <col min="19" max="19" width="14.85546875" bestFit="1" customWidth="1"/>
    <col min="20" max="20" width="9" bestFit="1" customWidth="1"/>
    <col min="21" max="21" width="10.28515625" bestFit="1" customWidth="1"/>
    <col min="22" max="22" width="10.5703125" bestFit="1" customWidth="1"/>
    <col min="23" max="23" width="10.5703125" style="21" bestFit="1" customWidth="1"/>
    <col min="24" max="24" width="9.140625" style="21"/>
    <col min="25" max="25" width="10.42578125" style="21" bestFit="1" customWidth="1"/>
    <col min="26" max="16384" width="9.140625" style="21"/>
  </cols>
  <sheetData>
    <row r="2" spans="2:22" ht="15.75" thickBot="1" x14ac:dyDescent="0.3"/>
    <row r="3" spans="2:22" ht="15.75" thickBot="1" x14ac:dyDescent="0.3">
      <c r="B3" s="89" t="s">
        <v>138</v>
      </c>
      <c r="C3" s="90" t="s">
        <v>137</v>
      </c>
      <c r="D3" s="90" t="s">
        <v>45</v>
      </c>
      <c r="E3" s="90" t="s">
        <v>15</v>
      </c>
      <c r="F3" s="90" t="s">
        <v>16</v>
      </c>
      <c r="G3" s="90" t="s">
        <v>136</v>
      </c>
      <c r="H3" s="90" t="s">
        <v>135</v>
      </c>
      <c r="I3" s="90" t="s">
        <v>134</v>
      </c>
      <c r="J3" s="90" t="s">
        <v>133</v>
      </c>
      <c r="K3" s="90" t="s">
        <v>132</v>
      </c>
      <c r="L3" s="90" t="s">
        <v>131</v>
      </c>
      <c r="M3" s="90" t="s">
        <v>131</v>
      </c>
      <c r="N3" s="90" t="s">
        <v>131</v>
      </c>
      <c r="O3" s="90" t="s">
        <v>130</v>
      </c>
      <c r="P3" s="90" t="s">
        <v>109</v>
      </c>
      <c r="Q3" s="90" t="s">
        <v>129</v>
      </c>
      <c r="R3" s="90" t="s">
        <v>128</v>
      </c>
      <c r="S3" s="90" t="s">
        <v>127</v>
      </c>
      <c r="T3" s="90" t="s">
        <v>126</v>
      </c>
      <c r="U3" s="90" t="s">
        <v>125</v>
      </c>
      <c r="V3" s="21"/>
    </row>
    <row r="4" spans="2:22" x14ac:dyDescent="0.25">
      <c r="B4" s="42">
        <v>10</v>
      </c>
      <c r="C4" s="43" t="s">
        <v>40</v>
      </c>
      <c r="D4" s="44" t="s">
        <v>39</v>
      </c>
      <c r="E4" s="43" t="s">
        <v>27</v>
      </c>
      <c r="F4" s="43" t="s">
        <v>29</v>
      </c>
      <c r="G4" s="43">
        <v>64</v>
      </c>
      <c r="H4" s="45">
        <v>160</v>
      </c>
      <c r="I4" s="46">
        <v>204.8</v>
      </c>
      <c r="J4" s="46">
        <v>240</v>
      </c>
      <c r="K4" s="46">
        <v>93.7</v>
      </c>
      <c r="L4" s="46">
        <v>371</v>
      </c>
      <c r="M4" s="46">
        <v>343</v>
      </c>
      <c r="N4" s="46">
        <v>450</v>
      </c>
      <c r="O4" s="46">
        <v>2633</v>
      </c>
      <c r="P4" s="46">
        <v>8.4510000000000005</v>
      </c>
      <c r="Q4" s="47">
        <v>29537.200000000001</v>
      </c>
      <c r="R4" s="47">
        <f>Q4/60</f>
        <v>492.28666666666669</v>
      </c>
      <c r="S4" s="43">
        <v>31.707000000000001</v>
      </c>
      <c r="T4" s="43">
        <v>180.36</v>
      </c>
      <c r="U4" s="48">
        <v>84.54</v>
      </c>
      <c r="V4" s="21"/>
    </row>
    <row r="5" spans="2:22" x14ac:dyDescent="0.25">
      <c r="B5" s="49">
        <v>11</v>
      </c>
      <c r="C5" s="22" t="s">
        <v>41</v>
      </c>
      <c r="D5" s="22" t="s">
        <v>39</v>
      </c>
      <c r="E5" s="22" t="s">
        <v>27</v>
      </c>
      <c r="F5" s="22" t="s">
        <v>31</v>
      </c>
      <c r="G5" s="22">
        <v>64</v>
      </c>
      <c r="H5" s="23">
        <v>160</v>
      </c>
      <c r="I5" s="24">
        <v>204.8</v>
      </c>
      <c r="J5" s="24">
        <v>240</v>
      </c>
      <c r="K5" s="24">
        <v>93.7</v>
      </c>
      <c r="L5" s="24">
        <v>290</v>
      </c>
      <c r="M5" s="25">
        <v>343</v>
      </c>
      <c r="N5" s="24">
        <v>450</v>
      </c>
      <c r="O5" s="24">
        <v>2633</v>
      </c>
      <c r="P5" s="24">
        <v>10.81</v>
      </c>
      <c r="Q5" s="26">
        <v>29552.9</v>
      </c>
      <c r="R5" s="26">
        <f t="shared" ref="R5:R17" si="0">Q5/60</f>
        <v>492.54833333333335</v>
      </c>
      <c r="S5" s="22">
        <v>26.144600000000001</v>
      </c>
      <c r="T5" s="22">
        <v>180.3571</v>
      </c>
      <c r="U5" s="50">
        <v>99.33</v>
      </c>
      <c r="V5" s="21"/>
    </row>
    <row r="6" spans="2:22" x14ac:dyDescent="0.25">
      <c r="B6" s="49">
        <v>17</v>
      </c>
      <c r="C6" s="22" t="s">
        <v>35</v>
      </c>
      <c r="D6" s="22" t="s">
        <v>42</v>
      </c>
      <c r="E6" s="22" t="s">
        <v>27</v>
      </c>
      <c r="F6" s="22" t="s">
        <v>27</v>
      </c>
      <c r="G6" s="22">
        <v>55</v>
      </c>
      <c r="H6" s="23">
        <v>193</v>
      </c>
      <c r="I6" s="24">
        <v>176</v>
      </c>
      <c r="J6" s="24">
        <v>206.25</v>
      </c>
      <c r="K6" s="24">
        <v>94.53</v>
      </c>
      <c r="L6" s="24">
        <v>500</v>
      </c>
      <c r="M6" s="25">
        <v>295</v>
      </c>
      <c r="N6" s="24">
        <v>500</v>
      </c>
      <c r="O6" s="25">
        <v>2450</v>
      </c>
      <c r="P6" s="24">
        <v>5.835</v>
      </c>
      <c r="Q6" s="26">
        <v>29571.9</v>
      </c>
      <c r="R6" s="26">
        <f t="shared" si="0"/>
        <v>492.86500000000001</v>
      </c>
      <c r="S6" s="22">
        <v>24.532299999999999</v>
      </c>
      <c r="T6" s="22">
        <v>180.34379999999999</v>
      </c>
      <c r="U6" s="50">
        <v>90.86</v>
      </c>
      <c r="V6" s="21"/>
    </row>
    <row r="7" spans="2:22" x14ac:dyDescent="0.25">
      <c r="B7" s="49">
        <v>18</v>
      </c>
      <c r="C7" s="22" t="s">
        <v>36</v>
      </c>
      <c r="D7" s="22" t="s">
        <v>42</v>
      </c>
      <c r="E7" s="28" t="s">
        <v>27</v>
      </c>
      <c r="F7" s="28" t="s">
        <v>29</v>
      </c>
      <c r="G7" s="22">
        <v>55</v>
      </c>
      <c r="H7" s="23">
        <v>193</v>
      </c>
      <c r="I7" s="24">
        <v>176</v>
      </c>
      <c r="J7" s="24">
        <v>206.25</v>
      </c>
      <c r="K7" s="24">
        <v>94.53</v>
      </c>
      <c r="L7" s="24">
        <v>371</v>
      </c>
      <c r="M7" s="25">
        <v>295</v>
      </c>
      <c r="N7" s="24">
        <v>450</v>
      </c>
      <c r="O7" s="24">
        <v>2570</v>
      </c>
      <c r="P7" s="24">
        <v>8.2490000000000006</v>
      </c>
      <c r="Q7" s="26">
        <v>29529.630364578901</v>
      </c>
      <c r="R7" s="26">
        <f t="shared" si="0"/>
        <v>492.16050607631502</v>
      </c>
      <c r="S7" s="22">
        <v>27.29</v>
      </c>
      <c r="T7" s="22"/>
      <c r="U7" s="50">
        <v>114.3</v>
      </c>
      <c r="V7" s="21"/>
    </row>
    <row r="8" spans="2:22" x14ac:dyDescent="0.25">
      <c r="B8" s="49">
        <v>19</v>
      </c>
      <c r="C8" s="22" t="s">
        <v>37</v>
      </c>
      <c r="D8" s="22" t="s">
        <v>42</v>
      </c>
      <c r="E8" s="22" t="s">
        <v>27</v>
      </c>
      <c r="F8" s="22" t="s">
        <v>31</v>
      </c>
      <c r="G8" s="22">
        <v>55</v>
      </c>
      <c r="H8" s="23">
        <v>193</v>
      </c>
      <c r="I8" s="24">
        <v>176</v>
      </c>
      <c r="J8" s="24">
        <v>206.25</v>
      </c>
      <c r="K8" s="24">
        <v>94.53</v>
      </c>
      <c r="L8" s="24">
        <v>290</v>
      </c>
      <c r="M8" s="25">
        <v>295</v>
      </c>
      <c r="N8" s="24">
        <v>450</v>
      </c>
      <c r="O8" s="24">
        <v>2570</v>
      </c>
      <c r="P8" s="24">
        <v>10.59</v>
      </c>
      <c r="Q8" s="26">
        <v>29527.6444226772</v>
      </c>
      <c r="R8" s="26">
        <f t="shared" si="0"/>
        <v>492.12740704461999</v>
      </c>
      <c r="S8" s="22">
        <v>23.45</v>
      </c>
      <c r="T8" s="63">
        <v>180.36850000000001</v>
      </c>
      <c r="U8" s="50">
        <v>133.5</v>
      </c>
      <c r="V8" s="21"/>
    </row>
    <row r="9" spans="2:22" x14ac:dyDescent="0.25">
      <c r="B9" s="65">
        <v>20</v>
      </c>
      <c r="C9" s="66" t="s">
        <v>38</v>
      </c>
      <c r="D9" s="66" t="s">
        <v>42</v>
      </c>
      <c r="E9" s="66" t="s">
        <v>27</v>
      </c>
      <c r="F9" s="66" t="s">
        <v>33</v>
      </c>
      <c r="G9" s="66">
        <v>55</v>
      </c>
      <c r="H9" s="67">
        <v>193</v>
      </c>
      <c r="I9" s="68">
        <v>176</v>
      </c>
      <c r="J9" s="68">
        <v>206.25</v>
      </c>
      <c r="K9" s="68">
        <v>94.53</v>
      </c>
      <c r="L9" s="68">
        <v>1000</v>
      </c>
      <c r="M9" s="69">
        <v>295</v>
      </c>
      <c r="N9" s="68">
        <v>340</v>
      </c>
      <c r="O9" s="68">
        <v>2622</v>
      </c>
      <c r="P9" s="68">
        <v>3.1219999999999999</v>
      </c>
      <c r="Q9" s="70">
        <v>29535.1</v>
      </c>
      <c r="R9" s="70">
        <f t="shared" si="0"/>
        <v>492.25166666666667</v>
      </c>
      <c r="S9" s="66">
        <v>26.28</v>
      </c>
      <c r="T9" s="66">
        <v>180.333</v>
      </c>
      <c r="U9" s="71">
        <v>118.5</v>
      </c>
      <c r="V9" s="21"/>
    </row>
    <row r="10" spans="2:22" x14ac:dyDescent="0.25">
      <c r="B10" s="73">
        <v>22</v>
      </c>
      <c r="C10" s="74" t="s">
        <v>41</v>
      </c>
      <c r="D10" s="74" t="s">
        <v>42</v>
      </c>
      <c r="E10" s="74" t="s">
        <v>29</v>
      </c>
      <c r="F10" s="74" t="s">
        <v>29</v>
      </c>
      <c r="G10" s="74">
        <v>55</v>
      </c>
      <c r="H10" s="75">
        <v>193</v>
      </c>
      <c r="I10" s="60">
        <v>176</v>
      </c>
      <c r="J10" s="60">
        <v>206.25</v>
      </c>
      <c r="K10" s="60">
        <v>88.12</v>
      </c>
      <c r="L10" s="60">
        <v>371</v>
      </c>
      <c r="M10" s="76">
        <v>295</v>
      </c>
      <c r="N10" s="60">
        <v>450</v>
      </c>
      <c r="O10" s="60">
        <v>2586</v>
      </c>
      <c r="P10" s="60">
        <v>8.3000000000000007</v>
      </c>
      <c r="Q10" s="77">
        <v>29531.5462428623</v>
      </c>
      <c r="R10" s="77">
        <f t="shared" si="0"/>
        <v>492.1924373810383</v>
      </c>
      <c r="S10" s="74">
        <v>30.2</v>
      </c>
      <c r="T10" s="74">
        <v>180.36529999999999</v>
      </c>
      <c r="U10" s="78">
        <v>113.5</v>
      </c>
      <c r="V10" s="21"/>
    </row>
    <row r="11" spans="2:22" x14ac:dyDescent="0.25">
      <c r="B11" s="73">
        <v>23</v>
      </c>
      <c r="C11" s="74" t="s">
        <v>25</v>
      </c>
      <c r="D11" s="74" t="s">
        <v>42</v>
      </c>
      <c r="E11" s="74" t="s">
        <v>29</v>
      </c>
      <c r="F11" s="74" t="s">
        <v>31</v>
      </c>
      <c r="G11" s="74">
        <v>55</v>
      </c>
      <c r="H11" s="75">
        <v>193</v>
      </c>
      <c r="I11" s="60">
        <v>176</v>
      </c>
      <c r="J11" s="60">
        <v>206.25</v>
      </c>
      <c r="K11" s="60">
        <v>88.12</v>
      </c>
      <c r="L11" s="60">
        <v>290</v>
      </c>
      <c r="M11" s="76">
        <v>295</v>
      </c>
      <c r="N11" s="60">
        <v>450</v>
      </c>
      <c r="O11" s="60">
        <v>2586</v>
      </c>
      <c r="P11" s="60">
        <v>10.66</v>
      </c>
      <c r="Q11" s="77">
        <v>29537.9</v>
      </c>
      <c r="R11" s="77">
        <f t="shared" si="0"/>
        <v>492.29833333333335</v>
      </c>
      <c r="S11" s="74">
        <v>26.68</v>
      </c>
      <c r="T11" s="74">
        <v>180.33099999999999</v>
      </c>
      <c r="U11" s="78">
        <v>132</v>
      </c>
      <c r="V11" s="21"/>
    </row>
    <row r="12" spans="2:22" x14ac:dyDescent="0.25">
      <c r="B12" s="49">
        <v>33</v>
      </c>
      <c r="C12" s="22" t="s">
        <v>41</v>
      </c>
      <c r="D12" s="22" t="s">
        <v>44</v>
      </c>
      <c r="E12" s="22" t="s">
        <v>27</v>
      </c>
      <c r="F12" s="22" t="s">
        <v>27</v>
      </c>
      <c r="G12" s="22">
        <v>53</v>
      </c>
      <c r="H12" s="23">
        <v>202</v>
      </c>
      <c r="I12" s="24">
        <v>169.60000000000002</v>
      </c>
      <c r="J12" s="24">
        <v>198.75</v>
      </c>
      <c r="K12" s="24">
        <v>93.78</v>
      </c>
      <c r="L12" s="24">
        <v>500</v>
      </c>
      <c r="M12" s="25">
        <v>284</v>
      </c>
      <c r="N12" s="24">
        <v>500</v>
      </c>
      <c r="O12" s="24">
        <v>2428</v>
      </c>
      <c r="P12" s="24">
        <v>5.782</v>
      </c>
      <c r="Q12" s="26">
        <v>29565.823938538801</v>
      </c>
      <c r="R12" s="26">
        <f t="shared" si="0"/>
        <v>492.76373230898002</v>
      </c>
      <c r="S12" s="22">
        <v>23.68</v>
      </c>
      <c r="T12" s="22">
        <v>180.34030000000001</v>
      </c>
      <c r="U12" s="50">
        <v>91.68</v>
      </c>
      <c r="V12" s="21"/>
    </row>
    <row r="13" spans="2:22" x14ac:dyDescent="0.25">
      <c r="B13" s="49">
        <v>34</v>
      </c>
      <c r="C13" s="22" t="s">
        <v>25</v>
      </c>
      <c r="D13" s="22" t="s">
        <v>44</v>
      </c>
      <c r="E13" s="22" t="s">
        <v>27</v>
      </c>
      <c r="F13" s="22" t="s">
        <v>29</v>
      </c>
      <c r="G13" s="22">
        <v>53</v>
      </c>
      <c r="H13" s="23">
        <v>202</v>
      </c>
      <c r="I13" s="24">
        <v>169.60000000000002</v>
      </c>
      <c r="J13" s="24">
        <v>198.75</v>
      </c>
      <c r="K13" s="24">
        <v>93.78</v>
      </c>
      <c r="L13" s="24">
        <v>371</v>
      </c>
      <c r="M13" s="25">
        <v>284</v>
      </c>
      <c r="N13" s="24">
        <v>450</v>
      </c>
      <c r="O13" s="24">
        <v>2548</v>
      </c>
      <c r="P13" s="24">
        <v>8.1780000000000008</v>
      </c>
      <c r="Q13" s="26">
        <v>29526.766028938699</v>
      </c>
      <c r="R13" s="26">
        <f t="shared" si="0"/>
        <v>492.11276714897832</v>
      </c>
      <c r="S13" s="22">
        <v>26.88</v>
      </c>
      <c r="T13" s="22">
        <v>180.36</v>
      </c>
      <c r="U13" s="50">
        <v>115.2</v>
      </c>
      <c r="V13" s="21"/>
    </row>
    <row r="14" spans="2:22" x14ac:dyDescent="0.25">
      <c r="B14" s="49">
        <v>35</v>
      </c>
      <c r="C14" s="22" t="s">
        <v>28</v>
      </c>
      <c r="D14" s="22" t="s">
        <v>44</v>
      </c>
      <c r="E14" s="22" t="s">
        <v>27</v>
      </c>
      <c r="F14" s="22" t="s">
        <v>31</v>
      </c>
      <c r="G14" s="22">
        <v>53</v>
      </c>
      <c r="H14" s="23">
        <v>202</v>
      </c>
      <c r="I14" s="24">
        <v>169.60000000000002</v>
      </c>
      <c r="J14" s="24">
        <v>198.75</v>
      </c>
      <c r="K14" s="24">
        <v>93.78</v>
      </c>
      <c r="L14" s="24">
        <v>290</v>
      </c>
      <c r="M14" s="25">
        <v>284</v>
      </c>
      <c r="N14" s="24">
        <v>450</v>
      </c>
      <c r="O14" s="24">
        <v>2548</v>
      </c>
      <c r="P14" s="24">
        <v>10.5</v>
      </c>
      <c r="Q14" s="26">
        <v>29530.3</v>
      </c>
      <c r="R14" s="26">
        <f t="shared" si="0"/>
        <v>492.17166666666668</v>
      </c>
      <c r="S14" s="22">
        <v>23.91</v>
      </c>
      <c r="T14" s="22">
        <v>180.36660000000001</v>
      </c>
      <c r="U14" s="50">
        <v>134.69999999999999</v>
      </c>
      <c r="V14" s="21"/>
    </row>
    <row r="15" spans="2:22" x14ac:dyDescent="0.25">
      <c r="B15" s="65">
        <v>36</v>
      </c>
      <c r="C15" s="66" t="s">
        <v>30</v>
      </c>
      <c r="D15" s="66" t="s">
        <v>44</v>
      </c>
      <c r="E15" s="66" t="s">
        <v>27</v>
      </c>
      <c r="F15" s="66" t="s">
        <v>33</v>
      </c>
      <c r="G15" s="66">
        <v>53</v>
      </c>
      <c r="H15" s="67">
        <v>202</v>
      </c>
      <c r="I15" s="68">
        <v>169.60000000000002</v>
      </c>
      <c r="J15" s="68">
        <v>198.75</v>
      </c>
      <c r="K15" s="68">
        <v>93.78</v>
      </c>
      <c r="L15" s="68">
        <v>1000</v>
      </c>
      <c r="M15" s="69">
        <v>284</v>
      </c>
      <c r="N15" s="68">
        <v>340</v>
      </c>
      <c r="O15" s="68">
        <v>2600</v>
      </c>
      <c r="P15" s="68">
        <v>3.0960000000000001</v>
      </c>
      <c r="Q15" s="70">
        <v>29533.929762130399</v>
      </c>
      <c r="R15" s="70">
        <f t="shared" si="0"/>
        <v>492.2321627021733</v>
      </c>
      <c r="S15" s="66">
        <v>27.25</v>
      </c>
      <c r="T15" s="66"/>
      <c r="U15" s="71">
        <v>152.19999999999999</v>
      </c>
      <c r="V15" s="21"/>
    </row>
    <row r="16" spans="2:22" x14ac:dyDescent="0.25">
      <c r="B16" s="73">
        <v>38</v>
      </c>
      <c r="C16" s="74" t="s">
        <v>34</v>
      </c>
      <c r="D16" s="74" t="s">
        <v>44</v>
      </c>
      <c r="E16" s="74" t="s">
        <v>29</v>
      </c>
      <c r="F16" s="74" t="s">
        <v>29</v>
      </c>
      <c r="G16" s="74">
        <v>53</v>
      </c>
      <c r="H16" s="75">
        <v>202</v>
      </c>
      <c r="I16" s="60">
        <v>169.60000000000002</v>
      </c>
      <c r="J16" s="60">
        <v>198.75</v>
      </c>
      <c r="K16" s="60">
        <v>90.53</v>
      </c>
      <c r="L16" s="60">
        <v>371</v>
      </c>
      <c r="M16" s="76">
        <v>284</v>
      </c>
      <c r="N16" s="60">
        <v>450</v>
      </c>
      <c r="O16" s="60">
        <v>2564</v>
      </c>
      <c r="P16" s="60">
        <v>8.23</v>
      </c>
      <c r="Q16" s="77">
        <v>29532.1</v>
      </c>
      <c r="R16" s="77">
        <f t="shared" si="0"/>
        <v>492.20166666666665</v>
      </c>
      <c r="S16" s="74">
        <v>29.15</v>
      </c>
      <c r="T16" s="74">
        <v>180.36240000000001</v>
      </c>
      <c r="U16" s="78">
        <v>114.5</v>
      </c>
      <c r="V16" s="21"/>
    </row>
    <row r="17" spans="2:25" ht="15.75" thickBot="1" x14ac:dyDescent="0.3">
      <c r="B17" s="80">
        <v>39</v>
      </c>
      <c r="C17" s="81" t="s">
        <v>35</v>
      </c>
      <c r="D17" s="81" t="s">
        <v>44</v>
      </c>
      <c r="E17" s="81" t="s">
        <v>29</v>
      </c>
      <c r="F17" s="81" t="s">
        <v>31</v>
      </c>
      <c r="G17" s="81">
        <v>53</v>
      </c>
      <c r="H17" s="82">
        <v>202</v>
      </c>
      <c r="I17" s="83">
        <v>169.60000000000002</v>
      </c>
      <c r="J17" s="83">
        <v>198.75</v>
      </c>
      <c r="K17" s="83">
        <v>90.53</v>
      </c>
      <c r="L17" s="83">
        <v>290</v>
      </c>
      <c r="M17" s="84">
        <v>284</v>
      </c>
      <c r="N17" s="83">
        <v>450</v>
      </c>
      <c r="O17" s="84">
        <v>2564</v>
      </c>
      <c r="P17" s="83">
        <v>10.56</v>
      </c>
      <c r="Q17" s="85">
        <v>29531.200000000001</v>
      </c>
      <c r="R17" s="85">
        <f t="shared" si="0"/>
        <v>492.18666666666667</v>
      </c>
      <c r="S17" s="81">
        <v>26.656099999999999</v>
      </c>
      <c r="T17" s="81">
        <v>180.3724</v>
      </c>
      <c r="U17" s="86">
        <v>133.80000000000001</v>
      </c>
      <c r="V17" s="21"/>
    </row>
    <row r="20" spans="2:25" x14ac:dyDescent="0.25">
      <c r="G20" s="72"/>
      <c r="H20" t="s">
        <v>119</v>
      </c>
    </row>
    <row r="21" spans="2:25" ht="15.75" thickBot="1" x14ac:dyDescent="0.3">
      <c r="G21" s="79"/>
      <c r="H21" t="s">
        <v>120</v>
      </c>
    </row>
    <row r="22" spans="2:25" ht="15.75" thickBot="1" x14ac:dyDescent="0.3">
      <c r="B22" s="89" t="s">
        <v>138</v>
      </c>
      <c r="C22" s="90" t="s">
        <v>137</v>
      </c>
      <c r="D22" s="90" t="s">
        <v>45</v>
      </c>
      <c r="E22" s="90" t="s">
        <v>15</v>
      </c>
      <c r="F22" s="90" t="s">
        <v>16</v>
      </c>
      <c r="G22" s="90" t="s">
        <v>136</v>
      </c>
      <c r="H22" s="90" t="s">
        <v>135</v>
      </c>
      <c r="I22" s="90" t="s">
        <v>134</v>
      </c>
      <c r="J22" s="90" t="s">
        <v>133</v>
      </c>
      <c r="K22" s="90" t="s">
        <v>132</v>
      </c>
      <c r="L22" s="90" t="s">
        <v>131</v>
      </c>
      <c r="M22" s="90" t="s">
        <v>131</v>
      </c>
      <c r="N22" s="90" t="s">
        <v>131</v>
      </c>
      <c r="O22" s="90" t="s">
        <v>130</v>
      </c>
      <c r="P22" s="90" t="s">
        <v>109</v>
      </c>
      <c r="Q22" s="90" t="s">
        <v>129</v>
      </c>
      <c r="R22" s="90" t="s">
        <v>128</v>
      </c>
      <c r="S22" s="90" t="s">
        <v>127</v>
      </c>
      <c r="T22" s="90" t="s">
        <v>126</v>
      </c>
      <c r="U22" s="90" t="s">
        <v>125</v>
      </c>
      <c r="V22" s="90" t="s">
        <v>121</v>
      </c>
      <c r="W22" s="91" t="s">
        <v>122</v>
      </c>
      <c r="X22" s="91" t="s">
        <v>123</v>
      </c>
      <c r="Y22" s="92" t="s">
        <v>124</v>
      </c>
    </row>
    <row r="23" spans="2:25" x14ac:dyDescent="0.25">
      <c r="B23" s="87">
        <v>10</v>
      </c>
      <c r="C23" s="28" t="s">
        <v>40</v>
      </c>
      <c r="D23" s="28" t="s">
        <v>39</v>
      </c>
      <c r="E23" s="28" t="s">
        <v>27</v>
      </c>
      <c r="F23" s="28" t="s">
        <v>29</v>
      </c>
      <c r="G23" s="28">
        <v>64</v>
      </c>
      <c r="H23" s="28">
        <v>160</v>
      </c>
      <c r="I23" s="28">
        <v>204.8</v>
      </c>
      <c r="J23" s="28">
        <v>240</v>
      </c>
      <c r="K23" s="28">
        <v>93.7</v>
      </c>
      <c r="L23" s="28">
        <v>371</v>
      </c>
      <c r="M23" s="28">
        <v>343</v>
      </c>
      <c r="N23" s="28">
        <v>450</v>
      </c>
      <c r="O23" s="28">
        <v>2633</v>
      </c>
      <c r="P23" s="28">
        <v>8.4510000000000005</v>
      </c>
      <c r="Q23" s="28">
        <v>29537.200000000001</v>
      </c>
      <c r="R23" s="28">
        <f>Q23/60</f>
        <v>492.28666666666669</v>
      </c>
      <c r="S23" s="28"/>
      <c r="T23" s="28">
        <v>180.36</v>
      </c>
      <c r="U23" s="50">
        <v>110.8</v>
      </c>
      <c r="V23" s="28">
        <v>165</v>
      </c>
      <c r="W23" s="28">
        <v>25</v>
      </c>
      <c r="X23" s="28">
        <f>155/4</f>
        <v>38.75</v>
      </c>
      <c r="Y23" s="88">
        <v>0.2</v>
      </c>
    </row>
    <row r="24" spans="2:25" x14ac:dyDescent="0.25">
      <c r="B24" s="49">
        <v>11</v>
      </c>
      <c r="C24" s="22" t="s">
        <v>41</v>
      </c>
      <c r="D24" s="22" t="s">
        <v>39</v>
      </c>
      <c r="E24" s="22" t="s">
        <v>27</v>
      </c>
      <c r="F24" s="22" t="s">
        <v>31</v>
      </c>
      <c r="G24" s="22">
        <v>64</v>
      </c>
      <c r="H24" s="22">
        <v>160</v>
      </c>
      <c r="I24" s="22">
        <v>204.8</v>
      </c>
      <c r="J24" s="22">
        <v>240</v>
      </c>
      <c r="K24" s="22">
        <v>93.7</v>
      </c>
      <c r="L24" s="22">
        <v>290</v>
      </c>
      <c r="M24" s="22">
        <v>343</v>
      </c>
      <c r="N24" s="22">
        <v>450</v>
      </c>
      <c r="O24" s="22">
        <v>2633</v>
      </c>
      <c r="P24" s="22">
        <v>10.81</v>
      </c>
      <c r="Q24" s="22">
        <v>29552.9</v>
      </c>
      <c r="R24" s="22">
        <f t="shared" ref="R24:R30" si="1">Q24/60</f>
        <v>492.54833333333335</v>
      </c>
      <c r="S24" s="22">
        <v>26.144600000000001</v>
      </c>
      <c r="T24" s="22">
        <v>180.3571</v>
      </c>
      <c r="U24" s="22">
        <v>99.33</v>
      </c>
      <c r="V24" s="22">
        <v>165</v>
      </c>
      <c r="W24" s="22">
        <v>25</v>
      </c>
      <c r="X24" s="22">
        <f>33.5/4</f>
        <v>8.375</v>
      </c>
      <c r="Y24" s="50">
        <v>0.3</v>
      </c>
    </row>
    <row r="25" spans="2:25" customFormat="1" x14ac:dyDescent="0.25">
      <c r="B25" s="93">
        <v>17</v>
      </c>
      <c r="C25" s="1" t="s">
        <v>35</v>
      </c>
      <c r="D25" s="1" t="s">
        <v>42</v>
      </c>
      <c r="E25" s="1" t="s">
        <v>27</v>
      </c>
      <c r="F25" s="1" t="s">
        <v>27</v>
      </c>
      <c r="G25" s="1">
        <v>55</v>
      </c>
      <c r="H25" s="1">
        <v>193</v>
      </c>
      <c r="I25" s="1">
        <v>176</v>
      </c>
      <c r="J25" s="1">
        <v>206.25</v>
      </c>
      <c r="K25" s="1">
        <v>94.53</v>
      </c>
      <c r="L25" s="1">
        <v>500</v>
      </c>
      <c r="M25" s="1">
        <v>295</v>
      </c>
      <c r="N25" s="1">
        <v>500</v>
      </c>
      <c r="O25" s="1">
        <v>2450</v>
      </c>
      <c r="P25" s="1">
        <v>5.835</v>
      </c>
      <c r="Q25" s="1">
        <v>29571.9</v>
      </c>
      <c r="R25" s="1">
        <f t="shared" si="1"/>
        <v>492.86500000000001</v>
      </c>
      <c r="S25" s="1">
        <v>24.532299999999999</v>
      </c>
      <c r="T25" s="1">
        <v>180.34379999999999</v>
      </c>
      <c r="U25" s="1">
        <v>90.86</v>
      </c>
      <c r="V25" s="1">
        <v>200</v>
      </c>
      <c r="W25" s="1">
        <v>25</v>
      </c>
      <c r="X25" s="1">
        <f>47.5/4</f>
        <v>11.875</v>
      </c>
      <c r="Y25" s="94">
        <v>0.25</v>
      </c>
    </row>
    <row r="26" spans="2:25" x14ac:dyDescent="0.25">
      <c r="B26" s="49">
        <v>18</v>
      </c>
      <c r="C26" s="22" t="s">
        <v>36</v>
      </c>
      <c r="D26" s="22" t="s">
        <v>42</v>
      </c>
      <c r="E26" s="22" t="s">
        <v>27</v>
      </c>
      <c r="F26" s="22" t="s">
        <v>29</v>
      </c>
      <c r="G26" s="22">
        <v>55</v>
      </c>
      <c r="H26" s="22">
        <v>193</v>
      </c>
      <c r="I26" s="22">
        <v>176</v>
      </c>
      <c r="J26" s="22">
        <v>206.25</v>
      </c>
      <c r="K26" s="22">
        <v>94.53</v>
      </c>
      <c r="L26" s="22">
        <v>371</v>
      </c>
      <c r="M26" s="22">
        <v>295</v>
      </c>
      <c r="N26" s="22">
        <v>450</v>
      </c>
      <c r="O26" s="22">
        <v>2570</v>
      </c>
      <c r="P26" s="22">
        <v>8.2490000000000006</v>
      </c>
      <c r="Q26" s="22">
        <v>29529.630364578901</v>
      </c>
      <c r="R26" s="22">
        <f t="shared" si="1"/>
        <v>492.16050607631502</v>
      </c>
      <c r="S26" s="22">
        <v>27.29</v>
      </c>
      <c r="T26" s="22"/>
      <c r="U26" s="22">
        <v>114.3</v>
      </c>
      <c r="V26" s="22">
        <v>150</v>
      </c>
      <c r="W26" s="22"/>
      <c r="X26" s="22"/>
      <c r="Y26" s="50"/>
    </row>
    <row r="27" spans="2:25" x14ac:dyDescent="0.25">
      <c r="B27" s="49">
        <v>19</v>
      </c>
      <c r="C27" s="22" t="s">
        <v>37</v>
      </c>
      <c r="D27" s="22" t="s">
        <v>42</v>
      </c>
      <c r="E27" s="22" t="s">
        <v>27</v>
      </c>
      <c r="F27" s="22" t="s">
        <v>31</v>
      </c>
      <c r="G27" s="22">
        <v>55</v>
      </c>
      <c r="H27" s="22">
        <v>193</v>
      </c>
      <c r="I27" s="22">
        <v>176</v>
      </c>
      <c r="J27" s="22">
        <v>206.25</v>
      </c>
      <c r="K27" s="22">
        <v>94.53</v>
      </c>
      <c r="L27" s="22">
        <v>290</v>
      </c>
      <c r="M27" s="22">
        <v>295</v>
      </c>
      <c r="N27" s="22">
        <v>450</v>
      </c>
      <c r="O27" s="22">
        <v>2570</v>
      </c>
      <c r="P27" s="22">
        <v>10.59</v>
      </c>
      <c r="Q27" s="22">
        <v>29527.6444226772</v>
      </c>
      <c r="R27" s="22">
        <f t="shared" si="1"/>
        <v>492.12740704461999</v>
      </c>
      <c r="S27" s="22">
        <v>23.45</v>
      </c>
      <c r="T27" s="63">
        <v>180.36850000000001</v>
      </c>
      <c r="U27" s="22">
        <v>133.5</v>
      </c>
      <c r="V27" s="22">
        <v>200</v>
      </c>
      <c r="W27" s="22">
        <f>24</f>
        <v>24</v>
      </c>
      <c r="X27" s="22">
        <f>55/4</f>
        <v>13.75</v>
      </c>
      <c r="Y27" s="50">
        <v>0.45</v>
      </c>
    </row>
    <row r="28" spans="2:25" ht="14.25" customHeight="1" x14ac:dyDescent="0.25">
      <c r="B28" s="49">
        <v>33</v>
      </c>
      <c r="C28" s="22" t="s">
        <v>41</v>
      </c>
      <c r="D28" s="22" t="s">
        <v>44</v>
      </c>
      <c r="E28" s="22" t="s">
        <v>27</v>
      </c>
      <c r="F28" s="22" t="s">
        <v>27</v>
      </c>
      <c r="G28" s="22">
        <v>53</v>
      </c>
      <c r="H28" s="22">
        <v>202</v>
      </c>
      <c r="I28" s="22">
        <v>169.60000000000002</v>
      </c>
      <c r="J28" s="22">
        <v>198.75</v>
      </c>
      <c r="K28" s="22">
        <v>93.78</v>
      </c>
      <c r="L28" s="22">
        <v>500</v>
      </c>
      <c r="M28" s="22">
        <v>284</v>
      </c>
      <c r="N28" s="22">
        <v>500</v>
      </c>
      <c r="O28" s="22">
        <v>2428</v>
      </c>
      <c r="P28" s="22">
        <v>5.782</v>
      </c>
      <c r="Q28" s="22">
        <v>29565.823938538801</v>
      </c>
      <c r="R28" s="22">
        <f t="shared" si="1"/>
        <v>492.76373230898002</v>
      </c>
      <c r="S28" s="22">
        <v>23.68</v>
      </c>
      <c r="T28" s="22">
        <v>180.34030000000001</v>
      </c>
      <c r="U28" s="22">
        <v>91.68</v>
      </c>
      <c r="V28" s="22">
        <v>210</v>
      </c>
      <c r="W28" s="22">
        <v>23</v>
      </c>
      <c r="X28" s="22">
        <f>48/4</f>
        <v>12</v>
      </c>
      <c r="Y28" s="50">
        <v>0.42</v>
      </c>
    </row>
    <row r="29" spans="2:25" x14ac:dyDescent="0.25">
      <c r="B29" s="49">
        <v>34</v>
      </c>
      <c r="C29" s="22" t="s">
        <v>25</v>
      </c>
      <c r="D29" s="22" t="s">
        <v>44</v>
      </c>
      <c r="E29" s="22" t="s">
        <v>27</v>
      </c>
      <c r="F29" s="22" t="s">
        <v>29</v>
      </c>
      <c r="G29" s="22">
        <v>53</v>
      </c>
      <c r="H29" s="22">
        <v>202</v>
      </c>
      <c r="I29" s="22">
        <v>169.60000000000002</v>
      </c>
      <c r="J29" s="22">
        <v>198.75</v>
      </c>
      <c r="K29" s="22">
        <v>93.78</v>
      </c>
      <c r="L29" s="22">
        <v>371</v>
      </c>
      <c r="M29" s="22">
        <v>284</v>
      </c>
      <c r="N29" s="22">
        <v>450</v>
      </c>
      <c r="O29" s="22">
        <v>2548</v>
      </c>
      <c r="P29" s="22">
        <v>8.1780000000000008</v>
      </c>
      <c r="Q29" s="22">
        <v>29526.766028938699</v>
      </c>
      <c r="R29" s="22">
        <f t="shared" si="1"/>
        <v>492.11276714897832</v>
      </c>
      <c r="S29" s="22">
        <v>26.88</v>
      </c>
      <c r="T29" s="22">
        <v>180.36</v>
      </c>
      <c r="U29" s="22">
        <v>115.2</v>
      </c>
      <c r="V29" s="22">
        <v>210</v>
      </c>
      <c r="W29" s="22">
        <v>24</v>
      </c>
      <c r="X29" s="22"/>
      <c r="Y29" s="50"/>
    </row>
    <row r="30" spans="2:25" ht="15.75" thickBot="1" x14ac:dyDescent="0.3">
      <c r="B30" s="51">
        <v>35</v>
      </c>
      <c r="C30" s="52" t="s">
        <v>28</v>
      </c>
      <c r="D30" s="52" t="s">
        <v>44</v>
      </c>
      <c r="E30" s="52" t="s">
        <v>27</v>
      </c>
      <c r="F30" s="52" t="s">
        <v>31</v>
      </c>
      <c r="G30" s="52">
        <v>53</v>
      </c>
      <c r="H30" s="52">
        <v>202</v>
      </c>
      <c r="I30" s="52">
        <v>169.60000000000002</v>
      </c>
      <c r="J30" s="52">
        <v>198.75</v>
      </c>
      <c r="K30" s="52">
        <v>93.78</v>
      </c>
      <c r="L30" s="52">
        <v>290</v>
      </c>
      <c r="M30" s="52">
        <v>284</v>
      </c>
      <c r="N30" s="52">
        <v>450</v>
      </c>
      <c r="O30" s="52">
        <v>2548</v>
      </c>
      <c r="P30" s="52">
        <v>10.5</v>
      </c>
      <c r="Q30" s="52">
        <v>29530.3</v>
      </c>
      <c r="R30" s="52">
        <f t="shared" si="1"/>
        <v>492.17166666666668</v>
      </c>
      <c r="S30" s="52">
        <v>23.91</v>
      </c>
      <c r="T30" s="52">
        <v>180.36660000000001</v>
      </c>
      <c r="U30" s="52">
        <v>134.69999999999999</v>
      </c>
      <c r="V30" s="52">
        <v>210</v>
      </c>
      <c r="W30" s="52">
        <v>24</v>
      </c>
      <c r="X30" s="52">
        <v>58</v>
      </c>
      <c r="Y30" s="57">
        <v>0.42</v>
      </c>
    </row>
  </sheetData>
  <conditionalFormatting sqref="D4:F17">
    <cfRule type="endsWith" dxfId="23" priority="25" operator="endsWith" text="Duramax 3.0">
      <formula>RIGHT(D4,LEN("Duramax 3.0"))="Duramax 3.0"</formula>
    </cfRule>
    <cfRule type="endsWith" dxfId="22" priority="26" operator="endsWith" text="Duramax 2.8">
      <formula>RIGHT(D4,LEN("Duramax 2.8"))="Duramax 2.8"</formula>
    </cfRule>
    <cfRule type="endsWith" dxfId="21" priority="27" operator="endsWith" text="Stellantis">
      <formula>RIGHT(D4,LEN("Stellantis"))="Stellantis"</formula>
    </cfRule>
    <cfRule type="endsWith" dxfId="20" priority="28" operator="endsWith" text="Cummins Tuned">
      <formula>RIGHT(D4,LEN("Cummins Tuned"))="Cummins Tuned"</formula>
    </cfRule>
    <cfRule type="endsWith" dxfId="19" priority="29" operator="endsWith" text="Emrax 348">
      <formula>RIGHT(D4,LEN("Emrax 348"))="Emrax 348"</formula>
    </cfRule>
    <cfRule type="endsWith" dxfId="18" priority="30" operator="endsWith" text="Omni Motor">
      <formula>RIGHT(D4,LEN("Omni Motor"))="Omni Motor"</formula>
    </cfRule>
    <cfRule type="endsWith" dxfId="17" priority="31" operator="endsWith" text="Yasa P400">
      <formula>RIGHT(D4,LEN("Yasa P400"))="Yasa P400"</formula>
    </cfRule>
    <cfRule type="endsWith" dxfId="16" priority="32" operator="endsWith" text="Emrax 268">
      <formula>RIGHT(D4,LEN("Emrax 268"))="Emrax 268"</formula>
    </cfRule>
    <cfRule type="endsWith" dxfId="15" priority="33" operator="endsWith" text="Cummins">
      <formula>RIGHT(D4,LEN("Cummins"))="Cummins"</formula>
    </cfRule>
  </conditionalFormatting>
  <conditionalFormatting sqref="D23:F30">
    <cfRule type="endsWith" dxfId="14" priority="3" operator="endsWith" text="Duramax 3.0">
      <formula>RIGHT(D23,LEN("Duramax 3.0"))="Duramax 3.0"</formula>
    </cfRule>
    <cfRule type="endsWith" dxfId="13" priority="4" operator="endsWith" text="Duramax 2.8">
      <formula>RIGHT(D23,LEN("Duramax 2.8"))="Duramax 2.8"</formula>
    </cfRule>
    <cfRule type="endsWith" dxfId="12" priority="5" operator="endsWith" text="Stellantis">
      <formula>RIGHT(D23,LEN("Stellantis"))="Stellantis"</formula>
    </cfRule>
    <cfRule type="endsWith" dxfId="11" priority="6" operator="endsWith" text="Cummins Tuned">
      <formula>RIGHT(D23,LEN("Cummins Tuned"))="Cummins Tuned"</formula>
    </cfRule>
    <cfRule type="endsWith" dxfId="10" priority="7" operator="endsWith" text="Emrax 348">
      <formula>RIGHT(D23,LEN("Emrax 348"))="Emrax 348"</formula>
    </cfRule>
    <cfRule type="endsWith" dxfId="9" priority="8" operator="endsWith" text="Omni Motor">
      <formula>RIGHT(D23,LEN("Omni Motor"))="Omni Motor"</formula>
    </cfRule>
    <cfRule type="endsWith" dxfId="8" priority="9" operator="endsWith" text="Yasa P400">
      <formula>RIGHT(D23,LEN("Yasa P400"))="Yasa P400"</formula>
    </cfRule>
    <cfRule type="endsWith" dxfId="7" priority="10" operator="endsWith" text="Emrax 268">
      <formula>RIGHT(D23,LEN("Emrax 268"))="Emrax 268"</formula>
    </cfRule>
    <cfRule type="endsWith" dxfId="6" priority="11" operator="endsWith" text="Cummins">
      <formula>RIGHT(D23,LEN("Cummins"))="Cummins"</formula>
    </cfRule>
  </conditionalFormatting>
  <conditionalFormatting sqref="Q4:R17">
    <cfRule type="top10" dxfId="5" priority="24" bottom="1" rank="3"/>
  </conditionalFormatting>
  <conditionalFormatting sqref="Q23:R27">
    <cfRule type="top10" dxfId="4" priority="13" bottom="1" rank="3"/>
  </conditionalFormatting>
  <conditionalFormatting sqref="Q28:R30">
    <cfRule type="top10" dxfId="3" priority="2" bottom="1" rank="3"/>
  </conditionalFormatting>
  <conditionalFormatting sqref="S4:S17">
    <cfRule type="top10" dxfId="2" priority="23" bottom="1" rank="3"/>
  </conditionalFormatting>
  <conditionalFormatting sqref="S23:S27">
    <cfRule type="top10" dxfId="1" priority="12" bottom="1" rank="3"/>
  </conditionalFormatting>
  <conditionalFormatting sqref="S28:S30">
    <cfRule type="top10" dxfId="0" priority="1" bottom="1" rank="3"/>
  </conditionalFormatting>
  <dataValidations count="3">
    <dataValidation type="list" allowBlank="1" showInputMessage="1" showErrorMessage="1" sqref="F4:F17 F23:F30" xr:uid="{8FD67D00-0D10-4D7D-87AB-99C26361EEFD}">
      <formula1>$G$269:$G$272</formula1>
    </dataValidation>
    <dataValidation type="list" allowBlank="1" showInputMessage="1" showErrorMessage="1" sqref="E4:E17 E23:E30" xr:uid="{DD55C861-464A-4DD5-ABD1-AE7B9227C212}">
      <formula1>$F$269:$F$270</formula1>
    </dataValidation>
    <dataValidation type="list" allowBlank="1" showInputMessage="1" showErrorMessage="1" sqref="D4:D17 D23:D30" xr:uid="{AB242F3C-C86C-4954-A91B-C4197B6D1C34}">
      <formula1>$E$269:$E$273</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72AB6-C3FA-4009-B701-0B8A443CAEE7}">
  <dimension ref="A1:E40"/>
  <sheetViews>
    <sheetView topLeftCell="A25" zoomScale="105" zoomScaleNormal="145" workbookViewId="0">
      <selection activeCell="E45" sqref="E45"/>
    </sheetView>
  </sheetViews>
  <sheetFormatPr defaultRowHeight="15" x14ac:dyDescent="0.25"/>
  <cols>
    <col min="1" max="1" width="44.85546875" bestFit="1" customWidth="1"/>
    <col min="2" max="2" width="15.85546875" customWidth="1"/>
    <col min="3" max="3" width="22.5703125" customWidth="1"/>
    <col min="4" max="4" width="21.28515625" customWidth="1"/>
    <col min="5" max="5" width="33.42578125" bestFit="1" customWidth="1"/>
  </cols>
  <sheetData>
    <row r="1" spans="1:5" x14ac:dyDescent="0.25">
      <c r="A1" s="2" t="s">
        <v>4</v>
      </c>
      <c r="B1" s="2" t="s">
        <v>47</v>
      </c>
      <c r="C1" s="2" t="s">
        <v>48</v>
      </c>
      <c r="D1" s="3" t="s">
        <v>49</v>
      </c>
      <c r="E1" s="2" t="s">
        <v>50</v>
      </c>
    </row>
    <row r="2" spans="1:5" x14ac:dyDescent="0.25">
      <c r="A2" s="168" t="s">
        <v>51</v>
      </c>
      <c r="B2" s="168"/>
      <c r="C2" s="168"/>
      <c r="D2" s="169"/>
      <c r="E2" s="1"/>
    </row>
    <row r="3" spans="1:5" x14ac:dyDescent="0.25">
      <c r="A3" s="4" t="s">
        <v>52</v>
      </c>
      <c r="B3" s="4"/>
      <c r="C3" s="4">
        <v>400</v>
      </c>
      <c r="D3" s="5">
        <v>400</v>
      </c>
      <c r="E3" s="1" t="s">
        <v>53</v>
      </c>
    </row>
    <row r="4" spans="1:5" x14ac:dyDescent="0.25">
      <c r="A4" s="4" t="s">
        <v>54</v>
      </c>
      <c r="B4" s="4"/>
      <c r="C4" s="4">
        <v>15</v>
      </c>
      <c r="D4" s="5">
        <v>15</v>
      </c>
      <c r="E4" s="1" t="s">
        <v>154</v>
      </c>
    </row>
    <row r="5" spans="1:5" x14ac:dyDescent="0.25">
      <c r="A5" s="4" t="s">
        <v>56</v>
      </c>
      <c r="B5" s="4">
        <v>3</v>
      </c>
      <c r="C5" s="4">
        <v>104</v>
      </c>
      <c r="D5" s="5">
        <f>B5*C5</f>
        <v>312</v>
      </c>
      <c r="E5" s="1" t="s">
        <v>57</v>
      </c>
    </row>
    <row r="6" spans="1:5" x14ac:dyDescent="0.25">
      <c r="A6" s="4"/>
      <c r="B6" s="4"/>
      <c r="C6" s="4"/>
      <c r="D6" s="5"/>
      <c r="E6" s="1"/>
    </row>
    <row r="7" spans="1:5" x14ac:dyDescent="0.25">
      <c r="A7" s="4" t="s">
        <v>155</v>
      </c>
      <c r="B7" s="4"/>
      <c r="C7" s="4"/>
      <c r="D7" s="5"/>
      <c r="E7" s="1"/>
    </row>
    <row r="8" spans="1:5" x14ac:dyDescent="0.25">
      <c r="A8" s="4" t="s">
        <v>58</v>
      </c>
      <c r="B8" s="4">
        <v>2</v>
      </c>
      <c r="C8" s="4">
        <v>15</v>
      </c>
      <c r="D8" s="5">
        <f>B8*C8</f>
        <v>30</v>
      </c>
      <c r="E8" s="1"/>
    </row>
    <row r="9" spans="1:5" x14ac:dyDescent="0.25">
      <c r="A9" s="170" t="s">
        <v>59</v>
      </c>
      <c r="B9" s="170"/>
      <c r="C9" s="170"/>
      <c r="D9" s="171"/>
      <c r="E9" s="1"/>
    </row>
    <row r="10" spans="1:5" x14ac:dyDescent="0.25">
      <c r="A10" s="4" t="s">
        <v>60</v>
      </c>
      <c r="B10" s="4">
        <v>4</v>
      </c>
      <c r="C10" s="4">
        <f>D10/4</f>
        <v>56.25</v>
      </c>
      <c r="D10" s="5">
        <v>225</v>
      </c>
      <c r="E10" s="1" t="s">
        <v>61</v>
      </c>
    </row>
    <row r="11" spans="1:5" x14ac:dyDescent="0.25">
      <c r="A11" s="4" t="s">
        <v>156</v>
      </c>
      <c r="B11" s="4">
        <v>4</v>
      </c>
      <c r="C11" s="4">
        <v>12</v>
      </c>
      <c r="D11" s="5">
        <v>48</v>
      </c>
      <c r="E11" s="1" t="s">
        <v>62</v>
      </c>
    </row>
    <row r="12" spans="1:5" x14ac:dyDescent="0.25">
      <c r="A12" s="4" t="s">
        <v>63</v>
      </c>
      <c r="B12" s="4">
        <v>2</v>
      </c>
      <c r="C12" s="4">
        <v>45</v>
      </c>
      <c r="D12" s="5">
        <v>90</v>
      </c>
      <c r="E12" s="1" t="s">
        <v>64</v>
      </c>
    </row>
    <row r="13" spans="1:5" x14ac:dyDescent="0.25">
      <c r="A13" s="4" t="s">
        <v>65</v>
      </c>
      <c r="B13" s="4">
        <v>2</v>
      </c>
      <c r="C13" s="4">
        <v>60</v>
      </c>
      <c r="D13" s="5">
        <f>B13*C13</f>
        <v>120</v>
      </c>
      <c r="E13" s="1" t="s">
        <v>64</v>
      </c>
    </row>
    <row r="14" spans="1:5" x14ac:dyDescent="0.25">
      <c r="A14" s="4" t="s">
        <v>66</v>
      </c>
      <c r="B14" s="4">
        <v>1</v>
      </c>
      <c r="C14" s="4">
        <v>20</v>
      </c>
      <c r="D14" s="5">
        <f>B14*C14</f>
        <v>20</v>
      </c>
      <c r="E14" s="1" t="s">
        <v>67</v>
      </c>
    </row>
    <row r="15" spans="1:5" x14ac:dyDescent="0.25">
      <c r="A15" s="172" t="s">
        <v>68</v>
      </c>
      <c r="B15" s="172"/>
      <c r="C15" s="172"/>
      <c r="D15" s="173"/>
      <c r="E15" s="1"/>
    </row>
    <row r="16" spans="1:5" x14ac:dyDescent="0.25">
      <c r="A16" s="174" t="s">
        <v>69</v>
      </c>
      <c r="B16" s="174"/>
      <c r="C16" s="174"/>
      <c r="D16" s="174"/>
      <c r="E16" s="6"/>
    </row>
    <row r="17" spans="1:5" x14ac:dyDescent="0.25">
      <c r="A17" s="7" t="s">
        <v>70</v>
      </c>
      <c r="B17" s="7">
        <v>4</v>
      </c>
      <c r="C17" s="7">
        <v>30</v>
      </c>
      <c r="D17" s="16">
        <f>C17*B17</f>
        <v>120</v>
      </c>
      <c r="E17" s="1" t="s">
        <v>71</v>
      </c>
    </row>
    <row r="18" spans="1:5" x14ac:dyDescent="0.25">
      <c r="A18" s="7" t="s">
        <v>15</v>
      </c>
      <c r="B18" s="7">
        <v>2</v>
      </c>
      <c r="C18" s="7">
        <v>30</v>
      </c>
      <c r="D18" s="16">
        <f>C18*B18</f>
        <v>60</v>
      </c>
      <c r="E18" s="1" t="s">
        <v>71</v>
      </c>
    </row>
    <row r="19" spans="1:5" x14ac:dyDescent="0.25">
      <c r="A19" s="7" t="s">
        <v>152</v>
      </c>
      <c r="B19" s="7">
        <v>2</v>
      </c>
      <c r="C19" s="7">
        <v>80</v>
      </c>
      <c r="D19" s="16">
        <f>C19*B19</f>
        <v>160</v>
      </c>
      <c r="E19" s="1" t="s">
        <v>72</v>
      </c>
    </row>
    <row r="20" spans="1:5" x14ac:dyDescent="0.25">
      <c r="A20" s="7" t="s">
        <v>149</v>
      </c>
      <c r="B20" s="7">
        <v>1</v>
      </c>
      <c r="C20" s="7">
        <v>228</v>
      </c>
      <c r="D20" s="16">
        <f t="shared" ref="D20:D33" si="0">C20*B20</f>
        <v>228</v>
      </c>
      <c r="E20" s="1" t="s">
        <v>151</v>
      </c>
    </row>
    <row r="21" spans="1:5" x14ac:dyDescent="0.25">
      <c r="A21" s="9" t="s">
        <v>153</v>
      </c>
      <c r="B21" s="7">
        <v>1</v>
      </c>
      <c r="C21" s="7">
        <v>130</v>
      </c>
      <c r="D21" s="8">
        <v>130</v>
      </c>
      <c r="E21" s="1" t="s">
        <v>74</v>
      </c>
    </row>
    <row r="22" spans="1:5" x14ac:dyDescent="0.25">
      <c r="A22" s="9" t="s">
        <v>150</v>
      </c>
      <c r="B22" s="7">
        <v>1</v>
      </c>
      <c r="C22" s="7">
        <v>19</v>
      </c>
      <c r="D22" s="8">
        <f>C22*B22</f>
        <v>19</v>
      </c>
      <c r="E22" s="1" t="s">
        <v>73</v>
      </c>
    </row>
    <row r="23" spans="1:5" x14ac:dyDescent="0.25">
      <c r="A23" s="7" t="s">
        <v>75</v>
      </c>
      <c r="B23" s="7">
        <v>2</v>
      </c>
      <c r="C23" s="7">
        <v>11</v>
      </c>
      <c r="D23" s="8">
        <f t="shared" si="0"/>
        <v>22</v>
      </c>
      <c r="E23" s="1" t="s">
        <v>73</v>
      </c>
    </row>
    <row r="24" spans="1:5" x14ac:dyDescent="0.25">
      <c r="A24" s="7" t="s">
        <v>76</v>
      </c>
      <c r="B24" s="7">
        <v>1</v>
      </c>
      <c r="C24" s="7">
        <v>11</v>
      </c>
      <c r="D24" s="8">
        <f t="shared" si="0"/>
        <v>11</v>
      </c>
      <c r="E24" s="1" t="s">
        <v>73</v>
      </c>
    </row>
    <row r="25" spans="1:5" x14ac:dyDescent="0.25">
      <c r="A25" s="7" t="s">
        <v>77</v>
      </c>
      <c r="B25" s="7">
        <v>6</v>
      </c>
      <c r="C25" s="7">
        <v>10</v>
      </c>
      <c r="D25" s="8">
        <f t="shared" si="0"/>
        <v>60</v>
      </c>
      <c r="E25" s="1" t="s">
        <v>73</v>
      </c>
    </row>
    <row r="26" spans="1:5" x14ac:dyDescent="0.25">
      <c r="A26" s="7" t="s">
        <v>78</v>
      </c>
      <c r="B26" s="7">
        <v>1</v>
      </c>
      <c r="C26" s="7">
        <v>20</v>
      </c>
      <c r="D26" s="8">
        <f t="shared" si="0"/>
        <v>20</v>
      </c>
      <c r="E26" s="1" t="s">
        <v>73</v>
      </c>
    </row>
    <row r="27" spans="1:5" x14ac:dyDescent="0.25">
      <c r="A27" s="7" t="s">
        <v>79</v>
      </c>
      <c r="B27" s="7">
        <v>2</v>
      </c>
      <c r="C27" s="7">
        <v>2.8</v>
      </c>
      <c r="D27" s="8">
        <f t="shared" si="0"/>
        <v>5.6</v>
      </c>
      <c r="E27" s="1" t="s">
        <v>73</v>
      </c>
    </row>
    <row r="28" spans="1:5" x14ac:dyDescent="0.25">
      <c r="A28" s="7" t="s">
        <v>80</v>
      </c>
      <c r="B28" s="7">
        <v>6</v>
      </c>
      <c r="C28" s="7">
        <v>4.3</v>
      </c>
      <c r="D28" s="8">
        <f t="shared" si="0"/>
        <v>25.799999999999997</v>
      </c>
      <c r="E28" s="1" t="s">
        <v>73</v>
      </c>
    </row>
    <row r="29" spans="1:5" x14ac:dyDescent="0.25">
      <c r="A29" s="10" t="s">
        <v>81</v>
      </c>
      <c r="B29" s="10">
        <v>2</v>
      </c>
      <c r="C29" s="10">
        <v>35</v>
      </c>
      <c r="D29" s="11">
        <f>C29*B29</f>
        <v>70</v>
      </c>
      <c r="E29" s="1" t="s">
        <v>151</v>
      </c>
    </row>
    <row r="30" spans="1:5" x14ac:dyDescent="0.25">
      <c r="A30" s="12" t="s">
        <v>82</v>
      </c>
      <c r="B30" s="12"/>
      <c r="C30" s="12"/>
      <c r="D30" s="13">
        <v>19.899999999999999</v>
      </c>
      <c r="E30" s="1" t="s">
        <v>83</v>
      </c>
    </row>
    <row r="31" spans="1:5" x14ac:dyDescent="0.25">
      <c r="A31" s="12" t="s">
        <v>84</v>
      </c>
      <c r="B31" s="12"/>
      <c r="C31" s="12"/>
      <c r="D31" s="13">
        <v>50</v>
      </c>
      <c r="E31" s="1" t="s">
        <v>55</v>
      </c>
    </row>
    <row r="32" spans="1:5" x14ac:dyDescent="0.25">
      <c r="A32" s="12" t="s">
        <v>85</v>
      </c>
      <c r="B32" s="12"/>
      <c r="C32" s="12"/>
      <c r="D32" s="13">
        <v>50</v>
      </c>
      <c r="E32" s="1" t="s">
        <v>55</v>
      </c>
    </row>
    <row r="33" spans="1:5" x14ac:dyDescent="0.25">
      <c r="A33" s="12" t="s">
        <v>86</v>
      </c>
      <c r="B33" s="12">
        <v>1</v>
      </c>
      <c r="C33" s="12">
        <v>20</v>
      </c>
      <c r="D33" s="13">
        <f t="shared" si="0"/>
        <v>20</v>
      </c>
      <c r="E33" s="1" t="s">
        <v>55</v>
      </c>
    </row>
    <row r="34" spans="1:5" x14ac:dyDescent="0.25">
      <c r="A34" s="175" t="s">
        <v>87</v>
      </c>
      <c r="B34" s="175"/>
      <c r="C34" s="175"/>
      <c r="D34" s="175"/>
      <c r="E34" s="1"/>
    </row>
    <row r="35" spans="1:5" x14ac:dyDescent="0.25">
      <c r="A35" s="96" t="s">
        <v>157</v>
      </c>
      <c r="B35" s="95"/>
      <c r="C35" s="96">
        <v>30</v>
      </c>
      <c r="D35" s="96">
        <v>30</v>
      </c>
      <c r="E35" s="14"/>
    </row>
    <row r="36" spans="1:5" x14ac:dyDescent="0.25">
      <c r="A36" s="12" t="s">
        <v>87</v>
      </c>
      <c r="B36" s="12">
        <v>1</v>
      </c>
      <c r="C36" s="12">
        <v>20</v>
      </c>
      <c r="D36" s="12">
        <f>C36*B36</f>
        <v>20</v>
      </c>
      <c r="E36" s="14" t="s">
        <v>73</v>
      </c>
    </row>
    <row r="37" spans="1:5" x14ac:dyDescent="0.25">
      <c r="A37" s="167" t="s">
        <v>88</v>
      </c>
      <c r="B37" s="167"/>
      <c r="C37" s="167"/>
      <c r="D37" s="167"/>
    </row>
    <row r="38" spans="1:5" x14ac:dyDescent="0.25">
      <c r="A38" s="12" t="s">
        <v>89</v>
      </c>
      <c r="B38" s="1"/>
      <c r="C38" s="1"/>
      <c r="D38" s="15">
        <f>SUM(D3:D8)+SUM(D10:D14)+SUM(D17:D33)+SUM(D35:D36)</f>
        <v>2381.3000000000002</v>
      </c>
    </row>
    <row r="40" spans="1:5" x14ac:dyDescent="0.25">
      <c r="D40">
        <f>D38-D17-D18-D19-D20</f>
        <v>1813.3000000000002</v>
      </c>
    </row>
  </sheetData>
  <mergeCells count="6">
    <mergeCell ref="A37:D37"/>
    <mergeCell ref="A2:D2"/>
    <mergeCell ref="A9:D9"/>
    <mergeCell ref="A15:D15"/>
    <mergeCell ref="A16:D16"/>
    <mergeCell ref="A34:D3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F4ACF-7C14-46CC-AC17-D921FB0EAD68}">
  <dimension ref="A1:H72"/>
  <sheetViews>
    <sheetView workbookViewId="0">
      <selection activeCell="E9" sqref="E9"/>
    </sheetView>
  </sheetViews>
  <sheetFormatPr defaultRowHeight="15" x14ac:dyDescent="0.25"/>
  <cols>
    <col min="1" max="1" width="11.85546875" customWidth="1"/>
  </cols>
  <sheetData>
    <row r="1" spans="1:8" x14ac:dyDescent="0.25">
      <c r="A1" t="s">
        <v>29</v>
      </c>
      <c r="B1" t="s">
        <v>169</v>
      </c>
      <c r="D1" t="s">
        <v>29</v>
      </c>
      <c r="E1" t="s">
        <v>168</v>
      </c>
    </row>
    <row r="2" spans="1:8" x14ac:dyDescent="0.25">
      <c r="A2" t="s">
        <v>90</v>
      </c>
      <c r="B2" t="s">
        <v>91</v>
      </c>
      <c r="D2" t="s">
        <v>90</v>
      </c>
      <c r="E2" t="s">
        <v>91</v>
      </c>
    </row>
    <row r="3" spans="1:8" x14ac:dyDescent="0.25">
      <c r="A3">
        <v>0</v>
      </c>
      <c r="B3">
        <v>371</v>
      </c>
      <c r="D3">
        <v>0</v>
      </c>
      <c r="E3">
        <v>371</v>
      </c>
    </row>
    <row r="4" spans="1:8" x14ac:dyDescent="0.25">
      <c r="A4">
        <v>500</v>
      </c>
      <c r="B4">
        <v>371</v>
      </c>
      <c r="D4">
        <v>500</v>
      </c>
      <c r="E4">
        <v>371</v>
      </c>
    </row>
    <row r="5" spans="1:8" x14ac:dyDescent="0.25">
      <c r="A5">
        <v>1000</v>
      </c>
      <c r="B5">
        <v>371</v>
      </c>
      <c r="D5">
        <v>1000</v>
      </c>
      <c r="E5">
        <v>371</v>
      </c>
    </row>
    <row r="6" spans="1:8" x14ac:dyDescent="0.25">
      <c r="A6">
        <v>1500</v>
      </c>
      <c r="B6">
        <v>371</v>
      </c>
      <c r="D6">
        <v>1500</v>
      </c>
      <c r="E6">
        <v>371</v>
      </c>
    </row>
    <row r="7" spans="1:8" x14ac:dyDescent="0.25">
      <c r="A7">
        <v>2000</v>
      </c>
      <c r="B7">
        <v>371</v>
      </c>
      <c r="D7">
        <v>2000</v>
      </c>
      <c r="E7">
        <v>371</v>
      </c>
      <c r="G7" s="111" t="s">
        <v>166</v>
      </c>
      <c r="H7" s="111" t="s">
        <v>167</v>
      </c>
    </row>
    <row r="8" spans="1:8" x14ac:dyDescent="0.25">
      <c r="A8">
        <v>2500</v>
      </c>
      <c r="B8">
        <v>371</v>
      </c>
      <c r="D8">
        <v>2500</v>
      </c>
      <c r="E8">
        <f t="shared" ref="E8:E19" si="0">ROUND($H8,0)</f>
        <v>371</v>
      </c>
      <c r="G8" s="111">
        <v>2480.9720000000002</v>
      </c>
      <c r="H8" s="111">
        <v>371</v>
      </c>
    </row>
    <row r="9" spans="1:8" x14ac:dyDescent="0.25">
      <c r="A9">
        <v>3000</v>
      </c>
      <c r="B9">
        <v>371</v>
      </c>
      <c r="D9">
        <v>3000</v>
      </c>
      <c r="E9">
        <f t="shared" si="0"/>
        <v>308</v>
      </c>
      <c r="G9" s="111">
        <v>2986.2350000000001</v>
      </c>
      <c r="H9" s="111">
        <v>307.80309999999997</v>
      </c>
    </row>
    <row r="10" spans="1:8" x14ac:dyDescent="0.25">
      <c r="A10">
        <v>3500</v>
      </c>
      <c r="B10">
        <v>371</v>
      </c>
      <c r="D10">
        <v>3500</v>
      </c>
      <c r="E10">
        <f t="shared" si="0"/>
        <v>258</v>
      </c>
      <c r="G10" s="111">
        <v>3497.9760000000001</v>
      </c>
      <c r="H10" s="111">
        <v>258.3433</v>
      </c>
    </row>
    <row r="11" spans="1:8" x14ac:dyDescent="0.25">
      <c r="A11">
        <v>4000</v>
      </c>
      <c r="B11">
        <v>371</v>
      </c>
      <c r="D11">
        <v>4000</v>
      </c>
      <c r="E11">
        <f t="shared" si="0"/>
        <v>224</v>
      </c>
      <c r="G11" s="111">
        <v>3990.2829999999999</v>
      </c>
      <c r="H11" s="111">
        <v>224.24969999999999</v>
      </c>
    </row>
    <row r="12" spans="1:8" x14ac:dyDescent="0.25">
      <c r="A12">
        <v>4500</v>
      </c>
      <c r="B12">
        <v>363</v>
      </c>
      <c r="D12">
        <v>4500</v>
      </c>
      <c r="E12">
        <f t="shared" si="0"/>
        <v>197</v>
      </c>
      <c r="G12" s="111">
        <v>4476.1130000000003</v>
      </c>
      <c r="H12" s="111">
        <v>197.35890000000001</v>
      </c>
    </row>
    <row r="13" spans="1:8" x14ac:dyDescent="0.25">
      <c r="A13">
        <v>5000</v>
      </c>
      <c r="B13">
        <v>327</v>
      </c>
      <c r="D13">
        <v>5000</v>
      </c>
      <c r="E13">
        <f t="shared" si="0"/>
        <v>174</v>
      </c>
      <c r="G13" s="111">
        <v>4987.8540000000003</v>
      </c>
      <c r="H13" s="111">
        <v>174.30969999999999</v>
      </c>
    </row>
    <row r="14" spans="1:8" x14ac:dyDescent="0.25">
      <c r="A14">
        <v>5500</v>
      </c>
      <c r="B14">
        <v>294</v>
      </c>
      <c r="D14">
        <v>5500</v>
      </c>
      <c r="E14">
        <f t="shared" si="0"/>
        <v>157</v>
      </c>
      <c r="G14" s="111">
        <v>5480.1620000000003</v>
      </c>
      <c r="H14" s="111">
        <v>157.02279999999999</v>
      </c>
    </row>
    <row r="15" spans="1:8" x14ac:dyDescent="0.25">
      <c r="A15">
        <v>6000</v>
      </c>
      <c r="B15">
        <v>266</v>
      </c>
      <c r="D15">
        <v>6000</v>
      </c>
      <c r="E15">
        <f t="shared" si="0"/>
        <v>143</v>
      </c>
      <c r="G15" s="111">
        <v>5991.9030000000002</v>
      </c>
      <c r="H15" s="111">
        <v>143.09719999999999</v>
      </c>
    </row>
    <row r="16" spans="1:8" x14ac:dyDescent="0.25">
      <c r="A16">
        <v>6500</v>
      </c>
      <c r="B16">
        <v>245</v>
      </c>
      <c r="D16">
        <v>6500</v>
      </c>
      <c r="E16">
        <f t="shared" si="0"/>
        <v>132</v>
      </c>
      <c r="G16" s="111">
        <v>6497.1660000000002</v>
      </c>
      <c r="H16" s="111">
        <v>132.05279999999999</v>
      </c>
    </row>
    <row r="17" spans="1:8" x14ac:dyDescent="0.25">
      <c r="A17">
        <v>7000</v>
      </c>
      <c r="B17">
        <v>224</v>
      </c>
      <c r="D17">
        <v>7000</v>
      </c>
      <c r="E17">
        <f t="shared" si="0"/>
        <v>121</v>
      </c>
      <c r="G17" s="111">
        <v>6995.951</v>
      </c>
      <c r="H17" s="111">
        <v>120.5282</v>
      </c>
    </row>
    <row r="18" spans="1:8" x14ac:dyDescent="0.25">
      <c r="A18">
        <v>7500</v>
      </c>
      <c r="B18">
        <v>210</v>
      </c>
      <c r="D18">
        <v>7500</v>
      </c>
      <c r="E18">
        <f t="shared" si="0"/>
        <v>111</v>
      </c>
      <c r="G18" s="111">
        <v>7468.826</v>
      </c>
      <c r="H18" s="111">
        <v>111.4046</v>
      </c>
    </row>
    <row r="19" spans="1:8" x14ac:dyDescent="0.25">
      <c r="A19">
        <v>8000</v>
      </c>
      <c r="B19">
        <v>195</v>
      </c>
      <c r="D19">
        <v>8000</v>
      </c>
      <c r="E19">
        <f t="shared" si="0"/>
        <v>103</v>
      </c>
      <c r="G19" s="111">
        <v>7987.0450000000001</v>
      </c>
      <c r="H19" s="111">
        <v>102.7611</v>
      </c>
    </row>
    <row r="21" spans="1:8" x14ac:dyDescent="0.25">
      <c r="A21" t="s">
        <v>92</v>
      </c>
    </row>
    <row r="22" spans="1:8" x14ac:dyDescent="0.25">
      <c r="A22" t="s">
        <v>90</v>
      </c>
      <c r="B22" t="s">
        <v>91</v>
      </c>
    </row>
    <row r="23" spans="1:8" x14ac:dyDescent="0.25">
      <c r="A23">
        <v>0</v>
      </c>
      <c r="B23">
        <v>289</v>
      </c>
    </row>
    <row r="24" spans="1:8" x14ac:dyDescent="0.25">
      <c r="A24">
        <v>500</v>
      </c>
      <c r="B24">
        <v>289</v>
      </c>
    </row>
    <row r="25" spans="1:8" x14ac:dyDescent="0.25">
      <c r="A25">
        <v>1000</v>
      </c>
      <c r="B25">
        <v>289</v>
      </c>
    </row>
    <row r="26" spans="1:8" x14ac:dyDescent="0.25">
      <c r="A26">
        <v>1500</v>
      </c>
      <c r="B26">
        <v>289</v>
      </c>
    </row>
    <row r="27" spans="1:8" x14ac:dyDescent="0.25">
      <c r="A27">
        <v>2000</v>
      </c>
      <c r="B27">
        <v>289</v>
      </c>
    </row>
    <row r="28" spans="1:8" x14ac:dyDescent="0.25">
      <c r="A28">
        <v>2500</v>
      </c>
      <c r="B28">
        <v>289</v>
      </c>
    </row>
    <row r="29" spans="1:8" x14ac:dyDescent="0.25">
      <c r="A29">
        <v>3000</v>
      </c>
      <c r="B29">
        <v>289</v>
      </c>
      <c r="C29">
        <v>28922</v>
      </c>
    </row>
    <row r="30" spans="1:8" x14ac:dyDescent="0.25">
      <c r="A30">
        <v>3500</v>
      </c>
      <c r="B30">
        <v>289</v>
      </c>
    </row>
    <row r="31" spans="1:8" x14ac:dyDescent="0.25">
      <c r="A31">
        <v>4000</v>
      </c>
      <c r="B31">
        <v>289</v>
      </c>
    </row>
    <row r="32" spans="1:8" x14ac:dyDescent="0.25">
      <c r="A32">
        <v>4500</v>
      </c>
      <c r="B32">
        <v>289</v>
      </c>
    </row>
    <row r="33" spans="1:8" x14ac:dyDescent="0.25">
      <c r="A33">
        <v>5000</v>
      </c>
      <c r="B33">
        <v>287</v>
      </c>
    </row>
    <row r="34" spans="1:8" x14ac:dyDescent="0.25">
      <c r="A34">
        <v>5500</v>
      </c>
      <c r="B34">
        <v>284</v>
      </c>
    </row>
    <row r="35" spans="1:8" x14ac:dyDescent="0.25">
      <c r="A35">
        <v>6000</v>
      </c>
      <c r="B35">
        <v>258</v>
      </c>
    </row>
    <row r="36" spans="1:8" x14ac:dyDescent="0.25">
      <c r="A36">
        <v>6500</v>
      </c>
      <c r="B36">
        <v>238</v>
      </c>
      <c r="H36">
        <v>0</v>
      </c>
    </row>
    <row r="37" spans="1:8" x14ac:dyDescent="0.25">
      <c r="A37">
        <v>7000</v>
      </c>
      <c r="B37">
        <v>223</v>
      </c>
    </row>
    <row r="38" spans="1:8" x14ac:dyDescent="0.25">
      <c r="A38">
        <v>7500</v>
      </c>
      <c r="B38">
        <v>208</v>
      </c>
    </row>
    <row r="39" spans="1:8" x14ac:dyDescent="0.25">
      <c r="A39">
        <v>8000</v>
      </c>
      <c r="B39">
        <v>195</v>
      </c>
    </row>
    <row r="40" spans="1:8" x14ac:dyDescent="0.25">
      <c r="A40">
        <v>8500</v>
      </c>
      <c r="B40">
        <v>183</v>
      </c>
    </row>
    <row r="41" spans="1:8" x14ac:dyDescent="0.25">
      <c r="A41">
        <v>9000</v>
      </c>
      <c r="B41">
        <v>172</v>
      </c>
    </row>
    <row r="42" spans="1:8" x14ac:dyDescent="0.25">
      <c r="A42">
        <v>9500</v>
      </c>
      <c r="B42">
        <v>164</v>
      </c>
    </row>
    <row r="43" spans="1:8" x14ac:dyDescent="0.25">
      <c r="A43">
        <v>10000</v>
      </c>
      <c r="B43">
        <v>155</v>
      </c>
    </row>
    <row r="44" spans="1:8" x14ac:dyDescent="0.25">
      <c r="A44">
        <v>10500</v>
      </c>
      <c r="B44">
        <v>148</v>
      </c>
    </row>
    <row r="45" spans="1:8" x14ac:dyDescent="0.25">
      <c r="A45">
        <v>11000</v>
      </c>
      <c r="B45">
        <v>142</v>
      </c>
    </row>
    <row r="46" spans="1:8" x14ac:dyDescent="0.25">
      <c r="A46">
        <v>11500</v>
      </c>
      <c r="B46">
        <v>136</v>
      </c>
    </row>
    <row r="47" spans="1:8" x14ac:dyDescent="0.25">
      <c r="A47">
        <v>12000</v>
      </c>
      <c r="B47">
        <v>130</v>
      </c>
    </row>
    <row r="49" spans="1:3" x14ac:dyDescent="0.25">
      <c r="A49" t="s">
        <v>33</v>
      </c>
    </row>
    <row r="50" spans="1:3" x14ac:dyDescent="0.25">
      <c r="A50" t="s">
        <v>90</v>
      </c>
      <c r="B50" t="s">
        <v>91</v>
      </c>
    </row>
    <row r="51" spans="1:3" x14ac:dyDescent="0.25">
      <c r="A51">
        <v>0</v>
      </c>
      <c r="B51">
        <v>803</v>
      </c>
    </row>
    <row r="52" spans="1:3" x14ac:dyDescent="0.25">
      <c r="A52">
        <v>500</v>
      </c>
      <c r="B52">
        <v>870</v>
      </c>
    </row>
    <row r="53" spans="1:3" x14ac:dyDescent="0.25">
      <c r="A53">
        <v>1000</v>
      </c>
      <c r="B53">
        <v>935</v>
      </c>
    </row>
    <row r="54" spans="1:3" x14ac:dyDescent="0.25">
      <c r="A54">
        <v>1500</v>
      </c>
      <c r="B54">
        <v>960</v>
      </c>
    </row>
    <row r="55" spans="1:3" x14ac:dyDescent="0.25">
      <c r="A55">
        <v>2000</v>
      </c>
      <c r="B55">
        <v>990</v>
      </c>
    </row>
    <row r="56" spans="1:3" x14ac:dyDescent="0.25">
      <c r="A56">
        <v>2500</v>
      </c>
      <c r="B56">
        <v>1000</v>
      </c>
    </row>
    <row r="57" spans="1:3" x14ac:dyDescent="0.25">
      <c r="A57">
        <v>3000</v>
      </c>
      <c r="B57">
        <v>1000</v>
      </c>
    </row>
    <row r="58" spans="1:3" x14ac:dyDescent="0.25">
      <c r="A58">
        <v>3500</v>
      </c>
      <c r="B58">
        <v>990</v>
      </c>
    </row>
    <row r="59" spans="1:3" x14ac:dyDescent="0.25">
      <c r="A59">
        <v>4000</v>
      </c>
      <c r="B59">
        <v>950</v>
      </c>
      <c r="C59">
        <v>0</v>
      </c>
    </row>
    <row r="61" spans="1:3" x14ac:dyDescent="0.25">
      <c r="A61" t="s">
        <v>27</v>
      </c>
    </row>
    <row r="62" spans="1:3" x14ac:dyDescent="0.25">
      <c r="A62" t="s">
        <v>90</v>
      </c>
      <c r="B62" t="s">
        <v>91</v>
      </c>
    </row>
    <row r="63" spans="1:3" x14ac:dyDescent="0.25">
      <c r="A63">
        <v>0</v>
      </c>
      <c r="B63">
        <v>500</v>
      </c>
    </row>
    <row r="64" spans="1:3" x14ac:dyDescent="0.25">
      <c r="A64">
        <v>500</v>
      </c>
      <c r="B64">
        <v>500</v>
      </c>
    </row>
    <row r="65" spans="1:2" x14ac:dyDescent="0.25">
      <c r="A65">
        <v>1000</v>
      </c>
      <c r="B65">
        <v>500</v>
      </c>
    </row>
    <row r="66" spans="1:2" x14ac:dyDescent="0.25">
      <c r="A66">
        <v>1500</v>
      </c>
      <c r="B66">
        <v>500</v>
      </c>
    </row>
    <row r="67" spans="1:2" x14ac:dyDescent="0.25">
      <c r="A67">
        <v>2000</v>
      </c>
      <c r="B67">
        <v>500</v>
      </c>
    </row>
    <row r="68" spans="1:2" x14ac:dyDescent="0.25">
      <c r="A68">
        <v>2500</v>
      </c>
      <c r="B68">
        <v>500</v>
      </c>
    </row>
    <row r="69" spans="1:2" x14ac:dyDescent="0.25">
      <c r="A69">
        <v>3000</v>
      </c>
      <c r="B69">
        <v>500</v>
      </c>
    </row>
    <row r="70" spans="1:2" x14ac:dyDescent="0.25">
      <c r="A70">
        <v>3500</v>
      </c>
      <c r="B70">
        <v>500</v>
      </c>
    </row>
    <row r="71" spans="1:2" x14ac:dyDescent="0.25">
      <c r="A71">
        <v>4000</v>
      </c>
      <c r="B71">
        <v>500</v>
      </c>
    </row>
    <row r="72" spans="1:2" x14ac:dyDescent="0.25">
      <c r="A72">
        <v>4500</v>
      </c>
      <c r="B72">
        <v>446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77DF8-00CB-4BAC-97F4-A74B4E4606A9}">
  <dimension ref="A1:K18"/>
  <sheetViews>
    <sheetView workbookViewId="0">
      <selection activeCell="A3" sqref="A3"/>
    </sheetView>
  </sheetViews>
  <sheetFormatPr defaultRowHeight="15" x14ac:dyDescent="0.25"/>
  <cols>
    <col min="1" max="1" width="15.5703125" bestFit="1" customWidth="1"/>
    <col min="2" max="2" width="9.7109375" bestFit="1" customWidth="1"/>
    <col min="3" max="3" width="7.42578125" customWidth="1"/>
    <col min="4" max="5" width="12" bestFit="1" customWidth="1"/>
    <col min="6" max="6" width="10" bestFit="1" customWidth="1"/>
    <col min="7" max="7" width="9.7109375" bestFit="1" customWidth="1"/>
    <col min="9" max="9" width="30" bestFit="1" customWidth="1"/>
    <col min="10" max="10" width="30" customWidth="1"/>
  </cols>
  <sheetData>
    <row r="1" spans="1:11" x14ac:dyDescent="0.25">
      <c r="A1" s="18" t="s">
        <v>93</v>
      </c>
      <c r="B1" s="18" t="s">
        <v>94</v>
      </c>
      <c r="C1" s="18" t="s">
        <v>90</v>
      </c>
      <c r="D1" s="18" t="s">
        <v>95</v>
      </c>
      <c r="E1" s="18" t="s">
        <v>96</v>
      </c>
      <c r="F1" s="18" t="s">
        <v>97</v>
      </c>
      <c r="G1" s="18" t="s">
        <v>98</v>
      </c>
    </row>
    <row r="2" spans="1:11" x14ac:dyDescent="0.25">
      <c r="A2" s="18" t="s">
        <v>99</v>
      </c>
      <c r="B2" s="18">
        <v>120.786</v>
      </c>
      <c r="C2" s="18">
        <v>3610</v>
      </c>
      <c r="D2" s="18">
        <f>(B2*60000)/(2*PI()*C2)</f>
        <v>319.50729567253745</v>
      </c>
      <c r="E2">
        <f>D2/2</f>
        <v>159.75364783626873</v>
      </c>
      <c r="F2">
        <v>91.55</v>
      </c>
      <c r="G2" s="18">
        <v>91.91</v>
      </c>
    </row>
    <row r="3" spans="1:11" x14ac:dyDescent="0.25">
      <c r="A3" s="18" t="s">
        <v>100</v>
      </c>
      <c r="B3" s="18">
        <v>170</v>
      </c>
      <c r="C3" s="18">
        <v>3610</v>
      </c>
      <c r="D3" s="18">
        <f t="shared" ref="D3:D7" si="0">(B3*60000)/(2*PI()*C3)</f>
        <v>449.68986690784834</v>
      </c>
      <c r="E3">
        <f t="shared" ref="E3:E7" si="1">D3/2</f>
        <v>224.84493345392417</v>
      </c>
      <c r="F3">
        <v>93.7</v>
      </c>
      <c r="G3" s="18">
        <v>90.23</v>
      </c>
    </row>
    <row r="4" spans="1:11" x14ac:dyDescent="0.25">
      <c r="A4" s="19" t="s">
        <v>101</v>
      </c>
      <c r="B4" s="19">
        <v>187.36</v>
      </c>
      <c r="C4" s="19">
        <v>3395</v>
      </c>
      <c r="D4" s="19">
        <f t="shared" si="0"/>
        <v>526.99741038640673</v>
      </c>
      <c r="E4" s="20">
        <f t="shared" si="1"/>
        <v>263.49870519320336</v>
      </c>
      <c r="F4" s="20"/>
      <c r="G4" s="20"/>
    </row>
    <row r="5" spans="1:11" x14ac:dyDescent="0.25">
      <c r="A5" s="18" t="s">
        <v>102</v>
      </c>
      <c r="B5" s="18">
        <v>203.68</v>
      </c>
      <c r="C5" s="18">
        <v>3270</v>
      </c>
      <c r="D5" s="18">
        <f t="shared" si="0"/>
        <v>594.8014460359127</v>
      </c>
      <c r="E5">
        <f t="shared" si="1"/>
        <v>297.40072301795635</v>
      </c>
      <c r="F5">
        <v>94.78</v>
      </c>
      <c r="G5" s="18">
        <v>86.64</v>
      </c>
    </row>
    <row r="6" spans="1:11" x14ac:dyDescent="0.25">
      <c r="A6" s="18" t="s">
        <v>103</v>
      </c>
      <c r="B6" s="18">
        <v>138.65</v>
      </c>
      <c r="C6" s="18">
        <v>3290</v>
      </c>
      <c r="D6" s="18">
        <f t="shared" si="0"/>
        <v>402.43464181807826</v>
      </c>
      <c r="E6">
        <f t="shared" si="1"/>
        <v>201.21732090903913</v>
      </c>
      <c r="F6">
        <v>93.78</v>
      </c>
      <c r="G6" s="18">
        <v>90.53</v>
      </c>
    </row>
    <row r="7" spans="1:11" x14ac:dyDescent="0.25">
      <c r="A7" s="18" t="s">
        <v>104</v>
      </c>
      <c r="B7" s="18">
        <v>191.05279999999999</v>
      </c>
      <c r="C7" s="18">
        <v>3410</v>
      </c>
      <c r="D7" s="18">
        <f t="shared" si="0"/>
        <v>535.02048407414532</v>
      </c>
      <c r="E7">
        <f t="shared" si="1"/>
        <v>267.51024203707266</v>
      </c>
      <c r="F7">
        <v>94.53</v>
      </c>
      <c r="G7" s="18">
        <v>88.12</v>
      </c>
    </row>
    <row r="8" spans="1:11" x14ac:dyDescent="0.25">
      <c r="K8" t="s">
        <v>143</v>
      </c>
    </row>
    <row r="9" spans="1:11" x14ac:dyDescent="0.25">
      <c r="I9" t="s">
        <v>100</v>
      </c>
      <c r="J9" t="s">
        <v>140</v>
      </c>
      <c r="K9">
        <v>30.83</v>
      </c>
    </row>
    <row r="10" spans="1:11" x14ac:dyDescent="0.25">
      <c r="J10" t="s">
        <v>27</v>
      </c>
      <c r="K10">
        <v>28.5</v>
      </c>
    </row>
    <row r="11" spans="1:11" x14ac:dyDescent="0.25">
      <c r="I11" t="s">
        <v>141</v>
      </c>
    </row>
    <row r="13" spans="1:11" x14ac:dyDescent="0.25">
      <c r="J13" t="s">
        <v>140</v>
      </c>
      <c r="K13">
        <v>26.68</v>
      </c>
    </row>
    <row r="14" spans="1:11" x14ac:dyDescent="0.25">
      <c r="J14" t="s">
        <v>27</v>
      </c>
      <c r="K14">
        <v>23.45</v>
      </c>
    </row>
    <row r="17" spans="9:11" x14ac:dyDescent="0.25">
      <c r="I17" t="s">
        <v>142</v>
      </c>
      <c r="J17" t="s">
        <v>140</v>
      </c>
      <c r="K17">
        <v>26.65</v>
      </c>
    </row>
    <row r="18" spans="9:11" x14ac:dyDescent="0.25">
      <c r="J18" t="s">
        <v>27</v>
      </c>
      <c r="K18">
        <v>23.91</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3 d f b 4 7 b 6 - e 5 2 b - 4 2 3 d - 9 0 5 4 - 8 0 f 4 c f 4 2 a 0 b 8 " > < T r a n s i t i o n > M o v e T o < / T r a n s i t i o n > < E f f e c t > S t a t i o n < / E f f e c t > < T h e m e > B i n g R o a d < / T h e m e > < T h e m e W i t h L a b e l > f a l s e < / T h e m e W i t h L a b e l > < F l a t M o d e E n a b l e d > f a l s e < / F l a t M o d e E n a b l e d > < D u r a t i o n > 1 0 0 0 0 0 0 0 0 < / D u r a t i o n > < T r a n s i t i o n D u r a t i o n > 3 0 0 0 0 0 0 0 < / T r a n s i t i o n D u r a t i o n > < S p e e d > 0 . 5 < / S p e e d > < F r a m e > < C a m e r a > < L a t i t u d e > 4 4 < / L a t i t u d e > < L o n g i t u d e > - 9 3 < / L o n g i t u d e > < R o t a t i o n > 0 < / R o t a t i o n > < P i v o t A n g l e > - 0 . 0 8 7 2 5 1 6 7 0 1 5 2 4 7 0 8 1 7 < / P i v o t A n g l e > < D i s t a n c e > 1 < / D i s t a n c e > < / C a m e r a > < I m a g e > i V B O R w 0 K G g o A A A A N S U h E U g A A A N Q A A A B 1 C A Y A A A A 2 n s 9 T A A A A A X N S R 0 I A r s 4 c 6 Q A A A A R n Q U 1 B A A C x j w v 8 Y Q U A A A A J c E h Z c w A A B o U A A A a F A Y W x t k k A A G 7 E S U R B V H h e 7 b 3 3 l y N Z d i b 2 B R A B 7 4 H 0 r i r L d 7 U 3 Y z g c k r O r 3 T 1 a / S m S V k c 6 2 r P 7 I / + i P U d n J R 2 K H C 6 H M + y Z n p n 2 1 W W z 0 l t 4 b w I B I H S / F 0 A l M h N I V 5 n V P U t + 1 e g E A k A g 4 r 3 r 3 7 3 3 a c V C x s Y 4 2 M 5 b G p y / T U v D k 7 Q H x a Y b 8 U A P i U A X q W A P L z I G w r 4 e l u J d 7 J d d 6 r 2 g x 4 b u U l / 7 Q W J 3 Z Q 9 m z o P J d / 0 w d B 1 e r 7 f / z t W g B w t N L Y + g P S W v N O e g o K G l 5 b 2 u j G i n f 4 T Q 4 L Y 9 8 C O F m r b b P z a A B o 8 d h q Z p 6 p w u 6 H L M B R M l f g s h e 0 5 9 q q l l 5 a w m r C 5 Q a / r R 6 x p I R M v y + 9 P y a U N 9 5 j h 6 c g 1 1 b Q 9 e O y F n 9 U K z D d R M F z a K b p R b G l o y 3 8 d h W w 3 A L Z 9 1 u f t H r h e 9 X g + m 2 U C r X k F u 5 x m s V h 2 J 2 T s I J 2 f g 9 f i h G 5 7 + J y + G h J 7 B 2 4 k 4 8 r U 1 B C c D i H g m + + 9 c H m a 3 j t M Z a g T I Y x U Z b K u r I R X q q W O c x E 5 P g 9 + w Z V L U I f U 5 o Y E f L P J b R V T 3 g P m P w t h P 7 2 N h f q H / z t X A Q h 1 t r Q K X E C k U A w l x a J b 8 d c Z s G J q Q f E A x H o T A 9 9 X f Q 2 g w 7 J B 8 y 4 Q H Y f W a I J O Q o f h d o o u 2 n F t + x 9 b Q b L n h 8 9 p w u 2 x 5 V 1 e f G w f n e o R Z Z f 6 + O z C Q r Y 2 X g n a v j V 5 t B + 7 I c v / I m 4 N i L G G m Z q O K 9 M s v 0 O 2 0 M X X z P Q S i k / D 6 h L H 0 0 U L j N E z Y d d y O 2 G i g g I k Z Z / y P o y c T 5 7 o A H V 9 Y h 5 B J o n 7 7 F T M R 7 h F n + S E z E 6 F 7 3 b D l I m 3 h / G 5 X d I Z M 2 F W i o z W V R u l o D X m Y 6 M p j F D M d Q h t D + H J 9 8 l 2 + r y P w 6 u E w 1 O H A u 4 X d d N F x h u Z D x G / A 4 / L I M d E k p z A T w X O U W y 7 8 6 q X 3 V G Y i 7 F Y R L m + i / + r N w u V y w R 8 I I 5 6 c x t K 7 f 4 X Z e z 9 G e u M R V v 7 w X 1 E p p F G v l W U e R b J f A F k t i G z O R M i d w n b x E T q 2 p Y 5 3 R b h s i p Y + q I 4 f O 6 v H O T m J C 2 u o c c j J Z N D 8 E 9 r 8 Q Z t 6 A 1 h m B z t f 1 b A o G k p z C 1 n J h F 0 F m s g J W S e V x q B 5 N 4 x u 1 4 1 K Q w y 7 Q E d + 0 y W s 0 l G f I z x 2 R M g / J i b f j n p 9 C J e Y Z B H 5 P x n k c u b N O N C K o H m 3 l t P l W s 6 C r c w 9 z Q j 2 X 1 8 e H G q f b i P m 7 y l a S V f F h O 1 c T A J 3 u x 3 R W A 0 0 K n m k 1 7 8 R w a B h 8 u a 7 o r F S 8 H h 8 5 9 Z Y h t 3 F X a 8 J v 9 6 A n T J E E w b g F j M r 4 q N m O j k q F I o U Q o 1 O G Q E 9 2 j 9 6 i C t j K A 5 I p a k p a U f T L y Y + V U j M j h 8 q 6 s U 6 d r 4 p 4 8 5 f T O P l 2 h p u L y + P Z a r T N M u w l h j 4 J C F 7 X r 3 u o q W O d W 2 Z f L u F k C u O / Z J f / E w 3 l l M 9 x I M t 8 X 0 y J F X R L j 7 4 7 U l 5 N p C y z t h R L 1 0 H a L J / t a u j K v N 1 n l m y 2 x X R U C W 4 I o v 9 I x c D G S c h A n c q 1 B V i t e F x 2 6 i 3 N Z T k 9 9 f z b n U 9 F 4 e M V k c 8 x 3 Y D 9 V J O M R Z 9 q t T i Q w Q j S X i 8 f r j d Z 4 / f v F 3 B j K 8 L 7 7 z M g v t 0 o U V a a H e b M H t 1 R I y T f t e V M Z S C n I n D 0 h B n l r Z n y H N 1 p 7 5 q V L I V l F b d S N 5 3 I V N O 4 8 b i k n L 8 R 2 E U Q 5 l a Q b R K V N 7 p w t K q 8 N k p 8 X I K o k V 8 Y o w d S n F + 9 6 s d A 8 s T T Z H K b n y 2 H h B / E 0 g K c b 0 3 a 6 L l y p I s F O P 4 5 R z D D H p d K D Z d e H K g q y D T e W F b 4 n A b A X l 2 G c I H 3 p 2 1 M C F u w u D b b R H A v 1 6 7 O o 1 L j d W s V 9 F q l L H 7 / D N h L B 9 m 7 / 4 Y 3 k A I P p + Y y G O C K C 6 7 h w + D d f h C o j V j 5 7 u e t i 2 a s V t C T J 9 V r 0 n l A 8 v s S h l q o C E p e T J i A t 5 M X M y m f Z P o i b 3 z 9 O 9 2 M X n P h + h M R M y E 8 Y M 5 i q F o z r l t X Y y w m H p N R u D n 6 L N Y q M n x i D r O Y w 2 x 6 v y G c 4 5 M 3 U B G b P N 3 Z h x T j 6 C 5 c l l C v R h s Z B r 7 e J l Z l G s 6 R m B i + q A r 1 + Q W U 4 m 2 o B A a X H z u z G F X B S N u q u c X A R 3 6 h z M d p Z k G o D b 6 Z k 9 H S R j 7 q t H t W G i J K V g r H i A r P p Z b N N b 0 r Y / g D Y b h 9 Y o 5 d 0 x j B S 0 T D 4 J N R J a 8 c q 3 n u 5 6 8 u Y G E d 1 H N O d H q 1 l F t R k R g i G D M 5 w 7 E N 3 c m c 5 y E P i + G T c 6 0 M N S k S O E f c n B i 7 f c Z u L 1 i j o W a u H v 7 V v / o S Y x i K G o V F a b W a v I u N Q w j d Z N i 4 I k 5 o J X 6 4 W w u O P T Q E m 3 W k I n r d H W k i 0 m 8 M 3 1 y 4 i 6 r m U y U + 8 8 G g 6 + J h g z I r 3 Z U k G I Y H T E b P t / u o W Z S 0 w w g B q d Z h q 0 H o F k 1 5 S P Z n b r j L / k n x C l M o 2 v W h J l u 9 D X U + U G J / d Z U B 5 P h Q 2 Y 6 E H / p a d p Q E v 2 6 o A J N w l g M t 9 c K w l j b T 8 T 8 C 2 J i 6 W 3 4 Q 1 E Y 4 m M N G G t e f K H Z W A + R 2 f P f W 8 3 K i c n q h 8 f l W C J 5 c x 1 a 9 x Y C Y p F p v / 8 v X 9 l u j w 5 L 7 F C 3 2 L Y u c R b 9 Y Z k I G Y x A J K C e G 1 7 D Y T b + d w q H D D P U b s W F a V H x o y K A P x R s f b M H S 6 R k 5 J a O i Y l U / + h J j G K o Q 4 j f 2 N 5 F s 1 N B 0 r + E r k u I U f 4 N w u B N 0 W Q 1 0 d i 7 u R j q p r P W 9 f 5 S B p q L 5 x R D z w 6 I N h N 7 4 5 K o a l v 9 Z 0 f h E k 0 Z 7 K 9 R E T T B v 9 k z k K 8 f n R C 7 t i V X 6 4 I r 5 P h 9 o 2 D 3 R G B c c N 2 J V P K O a K Y B M 7 X l D x n s 1 6 t e Z f K + C b x i L G q s U h q 7 T 3 + L Q G x S M V Y g n I B X G O t d X 0 t M 9 5 Y w m A t G W C y O o A H d d / q 9 0 i d 2 a / y M w w v V T g b b + V k s i U W m r T 9 d s a u 5 i n C y S N q u X E C b 6 x c e u H p + + A I R W F Z L 7 E 8 n v N x q V G V U 2 r A 1 S 1 S p G 4 Z P v I V o E K F E C P 6 o s 0 B K h m t 0 X K i a G q b D b 2 j k L o n M Z h 6 F t T Y C y 1 0 s L p 1 C U G c w V L W d R r v X R M K 3 R N L s H 3 d Q 7 R 3 g 6 4 0 Z m B 3 H p N R E 6 t y b 2 0 V U z A x i E N 2 7 L M Y z l E s Y q h 8 c k c s n M x U a h 9 d m W 1 W 4 W m n Y Y W r m 8 U K S d 9 / Z / Q 3 0 2 T + X j 5 1 f O i 7 G u 7 g 7 4 S x e P 8 / q S n o b 8 v X v 9 q 8 n y H I a n K W R D l r N G l q 1 I n b E x / K I 0 z Q n P p b f 5 8 e c 3 P 9 k p I 1 g w A O r Z s l 7 b o T m f D J X / R O c A V o r T U v u k e u w 4 3 w o L q T J J 4 X J e m h W m 6 i X 6 m h W m r B M S 4 4 5 E r A j 0 t 0 w / C L B h O T k Y R h e Z Y L r I n B z w l Q 3 p z W Y T V M u 0 A N / x A + 3 O O U u k Q R d E V e d T k d 9 T z d 0 d W z w G M y t 8 i u G b o i D 8 r o m 6 X G 0 a i 3 s f F 1 H b 7 K I u 3 d v 9 4 + e x O k M R f A T H R m T o 2 t D R E P L Y G 0 / L M Q c E k d c 7 l U Y 6 u M 7 K 6 / u h Q x l a X U h / p k T 3 z 0 L / N W T Y X Y H P B e j j V x 0 / 1 q Y q T z w V + g b i Y T t V T b g i t 1 1 j p 0 B u 5 k T 8 2 + 8 B j 8 O Z s p 8 O G e 9 I s j P d w w 8 m O z g 8 Y G O S u t i 9 3 j V s K w 2 2 m Y T l f w e M u t f I y X a a m L u j g q 1 8 3 J T W h V L H g u x p c s t D 7 x W U I J E T q a j i d M T J j H r H d T z w n w F E z 3 T I 2 a G S C i Z Q I Y 2 + S M u t y b S s g 2 / N 6 4 I q m 2 2 0 J E b d B s 8 z i w C m h b i 1 i t N J w w k w k z 3 i V m k e 2 C 3 3 N D C L d G C B j r M 1 G i J 2 q W w 0 3 p i p g o z 6 s K C c k 4 + J 5 N 6 / B 7 1 m u a q L + R T 1 3 s c V r u D z T / k 4 R V J O n 9 3 V n 1 + F M 5 i q L p K F 6 J G m J Z J O W o u c H G 3 a s o Z e n J t c n 6 / p y 3 3 S J 9 r I K n 5 m 3 I P w o w E 1 6 X 4 f H j N S Y 3 L s f M S H P e a t g 2 v H Z X v H A 2 q U C A 1 2 n 7 8 Y V P G b j D D z H Q o C T O L e a d 5 T q 6 h j I J d W Y O m g h G j x 2 Y A n 0 j n u V h X B S H m I l x f O k p W X 2 w b K r p I m c k A D V O c v i + Q b j t i C t Y r e W x 9 9 4 9 Y / u D f I h S J y 3 U B 7 y b E U i t 0 E V k U B h N 6 v S i u J c p H r V Y o i + r U Z I A 9 Y j 5 2 2 0 r L G R 5 D a a W u M B m 1 l i 6 M U y / X h e h 1 9 Z 2 u i N O 2 M E q 7 I V K k 2 U H H l I c c 6 4 n R 7 V b R J y F K R p 5 6 o u k C L T F b q M r l e 1 0 S n A t 2 l 8 w o j N S j t t O V 4 6 m L f 2 h 7 x b x x 2 / A G v A j E g 0 q T + q N e + R 0 T + y 8 K q D Z q m L 4 Z R z Q i h E m G 9 g r z k j I E i s n O G F d G 9 Q j j k r 4 Q G b a l 5 d V f B j r 4 g 0 7 k z w H D 8 0 7 a 0 X H Y Y v J t w 2 8 n h T 2 P S l S u 8 j 8 W 8 2 o w u X Z t R y y H l A g u Y W S X w 8 z 8 B a 8 w g m k N s j W P o W v K 9 z a h R U / X Z F x T e n / e Q u S U d c c v R U v R d 3 o w R f 8 D q I h f K T I Q m Z p b H h o 6 l 1 q H u j j I + A n R o G I s 4 c V u C 7 s r n y u a m e a i c C C o l j N u 9 s S 1 c X U Q m R 3 M J 0 W X M y t n 4 V o Y q t n R s F F w q 9 V w r n U s i e Q K X u U i r 3 N 3 Y 0 E J 1 C g 3 h B k 7 K G S K M I u W 0 I Y h E x + S w f M K k 0 B p x l a r p v 5 6 / D 7 c + d F t Y W h T S V i I N i F x 0 0 + k t u y J h i 3 n S v B F x d F P n S 8 a x O T V j p h y g X O a c t R k D M W P 0 o Y + O z G W W f k 9 a k e a 4 A S 1 E X 2 W n d K h R u v V t k X b B 6 D 5 k v 0 j T r r Y j x b F f / T 0 s J 5 3 Y S 1 / c t n A F o b S 1 E L n + M E m M / 1 4 y Y J X 5 n o c b B G g j / Y 9 u D d p i Y X h m M b D 4 D c b w m D f 7 B p q D f M 6 4 J H r u 5 X q Y i b s a N G i + J N f 7 I g J W s 5 j 7 c u / x d K 7 v 0 A s P o n 7 0 z a i Z k X 4 y Y P A j B u W u C Y e o Q E O g X Y O H / L K G G r A T M P g 4 N B u Z n B i Q Z j q + w Z N T 6 t l i R Y U Z q q Z 4 h M 2 U M m 0 R O E Z 4 j B 3 h O n F 5 7 A L m L 4 V F 8 0 m W l D E G D U n N W S n L k Q o A 8 u 8 u s j M e E 1 E X 4 o m G k H N 5 Y W Y t 2 c w F L / D 0 D q / x 6 x v R 1 O 1 R Z P L G e o V h I U R w u 4 Z O U p m 4 0 C L O S y f P C 4 x t 7 / b R 6 H U R H b y g X r d a 2 a E s 4 t w U c P 0 z V k S 1 g f i 3 4 S H B N x X Q s h V M a O 5 8 L p b 7 j O i M E G v 8 B 1 c y X f k h f N d l 5 j X b h k n t 8 v C T K y N 2 W B I T N i j A o D X f i g U + B t y l b Y b O x U 3 5 i O d U 4 m S 6 1 O / W a O r 0 D 9 w A Z B J Q j 6 x f O T 0 h j C 5 I f c p U + g 8 l 2 P M z u j J 3 B b M L T H t o g i 4 b u L T d Y + Y f m 3 k 9 t Z Q 2 H 2 O D z / 5 c / z 0 n h + 1 f B 3 V i o X s 9 r a y m J Y f 3 k B y K Q a X P T D T x + N a G a o t A 7 R T d q k 8 v x 8 t O o m H P z Q 8 / + 1 L V N x 1 f P L j 9 5 D d z K O y K d 5 I s o W F h z P 9 T z i w u z a K W x V 4 / U H o Q T E f w 0 e l 7 A D U G M w Y J x M F V O n E 2 Z P Q E + Z p a j m V m e 7 H h D r G c g y W A z A d i u Y e I 4 F 1 b U d I l G l K f t F a S f U b R I e + 4 K M d W D U f c p U C m r c f y P U K 8 f Z E w 4 i / y u g c y 2 k Y L F i M t 8 X 0 b s i 3 5 D x 2 E K s 5 D / Y q c p V C k M P a w R Y z X e O i r u 6 s Z Z G Z Z u I v R a N V h S k 1 J P 2 L c m 1 u N J G X q 3 C J 2 T m l r m d Q R j I A E 3 S 5 h N A V L m F A h g z V k / M 6 i 6 i H v z d A q a n h 8 + 2 T 2 v I 0 0 I x j R H F y K G F 7 F M j o + d Y a z E 4 T z W 4 S G 2 l n o b r Z r G F / 9 S s R f S V 8 8 v E D P H 2 y i m I p j 1 6 1 D V t U + c 8 / + h l u v D c + C j w A B c F 4 c X E F o D k Q F U n I k O k P E d Q + t v h b A c s J W k w s J Y W Z G q p O q l F 2 w t o D 0 E G N L 0 V E w 5 m w q j b a 9 e F 6 p k P Q n C E B n Z V G 5 G g x Z 1 z I M m Q + H w 5 N M s 1 2 y f f F D 9 T E 7 J T 3 H a / K 0 R 5 8 R r N 2 / e s t P P 3 N K t Y + 2 4 N Z 0 l B y b 8 N 9 Y w b e 5 i o i Q Q O R W B z z c Q s f z 5 e V e X d 3 0 k T P s 4 s W C v I o q m t g g i r T g I 6 a W k L 8 5 t 4 r Z v I Z H c z G d j E Z 7 S I c 8 C M Y C M N 0 F R U z O W T a V T m M j D g O M x P h e B 8 0 M e W q + 9 p p v / 5 Y / K n D T J F h x P w 2 b i R H j + 0 A K m D V v 1 z 6 P B + J / 3 Y W M x G c D 7 8 e x 3 T w n g g Y N 1 K R m m g w G Y O I m K N v L a A t F s F / + a + / R G 2 / j h n v E t 7 / x f + A r l g p 3 T P W p Q i u s 4 n L f 7 0 a i m D t F D U V M 9 F / a C B R P v v N B l r + B j 7 4 5 G H / q D i r v 9 6 F L + b C 4 r t H t d Q A j X 0 x H d t i + i 3 4 X w U v L g J T i P k w V H 7 2 Z A 2 D 6 0 4 s C N z 7 W j S D O Y V y 4 y X y Y s q 8 / + G 7 i M V O r m f R d G Q t l S F a T g x L l Y w 7 Q K A 3 i 0 d 7 P l R N l y J k l m 9 Q y v a q W 9 B 9 U f i C A d y Y S g s T H R U u R K P p Q 9 A v / q d K s S L z s w C y L f / E o R / C 8 Q V m o t j e R l A X 4 e U a 7 Y + S X m j 6 0 R 9 k P i h N O Z Z U D M p L b k x k 5 b 5 D m A y b W I g c z Q Y 5 L 2 o i A I a L P B n c a o r f b / c C y H 5 V Q C D h Q n V i B t / + 8 b f 4 4 O Y U U q 4 J G D 4 P g p N + u M S u 9 I n A 4 r q t 1 e i o Y F r X 7 C E 0 L f R w 1 Q z F P 5 R K g 7 i R Z f W E 6 M R H E W 3 1 Q w M Z 6 s V v t p G 3 D v C j v / w I O k M / g s J + H r X t I C b u 2 2 r 9 z O q 1 0 L F N + N 1 O q L m e F 5 O p L b Z + t 4 t e r 6 M G 0 k 3 j / Z w g 4 d F n 8 t s T F 2 Y o p j b V c q J f X g q p B i r C 9 A s o F I t I x M W 0 G w G H o V r C U B H 5 O z B H K a s 9 8 P W m s F 1 y i 3 T v K L O J P k z N F E 0 n t x c S L R Y M C 4 P 5 K v 0 z H c W L n V n c m U 0 j 6 E q K q U o N 6 t w / K 4 4 H P i T B 3 w r Z x 4 s 3 S Q u n C y J W D D P C G v E 6 g r i N O h 7 v 0 b + E a M q y m K / i 4 7 r a M o a X q 7 T l O D g B n U O w k L O V 1 V F 8 w c J T n / w m 8 O t f / R O i w v i 3 b 9 5 G u y 0 M 5 x O T v 2 f B 5 2 U U W e b S E m t F r P p e 2 x Y f X K 7 J O d X V w L l 1 J o g e M k + 9 o 0 P 8 u h 8 s S A i p c B L d z u F F x i b j 4 o x W U D x w i I n M 1 O w c S t 5 g M g C 6 J j 0 Z W N 3 j E b + / h 0 a h K d L q k J B G g f 6 B Y 2 d 7 Z P I i w h y m Y p C L o N d y I / N d C 3 q 0 q Z i J Q s F s i 6 1 P c T 4 G f I f E w x x D 3 j E z 4 0 m I V K 5 s W 0 B m I i j 0 E q I 0 l l P C U G L a l Q p 1 + D p T a n 2 N z D + M + Q k R O i 0 D D W Q U c T o m 3 1 F m I i h c D 4 M U A 5 y t 1 a M + W z E T C z X 5 / Y 5 W w 8 2 Z A 9 y e 3 U c 0 V E f P V V H H n X O P v / d x G O X b i m x E 7 m U T H T m 3 4 f X I v L M U 5 C 5 2 K g c w J n S k 7 s b w p O 3 F N 2 0 / P i 9 q + G P F h 8 / b U X z b i O J x R / 5 W j K t j K G Z v U + k f B 1 f G q a 5 / k J B 5 4 M q 5 V 1 T 5 i 5 W X K t u D Y M a G O 9 m C V f I o d U 7 N l P A e O q U v R I p p H h 3 R x R C 8 S T F p x a / q m Q a a e Q v F 9 Z p a P x u G 0 i r Y U x k L g z w 2 J r D y c T y B 9 S y s / X F f z D E d s 7 c d A r e E p O u N Q Y L s U Z D I W 1 p O d C A l O w 2 c p k y 4 E 2 K n 5 j g E n w 8 e D g L C U D N T M z j Y z c j n W Q 3 s k / 8 f r o V x g Z o 5 g A S Z a D i 6 e R I X J / g B 6 J / Z W s 8 R A q 6 g 8 p 8 G o P a l 3 9 b R W v 0 j h 2 D R I q N 4 d D l G w S V j c h y N H B e k v V h 8 T 7 S e f K 3 W d i H f n U C 1 F 8 P O 1 i 4 2 c w 2 4 a m v Y W f k a O 9 s v U G 3 U 1 Q I x Q e p v u n 3 9 E X l d 2 M w q P z l o P N K w X I i K 4 / t D x C C 9 K j o Z x s R k C q Z 5 6 F D P L E 7 B r L f x / N P 1 I 9 K f W f S G q P p B L S K z M p i m 4 h V X w q w 2 E E 7 G U N 0 x U X h Z Q 2 V b B l w x l 4 2 6 + B z v z X Z U K H c U u A b V E F 9 o G I 7 U 3 5 Z v O + O X 3 8 7 D o 0 V F U v r U G p m K B L o K m J p N K v P o O G j C k B C d U n j n f R J o q x 9 M 4 K M j D E k f i + 8 e Z T L e o / h G I l w a D U Y F N R U V f A W Z b / a v O A / I z J e F R + 6 B 4 W o K A a 8 9 2 q w 9 q Q F F w 3 p t z E a d Y s Z R 0 E X 7 H N d S 2 b W C i J w s 9 I C j V e e i P f y b h z r + 7 V 9 + g D 8 8 2 c J v / + b / x r P n q 5 i b j C H a 2 8 L G 1 3 + L U m 5 X x u f Q e n H / H / / 7 / / b X T I k h c Q 0 m 5 f j k a G S Y w a A c e U / 4 8 h R T Y 7 N g Y C b S g 5 i W P 0 h Q + x R 3 6 o j N B Z F I x V X G B b M 3 C F 1 s 5 H a n p q J n 0 T k n D 5 G g k x w X A X G c l O h D B S f 8 w o R 1 F a g g I c I W m 1 s E i j f k R c j w i W k l T N L W T j B V v u H C k 7 0 g D o o h R M X k k p 9 W Y O E i J 5 Y M w e h h O d 1 A t 9 X D 1 J 2 Y m i N T K w p R 9 3 C w X U I i l j o x b 8 7 3 n B / j L P F 8 6 r l I f D a Q 4 Y M 9 L x g g 4 X M u H h + P T I Z C Q t D C W L V 6 V a T y P r q a m L m a O O R 2 B w H f 6 S b u A B 6 N 5 7 0 a I m h r J 7 U x 7 5 O P Y X C M 4 / 5 D 2 m R F O X 1 E m r n q I c x E j c v y G 4 5 O Z V + E a W 4 C / h s 1 B M K + V 5 Y D w / s + Q 0 M s F k d T j 2 L q x j u Y m k r i w / u z i E W C e P b l b z A 1 f 0 M V N H J 5 w v 0 f / t f / + a / r Q g T 5 f F 4 N X D q d Q b l c h s / n R a F Q U E T m 9 R h q x Z g / z H g O 0 / l 5 U c e J 6 j g Y L i 8 0 3 G O l x P c N r t + U R J t E Z 0 R V 6 y 5 U q x W V f j I A 6 b N Z 0 F A t l B C d d l p 5 n Q W D D V L C h m g s A 2 Z T T J G e W 1 4 L Y 4 k 0 L z R d i i E 5 d s P Y y O s y T j L G P T G u h B C Y G k O Q S L i Q 7 B Z S Z + g 8 / a w k 5 x c f r 7 + w 3 O 4 z X K 1 g I R k / y V D H 0 V U m n 5 h 7 8 r l R W o N d m a j D h o m T n y V d d L w l x C N J h L 3 i Y F k e 1 E s i V G x h t G I b l Z q M W 3 B 8 d j Y Z d c D Y l w W Z / n i P j g E 4 P q e Z z o w a f r Z p Y L u k Y 6 / s R q 7 O a g g x f S k 7 X C 3 h g w 4 y j 8 V P F p / w I H R L L X J X W l 5 U 5 D N 1 U 4 M h V k g 0 7 E U 0 E R J B G 0 H I 5 8 a 6 K A v D L M J q V / D T d 5 b g 8 Q c h H z s Z 5 a N 5 Q 2 3 F Q W z T 2 Z X n P G E 2 m 1 W 5 c R z g d C a L e C y i f A 5 + Z n p m W p l L L N + g R O M x L v q 5 3 W 6 5 A R f m Y m c z 3 / c B p i d t / r G I p U / i 8 I l U a l u M 3 h y V d O m N D N p Z u Y F I H g v 3 R o f R x 6 F 8 U B U G F c n W L E J P R F Q O 2 6 g U n a 1 y B y / S D i M f z 9 R 2 d I s Q R b O D t d 9 l 4 U t Y u P H + k j p G B u G 7 P U v Y 7 V z 9 6 Z x z W a K V H L P v K N g b k C X 8 X E Q e g M T I W m S X u y 0 m 6 H G C t u H r p V S y s m 6 4 s L 7 / H K G o D 2 F 5 D E D N N C p p + K K g N j 4 e k h + A X a C 4 7 j c O T 9 P 6 Y Q b I M e j u L u 5 M H y D 3 x Q 6 a 9 Q h q t 5 w s k 2 F w K o Z n j T x S r 5 W w 9 f i f k J h c x K 3 l G 2 I 4 R 9 V n 3 P / 5 P / 3 H v 3 Y + 5 o A M Y / W a K h m V 5 g + Z h A m j Y W G U Y D C A Y C C A y Y k U w u G w O h a N O O X j / C x / i E y U z x d Q K B V l C F 3 Y 3 d t E O l e V 9 4 G 9 f a f n X N N s i S P d k H O L F G + b Q s h t u T E x s Y S g 5 S S K m Q d + i 5 K m 8 p x / r x q V X A X 1 X A f x B f Y c c I m E a o p m P p q Z H o o F U S 7 t i z O a g m 0 0 4 A u e d G b H g W H 4 2 n 5 V x s e P d q u F l t s 7 c p E 7 0 9 i Q e x R C l v H w u t k N y F b J m 3 T 0 6 e N Q Y 5 Q z Z b T L B i Z v y 3 g H D G E m U 9 5 n H 7 4 e V l c 3 k U y M 9 q O O g u / L e G r O e Y + D 3 Z o Y g B h o E w Z Q v t 0 3 4 B d e 1 Y 1 q v 5 0 Z c X g P h h a Q 6 w 7 A 7 R J a i c g 1 2 X J l L Q u 5 / b r y 8 8 L G p M o A e b 3 5 E 8 E t J u m 4 o A d Z 3 t U L i d a Q 6 x a t y d v c q 7 h V x s W a a H 9 q o 3 H o y e d z 1 Q i 6 x Q I C H R 3 N U F i 4 4 q h v d R y s r a q X c 9 h f + Q P c 3 i B a I o h E 4 o i m k 8 e o d a h u z 0 T d K i D i n e n 7 S C e J Y B i n v U t m 2 K / o K v 3 o 3 m Q b H j G t q P W s D h M l D T E X q q o 2 K h K O I J v L K c K O R a P I Z D M y C S 7 R h D F 5 n k V E G J e + H k P E Z G J q 0 Z Z o x b h 8 l h q R f g u L x Q b 9 9 c j Y P V a a y n c 4 l 4 o p + U 9 N r D O 5 m c 0 s 8 i s m b v 1 s U s 1 D J p P B w s L J F B N + d + v x P n o V k b 4 L N l I L h x k N Z 8 F q W M K 0 T W G q I I r i y M 9 N n Z y s V r e m N D p 7 6 h G D 4 A A l M p 9 x U X b 7 2 y w s M f e X f z q h L r + N s r C U j J 1 M b n G v h + W F 8 z e f Z L S P A Y 3 j Y A k / N d Q A 9 D k o 3 Z d T l p j 9 Y h q p o W U 0 6 1 B T + Z B Q w Q + C 5 + T i M S m i K 9 x o i Y 9 a L 1 q i X Y E p M V P K O U u E g I 2 l u Q U 0 G y 3 4 / T Q T n X s 9 D T R P G 9 o B 8 j L + 8 c i h l u p 0 P E J P c k W 2 j u + 2 Z l 7 V W v G M p 1 P s S b g K a U z Z d R z 4 k 2 J x h Z T Z / T x 9 G J U d B u m q W s 6 L Q N 6 W e d N R z m 4 q 6 y 0 2 f X s 0 Q 7 G c 2 6 2 J 0 + Y O q I D E W T j r 4 s m T a 3 k D t 1 P n c 2 K J g Y b i 6 N C 0 V I E T O W a J F q M 2 b I t m o 5 k Z C o Z Q E 2 3 H m 4 w K U 6 a F + f j d V D K J t f V 1 x W T x R A z 7 e 3 u I C v M x K l c p V + R 5 D I 1 K H f v r R b z 1 y S 1 h z p Y K P C T j o x s 5 M o C x t 5 K F m R V p 6 z E x c T u E y I T T i O U s s G S l s t O A V 7 S 7 J y b 3 w l r w C 4 D 3 s / K b A + h B E 8 s f 3 V A E l q 9 v I n t Q x 9 z M D M K B m A z T 2 e f k 9 + j L H d Q 6 Y m E I U 2 h H 5 4 N r T Q N f h B F G a g S z I + a k T v 9 Z Q 6 j n Z D z U X f v q P Y L J v 2 w V 7 c B W a 1 3 H T T P O H x l H 7 4 b h 7 s g Y i E W T z q S F I b q Y n z u a R T E a N o p W W T S J j u l k A Q e l u M y 9 u C G V C O 5 M 9 j A X 6 e I f X 1 6 u t J 4 t 7 7 g O p 1 U K i J e A g 6 C G V j C J W T k n F 7 3 H o d s V 4 d A X 3 i x Y r J e z y G w 8 G s F Q M n n t T k t s c m d g X 4 e h F C P 0 P f C 1 n I H l J D W G e v l G M R x W J X E O f M T V z 7 Z F s n i x + O G E m K A 1 k a o 2 E o n R o d k B S m J 6 H T w t i y Q P Q o 8 2 s P B w V p h 0 / M A P 0 G 5 a 6 D a E O I U H 3 U x / H g E u k L L H h L i / / S M O W P W 8 + 1 U D o S k Z v 1 k x U 6 s i 8 o 0 2 U q F 5 B A 3 m D J 5 v U D k O 2 Z o b T w 4 M T M W L m E 8 x s d W 5 d p q P D F G z i x O Z k + l R D H o c Q s x + e x 4 9 1 r j Z b l W H d Q h m Q 7 C Q X P x u M c 1 Y u n I c 1 L J s 2 D n w p c j c F I g + 7 1 E T e x x + u + H B 0 v Q + I v 4 6 V v d m h L k c r f g X y 2 1 8 s W O o 6 O l p u C G 0 t 5 E / O U 8 k z 4 c z F q Z C o p E + e y n 3 n 0 T i 7 Q h 2 a j 4 a 1 M i I 6 X g e q D Z m Q k M n Z 1 Y o f s B M 5 8 E o Z m p b N j a L o o Y P f G p h 7 e 9 f + F X B m / W 9 L f A e / i 4 l J c 1 B X n j X 0 u C L C 0 m J x l D m p W i y s x C b j O L + X y 7 C m 2 q K C R j G k 7 9 f x + P / 9 l K t V 5 W z o 9 N 0 F I S n X W J X l r f H f 8 Y t + m G U n 9 A s N 9 F p W 4 j N i e N r 6 a i V O p i P v Y W Q w d S l i 4 1 p 2 N v F j 5 d a u J 9 0 G m s y z 4 6 J u R w j R t I G + W 3 H F z 5 1 2 0 n 7 c U o Y j v 6 m E 8 Q Y H B s t L L j 6 d R z 5 b A F P n z 1 X A u 6 s N s p s S d c y D b R a X s V M Z I S I v 4 d P h d H O Y i Y i I J d N 8 3 A Y / N Z i / D B L / Z Z o f x 4 r r O y r 2 q 1 3 p z v 4 V 3 d M 3 I i f b V n R 5 A u F Y 2 P u / j X h M T Q s y Y V O h z s o N M S 2 l B v / a M E S E 3 K c L r t e j B r u 3 F Y B X n c M k V Q Q p X I N 5 W J Z P n f 2 x A w w f 3 8 W 8 d s 9 T N + P C K H 7 4 Q l 4 U V y z s f d i d G i X R T m V E n 0 i h t B H j 4 P X T o p P c l J D N g o d R X R c P G c 0 7 e 7 N B 9 C 1 8 w d H h u G X 7 / P B 6 2 D 2 A 8 F M A 2 o X J t 0 y K E E w i 4 P j 4 Y y J p k y 7 4 + P D t R y a i I e f 4 7 H R J O V k U h z e N z 8 / N z + L + / f u q v F 4 / u L 5 W K a i K b d V d G M v H 8 c 3 m 0 7 n W i 7 c B s V U 6 5 5 t Q C l o L h t + / e i H W T O l r K b + a 7 o D t q e K W q W L l z l H M 4 m l j 1 u p j o q + c m m x b 3 C N x Z n J s W e Z f G e x y G / X f a q 9 0 n z 0 b C 6 / P i j v o f 9 c X o k p u v r b H D x i L y + + z w y J t t r O 5 j w O 8 j j w n A c v c m h k h G E 8 N d z 4 i K b g U Z H Y b l i w S m K j i 2 m Q u M X F 2 f 4 b Z 2 D j y w P Y b Q N m P C c O 8 w R i k c s 2 7 O c Y n P z R Q Z B i 2 I c i q K 1 o J r L R D P 0 k m m 0 D X 4 0 J v h z T 4 w u q / D z T g c h s Z E 6 2 S G O + H + u 8 3 K L l x v l 6 z X o T X r 9 X m e L D 4 B V / u z d 6 V x A u Q 3 T P I s A z 8 O O l 9 q t i S 1 a X v 3 y W R 2 + 3 i t k / v 4 G J k I 1 c g 0 E 0 c Q W C M h p d J 7 2 B U c N M 1 Y X 9 y s l r G n 1 3 r / C a V y v 4 e M E U n 8 z J f / v + c J S I C n t F U R g h h G b c e P F i 9 b W Z i W C U c e b + B O J 3 Z d D b f q x 9 m s P G V 1 n s P N 3 H w Z o 4 4 C L q V L j b b i M Y i c A + r 2 g V d G U A N Z G u 4 U T g N Z i J O H m P b f F 3 6 P c 4 O D r f r M d y w u g e M d m 4 e 8 i h U O S x 4 8 x E k G F Y 1 0 U z k s 1 j G n C i i U z p 4 X 5 Z 4 7 C f T a s I 7 n G w 9 d m 4 X U F e l 5 m I r Z J b 1 Y L x V A x Q 0 P y n h Z X 0 O / e a E O u K F S K D N U S 2 d Z g I d v F w 2 s J f 3 j b F N O y o m q w B z m C o 1 w M 3 7 M r V 3 Y j 6 e s r O v Y L 7 v x J U c l X U z V 2 E k y F V 9 v C 6 z D S M x H Q c 8 + + H E Z w W o 0 r 8 s l b e h Y 6 Y K h u / L 4 i m 2 Y F Z N t G o N o R J z s 9 Q K m l X L I W e j K H q J H W F Y J C B C 7 o k / l E M Q j C c 7 s e k E M v o K u X j M O y g Y i y H I W k 6 D c a X R D q a C i J h f u c k v t 7 t / 2 a P G f U c g y p 6 r Y J 6 f h X I i m 8 / H M 1 b n N Z h G A H k d 5 w U J 5 p 4 X B s c B c a W 2 N q B L Q U G 6 4 v X x l D s p F N q u Y U A g C d p Q 2 z e k / l v b x Z D v y 6 O v c f P 7 A K v m G U G 2 m L y X S X 8 E R / m 7 k 9 h 4 f 2 k W u O K 3 G x B D z Z g N 0 P Y 3 8 y I X W 6 h e l A f 6 0 s d B 8 v v b V c X h k / D 1 u 5 w d O 3 1 w Y R T F f p G V E b o f B G t i 4 H e E g 1 A v 7 D S 6 P v l O H T l H o 8 v q r c 6 I o T l K z 2 r j m 7 + i f C j B b 3 X U M w l g 4 J u 6 Y W 8 5 3 S c u g h 0 Y Z C I 3 8 Z C v K u 6 N d 0 V H 2 l A H e y W 7 D K 6 y O / m + k f O h z v 9 p p 6 n M p T 4 w J c G 2 1 M x K D E f 6 4 g P 1 V H 1 L T 8 E K M e 3 K x P X H 0 H D c C O T y w j j X 4 3 E O w 5 q v 0 g q g h s f L C G 4 0 I E 3 5 E M r p 4 u / E E L u e Q F m 7 W x m V o S o 9 T C d n M P C 7 B L W N 3 b O z Y x n Y Z x P c x V w Q h V k J q / y 0 4 h u 3 y 8 b R k f m p N F o Y m 9 n H 6 v r 6 / 2 j U H l 3 C m 4 v 3 K n 3 x O z 1 Y m k u C V d g W k x s A 6 7 I T W h s d W a W h L H O X 1 f G 3 N K 3 J i 1 s F 9 1 q K 5 2 6 C P 8 B O F / s l t U 1 L y b + W Z H O Q M k Z o 3 n 6 p J 1 3 S m l j s k n 8 B d y G K 8 d A O n Z a b F 6 i I z r t L M o y 9 3 B 2 Z g b 7 B w f Y 2 T 8 s D 7 8 O T C 6 m c O / n S 9 A i F T S L B i J T U 6 j u N F X T z t N A k 6 / X d T 7 j F q f d L R L 2 r D D z Z c B I H H 0 l E j / r r I 5 X t F 4 G Z C i e i + D 5 G t r + i f o l p r c l U w l M T K W w t O B U 9 3 K L 2 Z 2 S S 2 1 B y k 0 M G N + Z C L P l 2 a E v T q Z i a z T N C I s 6 y 6 k 9 r P g r 4 9 A v G B A f y C F + M s H b 0 5 0 j 2 y 7 V S n X 4 f S k k F s Z 3 t h o F T g f L P a 5 P P P X B B i C b B V 0 V G V 6 h q 3 J u 0 O T k 1 j q f b / l U K k 3 b t J Q Z E R C b f Q C m / c z N z C I U 8 K p s j O v G / F s z q L V 2 c f C s j G B 8 E v W 9 N s o 7 N Z R 3 G 8 L w I x h F t O d A I F A z J Z N J Z y 3 t i s H 0 H m Z 0 M + L H w s R R a 0 c X B b P k j 2 P U W l s k F F b p a D u 7 e + o 1 N Q c T c 3 n X m j e m a t B Y N j M S M n + u 4 A y 6 l X U Z K u c z o 2 i t 0 / 9 Z 0 g P P + 8 6 s B f P Y p b D N X K N e U u u N F 8 E 3 + x 4 8 z 1 x x C f w o c O N k 7 v j A V I 7 v C z 1 b E + n R V e 2 B 2 Z W W n Y s Y z T k O J u i 2 W q 9 P R G e B o e G l D 6 Y R v 9 P D z t o q 2 k 0 / 6 o W u K q F n i p L V P N R Y D N k 6 P O 5 Q S C 6 f F 2 k o W v Y a p N P A F F M h b 5 s l E e f f 4 m U c G J g 4 j l E M R V h t C 4 l o X K 0 7 s U q h V z + A O z S v a I g 9 A x m q H o m e m J H y c M f u i d Z y f m 9 Q A j M A S / 0 H Q 8 a m m m Q q R u 7 Y 4 H 8 Y t Y L 4 u 1 6 3 q j 6 4 C G 6 I W 0 N c K 0 M J s 2 M l 6 0 F Y b F a q 8 L M W x a 4 D / M 3 p c F c x F A e 0 U R G C 7 b R U 4 O A 4 u r 0 u 6 o 1 6 / 9 X 1 w v G t w r j 9 k z l 0 P W m U C w U 0 8 h r 8 8 R D 2 n m e R 2 R T z U + a a T T n R Z f d a h 0 A 6 8 j f M j O h r B K N + Q V y 8 I 9 M o M O J 3 H M d 9 q A G Y a + n 1 G n i x t g / L r I s J V 1 T H f 3 a z j V v J j u o t e A K i v a 3 s V z K e L v G x n D l l A s H w T i N c k O V u I I N + 6 7 R a n m c c x j t O k 7 6 g D l 0 L q I 0 x L g I y 8 J / J d V 4 J Q x 1 P K V J h X s F 6 w a P q U N 6 d s R R B / x D A f Y C 4 H c 8 o B P x + l f X + J k H G m r k z j X t / c Q M 9 X x E b X x 2 g 1 w i i u R f G d / / t O V Z / m 4 Z H f I R B u 7 J o N K S + c 1 1 w g g i v r 5 l o o j K 0 z Y e n E 4 e 3 k 4 C v N y F n n h E j c P w Y e / 0 + l F S z T 3 E R w j e U B m H R J T c a 2 B + V V y f n 1 1 P v y s Q e m p b K V B Q S 5 D C x 8 c y 0 W E f s m E u T f w B q J 2 Z B H E d s J i 6 C 1 U K 9 f L K 8 5 T T w z C 6 D u Z F j M U I a j A E v r t 5 2 O s Q y q 3 y 3 4 p H n T s i c t u / h b X y / Y M y p a / X k u k Y z d 1 P M P Z a C f B 9 g E v H s / W m 1 0 b L P G 0 I p v w e / Z 0 r M U J G 6 d k d t t M A p W V 3 b 7 H / j 6 s F M C X a k H S 7 h u D S G y I c 7 / R k u N q T x i v Y z + v m A J 8 G v q O A V d w Y 0 g n D p f h U h 5 v G X W d H S Q + c k W D n e q + 9 B c 5 9 c P 0 u J i X g 7 1 c F f 3 G r j / s R h W J x a b j L c U y Z k d 0 R P D A Z / 6 I f 5 g u P z W a l h H S 2 r x A Z Y s s K i T f q L Y x n q P C F z S g G m Y b A P y f O M q O q M R y X F 0 q H M N 7 i d i o a P F 9 t K U v x Q w D o d T s Q o 0 C m + r v D 5 e e D x 6 i j X 1 s G d z J N T i 2 L 2 t B B L z C I c m 4 J Z c q v 0 n F D o p A l 1 V e B a k Z O b d y W G S x / D k z + e E E h u n 2 1 4 8 H j f U P R E 0 F S b j o h J x 2 D S q C l r l + S i R x M + S z K U 3 y T P h + m P C 7 A z w l B k N m Y 9 H A e b 6 n T F H + M m E u P A w A 0 r A 5 h i x S Y 6 b B 7 K D c u p 2 S + l o b j Z c L 7 u F q n B L S b d + G L L q 9 I 2 3 p 2 z V C S G F a e 5 m q 5 2 O 2 A C 4 w 8 J V E 7 j A n k 0 9 0 J D P S X e O G T m u Y h L f 4 D Z y y l h q m a j j E J 2 R 5 W W P P n H F 8 g 8 O s C 3 v 3 y M F 5 + t Y v W P G 9 h 9 l k F u u 4 x a n v v J 1 l R l b + m g h H K 2 L N L 2 q H C g i X O e z O y r w E X N U m 4 I x 1 y 6 w d T w 2 + / N W s r 6 Y e o R m 6 w c h + Z L w M V 9 g E f A H G H V c y G X c 8 8 k g 3 H + v C f g E Y Z q q + 2 W C K d q u g k 2 h 2 H 0 k 7 0 H G f 5 n Y I X a 6 R B 8 L n M 3 L j n 2 t K R Y W y a c G G g x S h T a u N x l g 3 P 4 1 Z 6 h + i J w p f t 4 F O X 7 x v 5 K B q 2 M H 6 m 3 N Y T F H x l G r l B Q J f 7 + Y y v 2 b x K f / z 9 f 4 s b i T 5 D e X 1 O b K 4 c j T m l 7 u X w A s 5 d D r p 3 H p G 9 C m W U e n 1 / M J 2 7 A z L b A X Z h N F l o y K 1 2 D P x B F o 1 G C N y p + 1 0 w A g V Q U l b a u S h U u S O u X B o m R H t l 5 w C 1 4 u N B K 0 O d h M S o 1 C M 2 8 f 1 h x S k e G w a h e N / 8 t 9 I k P + 0 c c 8 N 4 M l 4 2 3 p j s j 2 3 9 T 2 5 3 W x Z h R 1 e e / 3 o N 3 v o z U n f O v R V G r B z B 9 X o Y S y a E m 4 e h M D J u F 4 p q o 3 C a a e r t i n t y f 6 s h g a C P V 6 v c J L o i + / P 0 u X D 0 3 b v 5 E f B Q 2 u + g j n c 2 o 8 v r z F r 1 d N b j G 9 P v / 6 w 9 Y n P 9 Y G E M I y h 8 S A S X 2 u d m G K 1 Z U w Y v 9 g z R m Z 1 i / 5 H z e 2 f B A Z C U f c m w w T d y G p Z a v o V k Q B r J C K N f 3 c e v H 8 w i E X j 8 R + K p B r f H Z 5 m F d E 6 N 6 t H g I 7 g z C g s j j s L n j Z T O n 1 p + G Q W b h T i + D 7 1 8 U T G J e + c 2 u 6 v J 0 4 8 + H 6 + O c v I 9 x E U r m O b J X / V i T j 1 r o 8 M E b P X 0 S y E z d L q t h N N V X j v l 7 g 4 W 0 H x K 4 I D r 7 I C E j 5 8 P + 8 7 Q i y g F Y / u 7 1 X K 7 O 6 H V h N k y Z y B 1 M p u 6 j k N v B / u 4 L c O + i f G k V n p i J s n 8 K L 7 K U 4 I f X S 8 Z g 2 T 5 3 a e Q G 4 h 5 5 8 C + 3 Q Q 1 G / W h E Z + A R J q w E W w g E g 8 g / 6 W L t C z F Z + o u f P x Q w K k d / m 6 C J N x D C n J q V M V U K 1 F B M Q T o O f u d 1 5 A X 3 E P P 5 I 0 h 4 H y L 3 Q h g b L M K c R s i e V Q w z D j Q D W c V 8 i g 9 1 c b j c M l F y M y y E 4 5 x Z c n O H 0 / / D Q T g e Q k B M 0 m 4 5 i u z m Y b O S / f S B a I Q 3 T 2 x c Z q j u N z B 7 d x p 6 S v 6 + F 4 E / 7 E P 6 4 B n m 7 8 w g k o h i p l d D K t R F J l 8 4 N R J J g i q 3 X K o V M V c z u L 3 w O + 8 m c f s n M / B N N q C Z Y e w 8 d r p P f d 8 Y + C B c Z C U T z E S 7 a t u d A U P U h M m G Q 9 3 D s K s b 8 v + T c 8 V W P P 0 l u 0 t B 7 a Q h J 2 j U K 2 j u 9 a C L S c 1 S F a 7 J 8 R G 2 F 1 W V M 9 f p g s J k w + C V X p q h R k U B e U I G J b j I T C f y e Z q t x Z z 3 f m i Y E 8 l t a T m U 9 7 i r v T M D b B o y e v q u D 4 1 C C 5 X N B h I z k 6 j l S q r 3 H 5 N p 2 X l W 9 2 s I T g R g N V h R q y E Z 0 P D u W w / U m l S l W j m i X Q d o y L j T T G K t 0 K 1 E 5 3 D f W 7 m x y Z s T a j O 5 T j m I w s H J v g 9 v F n J d c v 2 P / 2 E F x c / W k K x s q I T V 4 a 1 j 6 Z e P g 6 Y H 5 X 8 n 3 + e Q v A 5 D c e H f b D d Q Q w 5 e b R K b 3 + y i s F d C u 9 l W j V E J l q Q w k 0 R l l I i p x 7 / s Q u v u X l M J P P c x Z S U k E x C 5 Y s 2 6 q M N h + u H A F 9 F F I j k t y I j p y c k T F a P X i Z 4 4 n t 2 6 p j R J t V D E 1 A N 2 f + W a l E t M z 4 D a z J s N X b q a T K S t w 6 x Y 6 j 2 2 X 2 v U G 3 i + u Y + 9 o m i t m i J P B / L k p j D S b G Q 0 V a l N B j x 1 F F 5 0 0 K x c f 5 r V a N A T 6 S q / j 5 s s B I M x B F n q c 4 w T s m N T j S x o P j a 2 P C n + 5 J T K h B w G t 2 Z l a L u u H Y D 7 Q j k d n U Z T J M 1 o 7 v v U n L 0 N d 9 J C W 6 6 h u G p j / b M y 1 r 9 I w x T G G g Y 3 1 6 M p 6 O 7 G 8 e 0 2 + x p e E 0 i j 9 y a c d J E N 9 g M Q q c n A x Q 8 J 7 E Q 0 3 P C e G e e j p P 5 1 g A v M u Z d F B G J B B B I 6 o v M h t U u i 8 1 4 X u t s D f 8 h Z Y / F F D X i D X l T 2 D 9 O i J q d T W F o M C O N l 8 e z F N 6 i o h v 6 O d P a d E l h j C 7 O F D 6 Y A b x u b X 2 Z U / t y b h + h b 2 y X a o A l f I I y G m Y b W 9 W D j S y H 0 o f F n G H 0 U m F V u d 0 b X Q V E g M c p H M N x N v 4 Z 7 c X H x 1 S n b 5 0 I x n f v R 8 8 z m n I b b w N s T L d x 4 O I G b P 5 r A 3 I c B T N 7 X w a 2 E 9 p + w n / z h d 5 0 1 O 1 E Y c q h q y q v 9 F z K o o 4 L 2 V w B m S T D a c n + y o 3 q n 1 V q 2 Y i y C M u r w M f r m r h s d U 6 h P b F e a U + r 1 N Z R E j A N L N h L z U 8 h t 7 6 v S + G E w B G 4 L w Q U S T r T R F / E K 8 5 v 9 H h X O W J E o d J e O e D C J d + + / j Y 2 C D y / 3 a r B G r N c c B 1 t r L 7 0 / A Z 8 3 h o 0 v 9 o 7 Q F u f j T Y D r g f t P C + I / W n j w F 8 u I L H W g W W G s f U H f y C H O 4 5 r m E E K 4 3 t G t A J j H F / R y L 6 y y 6 u J 0 5 O b 6 I L 2 N S 9 B l Y M e l 2 y K o H D p l w I f d g u M z c c y 9 K 0 L P C u H g 5 c k m o Q O / z 9 U 4 A H a + K q G a q 1 2 7 d I 4 F R J W K x u S k 1 V o a n h x 4 U F J J j P z d 6 / 3 t U a D v N L w N D 5 s u v i m T r 1 U 0 U a 9 U M P X W x I n G l 6 q t l t W B N 3 A Y v t c 8 P f g j Q Z Q 2 6 s p U Y l t k 7 h z B V X t P I I u 5 i b x o m 3 V s 7 W 3 J m I q Q O m M u V S R w Q U w n I e I X v 9 t C r c h z H S j z 6 L r A a + L v 7 D 3 P 4 c W n 2 3 B 1 Q o j O a Y p o J 5 Z S 8 K Z M u N s p R 0 P L k D D L f B S U A O 5 n l R 8 H s y O 6 b v Z B L 4 s u O p m P R 4 3 C j I Z R W f A E F 3 S Z J H 1 8 j 2 U i l A z B i D X Q y n r V U s Y w d v p l 9 K 7 Z D 8 L i w L a Q f 2 Z j 9 b M t 5 X x d F 6 g A u K P B V l F X j T F U l 5 m 8 o S I 5 j t R 4 s z Y h b W X x L j n K a r J 3 d 3 e v X a g M Q P / J H w g q 5 j g O J 9 L E v V v 7 O T i C 8 H R Q m E h M p F A I h d W y k v D c c I x j 1 t W 4 a V w T 8 z e j u H O v h 3 R x B Z n s 2 S X c q b k E 4 r d l 7 C 0 d u 1 / V U N z j t j Z V O e v 4 3 o E j L v f c o A D b / b q G e r q H Y N y P 2 L L 4 r X f E / O w j P h t R 4 7 / 9 I q 1 C 5 1 y K O Q 5 b b r x X X u M z 5 8 A Q D F c P 0 e i e j M t R 3 5 B M x J b R X A x n 3 w y / 2 k F / t P b j M g Q z V a q F 0 Y J l c j k O l 6 e N 9 a 9 2 V e Y / o 6 l P 0 j p e 5 h w G d f n D f r X g p 8 d r M O w 4 d r / N o 1 6 6 + h I G 3 j 4 L U 9 + Z M V W f v r L Y o 0 G R u q q 5 x f e U P 0 e C 1 b 3 O r H E i X d d Q t D c K z B f z h Y K o p P O v A i L D o M R 2 6 8 a J n e a 5 F a l l 1 c X v i q K 6 Y 6 n S i E F f c c M + z B C f m f O p H T 3 O A h 3 w 5 G w c N z 9 J w e 3 v w F x L I f u c v S 7 G z w f 3 s r p I F I 2 h b 6 a q E b x X 5 i l u 2 2 L e L U 4 j O X / U b A s I L V Y a 6 6 j s V F W S 7 C g f S u O u + P H b f O Y c G M L N y b L 4 n q y a P b 6 W a E O 3 / Q j Y E 8 J M o 4 M Z r y B v 0 c 8 a x w O c m 8 R N L 9 x W H H u b Z T z a N w 5 L 9 Q X q T n m j 8 w 9 n M P 2 + D 6 2 6 i f S j N r a + 3 U V h p 6 D q Q r j o y E r G w a o 8 u Y N E w V o d L o T R R B m W 7 H y u j v U / S 1 A i h L w y o G J S s a a f T S 3 u T 1 l Y i F p Y y X l f 1 a + 8 S S 3 F S x 4 U G t L U u 7 G 4 q I j s O s F I V q t m y t i a O N j N y j h v o X s s 8 9 P N 7 A 1 u H z O i h C A 8 E 4 T Z q i M S m k D t h a Y k L x c e f U j B Y z t l E Z S w 3 J V n N 1 0 7 V 6 s t 5 q / d / u k 8 7 E A Z r s I 8 N r 8 o K i 1 5 H F w K Y Q n F C B k w E v S D v t g 2 x A p x C K 6 w V x C C 5 G b f N j K 1 E c J L z s t 5 s L o G H u 8 5 V b U n Q G Y f 8 Q a v K e I J q o g b m Y b r R A M c W j + 8 8 N M v X i 2 W e 7 t o V s d H Q E O J M G r V P G r Z k 0 s P J 1 K P O J A H L 3 M w i 6 J R h J F c I h H s H k O J H V F 1 P Z W F a x g G D H d E b H a x M 1 3 C U L b Y 4 j I + v Y 4 4 c 2 L 3 e 3 1 B U Y d i w V a q M H x u s f 3 p 1 E V g + H U Z U G f D L / o N D v E 6 t 8 v 0 / F T I h l 9 + w 9 e P d l 0 3 v v 3 b Z 4 j N B r H 4 9 o I 4 8 x 3 s i M l 3 c 8 n Z e + k q w f U L V g q 3 S h Y C I R k 3 E U T F b E U l s 6 Y W E w i F Q 0 L 4 J v x x z y u N t b + S h 1 l y Y f n P T m 5 T Q 4 L c f 5 J B 1 / R i 5 h 3 R U u I P E X S 0 m Q V N c H F y f a U C I 3 A T b y 1 w b 1 p 1 + E x k t / N o 7 P o Q n G 3 L t R 3 t Y s u W X u w P w t Z Z 5 w W 1 D M 0 3 / v 7 m F 2 l U K j b S c 4 t q r f K T h f Y J 5 n z + u + f w a z f w o i c a I n U y M 6 H X M Y U w M 3 C F j u 8 s L w z l t f G j J c d l O d 5 j n R 1 5 u U s H M d z M c x R W v 1 h X 3 X r v / 8 W N V 2 N 7 H N / + / V N 0 v Q G U p u 4 e E V o n 9 o f i h s 2 R C T q L A c T k E Z 7 y I p D Q Z G J s M T U M u D 3 s C m P J c Y + 8 7 4 U v K l Z p 2 G E U t 6 G r t R P D J x I y w j J i 9 j g T J 6 / p Q T 3 b Q 2 m / g X q m K 3 8 r q B y 0 0 G o 2 V a j Y L V L r o K a r q k r j v O L v C p D d K M I f N d Q u G s y d 4 5 5 V z O W 7 a j z 9 p x e w y i J o / G 6 0 T P G D Z G z I y J N 3 E j K m H h F M 4 g u 1 R S J 1 d b V l T a c h 5 q d Q o F m z 5 X N k M k e L D k C m a 9 b r c k 4 v m q 3 C q 1 1 A 6 C u w h T K 7 t X p d Y Y R S L E c J Y m / 3 A D 6 v B 9 y J 8 i z 4 Q z 7 R J D I / u S I S 8 9 E j Q R p G b d n s 0 X / 2 a V 5 B 1 c P J l N J q y W 6 U k a n U 0 E t O q d I M F p 0 e n + 5 6 S W i k a q M 6 I b 7 V i I V b d Z c s 2 R g R l D D F F 7 + R c J J / 1 X a p Q 5 E 8 h s 2 5 / S l 3 a e T 4 8 D z j w O / 3 a i G 0 u 2 W E R R u N w s F G W g R b B I 1 w 1 P m C g H + 0 U v 5 g j F E g z i o / M G T K D W C J 9 G O n m v O C p i I 1 H 0 1 E s 9 5 F L d 0 W / 4 C / w B 0 R Z Q D C V Z Q S N / B w 1 q n O f B N g M 5 Z n / 7 C F 5 E 0 f p m 5 O q Q l n S g + 7 y L 4 O 2 n V h D r E u M h t 5 V P J l J W D a j Z 4 y 4 + 7 8 Z F H t 3 T s K 1 D p d c T K Z + W R W 2 2 g 0 W q g f u H D z p 0 L U p L 5 j o A n + 6 O 9 e I p Q 0 M H l r Q p m u A W 7 Q O w R G u r S O g X K l g r W 8 E J c + g 7 d n O g g G / M I o / Q 8 N o V l r o Z w u o 7 h d R 9 A / i 3 o t i 6 k H Q S R m H V + H m Q t 0 w r k M c l F w f F 9 + t o P 9 W g / t p b u q y O + d 6 e G d G h 3 k t k v I r Y q 1 M D U t 4 v 4 k M d g t M Z 2 E m T T P a E L / 8 Y 0 q f B 6 h L 9 F Q z H Y / D h X j U z s q j m J W B 6 T X p / 9 t R + V Q 3 v n k T v / o U W Q 2 M i h t e 7 D J B p 0 B x 4 / l J t m n M N R 4 d G T y 9 d d 0 4 J W f J Y z 5 7 I / 7 0 N o e Y S Q x L b 0 l I Z C g S r 1 h s I R S + h R B 8 l o o i c l V F B 8 k v C i m z U J S b d 6 W y + X O u V / R U Z g 1 S x j J g l X p w p f y w x Y N s 7 u 1 h 2 5 D m M d X R y y c U M G P i X v n b K M s M 7 L 9 X Q Z W X U y + n 4 z f 6 v L Z p y / g M m N i G R j C x M K J H C 4 Z M / V P O K b V q s h r 0 V p i m s h w q 2 4 + + c 4 e J p J z S E z 4 1 O 6 M b A n d K I m / V m j B N v 2 q 8 S d b B L g C T V g N I T s r C H d Q G N 3 V x H 7 s t i q t u J U 8 v 8 k 3 j K e / W U M p 3 0 T j w f t 4 f 6 G L 5 L F G K s T q 5 9 t o V H 1 I z 8 7 K z Z w k + l 4 j L W o v B J c x u m 7 t n U V u e S P X K 9 q J C a u j w K a e 7 J Q 7 C o O A z O N f v Y Q n 5 M L d T x g A O Q k y H d s T G M y z n l p A Q 3 7 q / u Q l G Y p z d x X r N b S v u Y 1 j u S o m 5 O 4 a 9 J 5 H T E T h d l G N V r e G T q 8 F n 5 g g P f F v f G H x 2 8 Q H C 0 T E d A p y 4 m l i 0 h / r n + y C 2 P h m U 9 R 6 F J N v 6 Q j F Q 2 p r 0 o r 4 f B O p 8 Q R 8 H C T S t j B T s 2 A p A W A 2 6 z L X z P o W r S T a 2 O U R 0 9 d / c Y 3 H y X r 5 u z 1 o R h d 3 f j z a p 6 s X G 9 h 9 n B N B F E M v n B O / 1 R A B J P L X K 2 M i d h Q Z q + U q i h x m d x 8 v z J a Y k B k L t b o J b y c q F g b 3 F K 4 p k 5 s + r x 6 W 4 w E 3 4 r N x p V X 5 f Q a V S u k S S l s m e u K v 6 V M W Q j M p J C O X m / u D 1 Q y a B 2 J S N g t 4 8 N N Z B I I s 4 h P L o N u C 7 v L I 9 b v x z S 8 f i T h I I j s z B 3 v E v s H M M u f W m 6 M k L S P G P 7 1 h K o H i b P w 2 L v y v I Y h p l Y 9 3 H M p M F P p 7 K s K K y b A P f i Y M N Y b I N r 7 Y R 7 t p 4 / Z P 5 V x 9 K + J S D M V 0 n e O O 8 m U g d K N K 6 N e L b s x H n I I w p g N V M z U V 4 W J 6 T r v R F X v b q x x K r z c G y z K F m U X + 2 C x T b o q 0 4 k q x S A Z d / D y P f C b k U e 1 0 m a q j d n M Y Y S 4 R 3 / 7 9 t z J c I T z 4 q x v q M 4 x K M j D h F X / u P C j v V O E R y e / S d G G k p s x B R 6 U P X Q U 6 7 S 4 2 P y 9 A 8 z e w / M F J h m I + 2 d Y X W S H C E J L 3 X P A n x U 8 X n 2 E U f D b X X 1 j W T m i o F e r 4 5 t F L x H 1 R 3 H o 4 q 5 i P J S 3 j T F G C j L X + x a 7 K V 7 N c e d x 4 f 1 a F j y 8 M o T R u w 1 r d M p C 4 Y 6 v s g 1 J 7 B y 2 r i s n A P S U Q v v y b r + T 3 o i j e F F N r x F 6 3 v d J z u C L L I t F P M g O 3 n e E + U g S z J J y N u X n n J 0 l c F 5 b i e t Q o 0 F Q 8 W E m j m Q 4 i K f w U m x 6 9 b 1 h 6 J Y / y r i 1 z o C M 5 4 3 z m c g w l U u / 1 2 e k Q l P R l Y a y Y 7 6 Q J Q N A 8 5 K R W x E z j x Z r 1 l l r J b l V N F e b n e z 5 f C L o u 5 o n L 1 2 c Q k T V d N p i X 9 7 W 2 a L w m Q t E w l j 9 2 C P T z / + d z B A I x v P U L R 6 X X G n U 0 G 8 0 z N R R L 1 H O r R Y S T C T G T 6 v B E N I Q m h W B H C B h q G p X W J W + R a B 2 N e v r I M f J n N s T 7 2 X A h s c z g h e M r 8 B 5 J / N R 8 2 1 / n Y F t + p B 7 I m K W i K i O g q Y 1 b y B W G s U X z i / B g l r S F O t Z e 5 k Q r L 2 N R / K / z g j 5 w b q e A m v g N b b u A u z 9 b e r X k c B H Q z H / + q w O E 5 2 z M P 5 h D u v k c f l c M E a + z w P v N L 7 8 V / z C I 0 t 2 3 1 O v j 6 B 5 8 B t f k R z I W R 6 + d K U c / u d F W P v j w e N B n 4 l Y 6 z O s b j v p x g Z e J r a f h x a / 3 4 P b a W P 6 R C J 4 R 8 7 b 1 a A 9 2 T Y S M n s b t T 2 6 o Y 5 d i K F 7 m V Y I X s J p j l K / z 2 k E J U w i u J Q x n t l p o l Y W Z S N R N Z h 7 Y M O w U r J 4 4 6 q L V G C E j g Q a n h R k D Q i Q 9 8 Y E 6 b c R j S Z n Q n p g 4 P Z h m C 7 V S T Z h B B I h 8 1 i X m k U s m 0 u s N C n P n E Z t 3 2 n t R M 8 o M y e d 0 N C u i O U W D V I t i / m l h M a f C a L c b Y s r 6 h c l N + f 2 6 + K B N m S A x x s R 0 4 Z a k 9 H f k m Q w E T S 2 3 W v c L h m J i s u T l u z W 1 H I G O H 0 Z A R r 4 X k M / o 4 v t Z m F h w m P 9 0 h i J o B D l z R p M m U w w i 4 E p i 5 h I B z f x O E Y X V r o q Y 3 f / 5 w k h C O w 0 U D N / 9 7 S Y i s z q W 3 p 3 H b v 0 R p v x 3 R d s 6 p v H T T 5 + J V R J B d u m m e n 0 c d k f G b k x j F v p 3 D 6 c 7 a A + Z e z T b u D b F d S h m m Q 8 w q L A 9 D R T g u Z W O a C k d 0 c m T g 8 U e 6 F u P x O c r W n j 4 i z u K F t z / + T / 9 n 0 f C 5 u c B 1 4 3 4 / 9 E P J Z C H c P a A U 0 M V m m I 5 B x k u 7 h + 8 J H T d L Q z i R T A S R H Q i i t h U D I m 5 O F I L C a F X Y b J K G 5 0 W w 7 k B 1 X e h V e o I 0 z T R L r v R L o k 9 X 3 G h I 8 5 4 R / y 7 r i X k J x J V 6 7 n R s 4 T o b R / C w n D F g 4 K 6 0 1 a l C 7 M q 5 F z q o p 4 3 1 d o F L I / S q J 6 Q B l 9 U / L M p 0 T L z P v j E I u j Z T q k I / R o m v 5 K h 1 M 3 z I R K W p o Z p 1 t A S b U k / Q a X Q d J 3 P k h F 0 j z B z m E m z P U w s H a 5 P 8 X v M 7 e O Z n Q e P D + Z C z D n R U A F w h 3 d D p S 9 V 8 6 L h X B H E u E / m B R G I + M X 3 q o o D H E E x k 1 O p a j 3 x a 7 w y 5 q e h a 7 P t s f h s c l 9 c 2 O 4 2 P I h O i 3 8 s O j N I z 7 6 P y q 5 Y H e L b N F V / x J P E w M J C 9 j M f h Z p Y O R G x c r y e p o y W s x 7 F s f B o 1 M 6 6 C A E x z e U d L i 1 Q b z l t o s c T n M f v E Q F S Q r N s I S H C 8 z h o C d m c t 2 o Y 9 T q X L 0 T A X l R D X e j D g o F k P A 2 s l x L B J V p C N E x H U x s I X x d U d F G 0 1 j d / 9 x T x 8 C I a n n 3 M L E 9 i f X 1 D 7 R g f i o S Q E n O u X K u o 7 V W C / i B M 8 d t M Y U R 3 W x x 5 0 T b R h b D q k 9 c 2 h Y i F q G n O W S K t O H l k a E o F R 6 s 5 v h n p n v 4 B Q / W D 6 e N 1 K M L n g f 6 g q q T Y T h d P f / U S g b g f S + / P C 9 P J u e S c / A g / y u / Y / Y R e 9 Z z M y H f l m H o q I N M 0 l f / A B U 3 x o W w x S Y U p 6 + 4 d u X c b h W I H 9 W o c b 9 8 4 Z 9 T x G D h + 2 4 / 3 0 W u K y u x S q 9 p K Y y b n R h M 6 w V 6 I p f Y u o p 4 Z E U Q W M t 9 1 4 J s S E 3 s 5 r g I S R C V f x c G j F n Y 6 D f Q W 7 6 p j R y H s k P 0 a 7 o k P + q 9 P I i w M x a p f B i V Y r k G G 5 Y b a H C 0 n j M 5 x l 2 u W f + d B K V 1 B Z Q u Y f V e Y c I y f u f c s I x Z P A H M f + C 6 n o S 6 C 8 1 w 4 a Z A L g E y G Z N Y u C x P 5 + j p A B m C E M r 0 q B O e t 4 s Y 7 i 9 j d 3 8 P d B 3 c R T 8 Y Q F o b y e B l t 1 F U I m U 1 c m k 2 R 6 v t N e D w + 1 P W K + G O W M J s X e / v 7 4 n s 1 x D w L Y G N r S / l h P r 9 P b c n C t R 9 D G O 3 l + h p K p b J a 3 3 r x g k m r W U Q i E T x f W U F W N E U 4 H M b K 6 k v V c Y n n X J X P F + t l I d Y O K t 0 K C q U i g s E g X r 5 c R b 4 o U l C + y 4 2 e i 3 J O d m h 6 8 V K + m y + I V P Z h T Y R C s V i C V / d h Y y W H S s 5 C I C j X s 7 K J b C 6 P Z C y F 7 Z c l F A t t u A I z m I 5 e b p C p Z W N T o u F m f W h 1 y q h l 6 y p z P j k f V + + N A k 1 c v x 4 V w S J 6 w W c g t 5 9 F p + Y W 6 6 H f F V e E w c b n G b g 1 H 4 o z 8 / y R / j e H I Z / z T 6 p z j Q P L V 9 j 6 O 2 o 4 m f q 2 R o 3 k B I s c 7 S 1 + 7 D l o c g A u 3 X A t t i e C j g G v U f C E D B S 3 W 9 A 8 I m C v V 0 P x 0 s 9 / 8 Q Q 7 3 z D h 8 P 0 5 I V r d + T U a Q 5 c 5 1 z j Q j n / 0 / 6 3 B n + q p h b t s N o d k K q k G b x T M e h v 1 X T H X P D Z i S x d r h e x o E L l 6 + c 7 w 8 0 F D T R L H 4 Y 4 R c l y e f y v a M 5 w M 4 u Z H i z y q B A A z O f i c 2 9 m w 7 w W v 4 J U G 7 H / 3 1 f n l u K M B j x 3 v P 8 / X x a F e f Y q 3 H r 5 1 a j H i W W C U t t B 0 o f J s H Z 7 u F K I 3 L W X 2 n A c M v u w / a o j J Z O L G R 1 O q u c y T X 6 0 i K y Z 0 5 / 5 7 / U + d R L f w F O 6 Y a C 8 V O h 8 N J l 9 / O M 9 F Y z o n b G V 2 / u D L c T D S b O Z F z 1 m 0 T E Y 7 n d T Y a 5 + W V F q e i x t d c W 9 T D j Q n i h N 0 V T g / 2 R 2 C F b 7 v z F h 4 m X W j 0 h I / x q E F A Q e n 9 + r x u n C z F 7 Y Q G N F q m a R 8 9 X w U 6 t k m w u K U e k J n R + m O g 5 8 f f G f 4 O U 1 A P v i K D M M H 3 3 M L o f C 4 3 K R 6 T g b i Z w b P C f 5 V n x 9 + L t 9 9 d R 4 5 r i R r / 7 e G f 5 d / h X Z R b N p Y z Y u f N v 6 2 z 0 S p 5 V K L s z f e m 0 e n 2 1 b l H + d F K B H C x D 0 v 7 L Y H 6 3 / c U 0 J O y B d + 0 Q S n w i 3 f 6 Z 1 e u l 9 r O 5 n q / P c 6 z E S w B U F D L I 9 S 3 t k i d B T o S z G r I p 6 c h a t p t l X t D N u F r a 1 t i M m x I S Z N D 5 t b 2 9 j d O 1 C N S 8 q V K l p m S z F d p + N s 8 X + d U M 0 x Z f 7 3 q 2 7 V E W e A 4 d 9 9 L c a S 0 x u G F 1 6 f E 0 D I F / K v C G 4 U W E r B g r J g 6 v W b 6 J 8 X b n 3 8 9 b w u g h 4 N D x 6 8 h e z + D k o X 6 4 n / C v R 1 q a F o r d H H g 6 8 E 7 n f G y N d 5 E Z u O y m S X 4 H E n s f L 7 d Z i t p j D A 6 R y u M S n W f X p y K 3 m S t H N V K O e L 6 D V i s J p H M y 9 I O 5 V s F T u P c 7 A q 3 M F e h y u R i G N + f l 4 R 1 O 0 7 t 3 H r 1 i 3 l N 8 z M z i I 1 k Y J L n l N 4 l C t 1 J c 1 W h e n W 1 j b R a p p 4 s f I S 6 / K a D v n e / g H K 5 Q q 4 V y p 9 D u b F c W j Y W J I / f B G Q t p k 4 y T I P 1 p p w g L g 3 U K c 3 3 n a + C K j r 2 J W V Z g b v + 9 1 3 3 k Z 7 T C 9 r X j v 3 4 m 3 V R x e c X Q c o W d U g X B N 4 6 t k o O 6 g K Q 3 S O Z h N w q t i G b C W n 4 2 l a V 8 V z f D 2 Y Q v 4 l P X A b T X a h H W D i V g p a z 4 u n v x I / 7 k A I U L j N 0 T q n 4 9 5 P 7 q H n y 8 P V j q F V E f N M / M 7 T I W Z r 9 e w N E z a U 9 j 0 5 h l w H 2 / p u G 8 9 / + 0 J V D 5 8 H C w 9 n 5 b 5 7 a r P x A X h / L / + w g f K a R 5 j J D S P S R r W S G 9 8 5 d h w Y Y C K R k R B Z K s z I F f P 6 a D Z R e w U C f u W T c O B j s Q i 2 d 3 Z V I u 2 E M C e b o A Q D Q c T j M e V U M y s h G o 2 g V q 8 L 0 X r g F 6 e c z E m J R 9 P l o K K h Z b n Q F k Z K + C 1 V 3 n E c V O o X B c s p N n 5 X U h W j q f 5 a z j e P H u G 9 d 9 5 R z w f g 4 G e f F 5 F c m B I B U k Z o 6 g 3 0 P Z d b / P p v H i M i v 7 X 8 o b N Y e B 0 g r T 8 9 0 P D W N K O Q D u H J 7 a p 6 J 2 6 Z K V Y M u O 8 b d 0 B n N g s L B e n T 0 i R n s I t 7 L Q 3 H H 0 h g m 4 + 2 o N W T q J R z 8 A o d e P 1 i A b g 6 a N Q c c y k Q D s A Q x 9 5 F + j G Y M M 1 M m L a y g j p l H 0 r F A w R C M e T u j F 7 U V Z D v d k r P o M c f 9 A + M x 8 c L b d V n f x j Z r R y a e y G 1 6 N + 2 q 4 j O M v j k h j f I I I Y Y i I Y o E K F r L q A z 8 5 4 Z N 1 z U 3 v i s C k + q h p l b 0 6 j m q s i t i 4 / W k + + G a l h 8 d x 6 t W g s b f y h e j q E u g m H t R J O N r x g K d n Y K 1 O D x G C i V y z I 5 b v j 9 X h y k M / B 5 v Q g E A 9 j e 3 k E i H l f P m b g 6 n Z x E M H q U q C / D U F z 4 3 f 2 y g e Q d l 0 o r o R Y t F A u Y S A 0 1 n p c L p e P s s n x o V q u I L 4 / O + r 5 q c L y + + Z u n i E w H s P z B 9 T F U u 2 2 J q V v C z L R z z 9 R C h Y a m 2 o + x R O M y U M 7 5 Z 3 k 0 6 2 W 5 f r / 4 q Y b a l J v W j O g V m c e Q 3 J 9 w o 9 x j v V p T h C v / g 8 8 T E / M 7 J J Z N V R 3 b G 7 O o + w r C D M P 7 Q Y 3 D f K z 7 K j O e t F f Y L a C 4 a a F e q q H V r m F h 8 V 3 U q j l l 0 n N p n Z / h H H e 4 C 4 s 8 D L o E v g p 6 I k y 8 2 h T y 2 T U E I m F 4 j T h s T w 2 p m 0 4 i t z q / 3 P u L f 9 q 7 G E N 1 Q L P P W U B k Y z + G I K 8 T w 8 z I P D u z K X 4 c 1 z z C h z l z l 2 E o b k y 8 / 0 0 D M + / 6 V W J s q V i R y f Y r 5 h 6 A F Z v 5 l x 1 M L I X g 8 n V g X G I R 9 D L g P b P w M S o a 6 s b 7 j P J d P T i s x U Y L h X w F s e S 0 i t Q t J 8 Q y k K F 8 X U O T X W n N P O u V b E Q W O q L d k 8 r a G F g 1 S q j S d + A P y Z / N x 1 t o Z d w I h m g p 2 C J o 6 9 i e Y 9 h 8 / J V 0 S u v Q w z P C V I d N b E a B 2 p T p S O 2 K i Z 2 n a W h W F M 1 G T S w r 5 l 5 a 8 E W 9 i E 2 F k Z i J i f 9 m q T V A t w h 7 / m V K W y X b h F k S z e w N w z Q b s N o t 6 M E 2 p m 9 P q v L 9 g W Y n e H / P f r V 5 M W p k E K C r t V Q j D 2 7 r 0 Q B 3 T T 8 3 P 1 4 Y v O D B w 2 M Y q r J 1 f z 8 t m m v 7 C L P R f C l W 2 y g 1 x V k W 3 4 2 m J 9 8 e D m I M o y s m n 0 r 7 6 S 9 2 N V o N t T g 7 A K V N d q 0 o k l a k k 7 s J 3 f 9 m m G k A d c / D 9 t Q V g 3 T g 9 4 h p 3 p 0 S z a S p 7 T a Z l n c V v 8 h W C k a i z j 3 i c L B S V i l f n J 9 X x O f q o e N q q C z 3 7 G Z B / K E 4 X G K W e S a r q N Q P U G / v Y z l 1 e r D J 5 Q k I U 4 7 2 e Y f B S F 9 D 6 G L z 2 w x 0 O 4 n w Y h c P / v U M 3 v l 3 t / D e v 3 s g / t s y p m 5 O K F 8 6 F A s g m g q r 6 G N 0 M i r H J 3 H n R 0 u Y v O t X f l 3 H a i E a n 1 Q 9 M R o l G 5 t f H 8 h 5 d 7 D 7 4 g A V M Q F p v n a 7 1 s U Y y m O H V f 6 T 0 S 8 h d q m v X 9 / E H w c n 5 d 7 d O 2 K m z I q q r q M q Z g M Z a z 9 X w e b W F l b T P X y 3 l s b W X h 4 7 u b p a Y G V Z + 3 H G o n 3 M Y 4 O d N 1 K p h M p s I G g v 7 4 s 0 m 1 m a R 2 x O / L o o E 1 / V W 2 8 M X E e 6 s G 1 9 Q a j d K U r P s R A V z X T F 9 7 f 4 9 h z c U d H 6 3 i Q 2 V 0 p D F C L + W D u r z P v C b g m 1 P R d 6 e h n 3 f r a I m d t T 0 L 0 9 t Y D K 3 Q V P g 9 o T i m U + Z 4 C M v P 7 7 t P y e B 7 G b X f G X h X l l n l 8 x 9 x k w x V Q t b D X E Y W Q z H w 3 1 1 g E M P Q h X V 0 x B 0 0 C 7 b M A q + p F 5 w u x / 9 u G Q a b u I y T e Y Y 2 Y s M 6 X D M f 0 u k W F 5 B a A W 4 h b 8 0 W h Y m R T M J q C W U a U l 8 j 7 H j M z G B / 2 v R q O B 2 b l Z F f x g t W V 9 1 4 / p D w z U m 3 X 1 v X j M S b / f + G p H N T M M y K Q m 7 k R f a b E 3 B V 7 v 4 7 9 f Q W T K j 8 V 3 T v Z N u E q 8 2 N h H L J b A Z O z 1 q p R H g R G + 5 7 / Z F h e h i Y d / d U 8 d K 5 m 7 0 N 1 e 6 G Y I m 1 / k h X k 6 u P v z + V d j / P Q 3 L 1 R v 8 b f + 7 Q f 4 d P 0 U H 6 n X R r e y D X f s V v / A a O i Z P S x p O p J 3 2 d Y h 3 D 9 6 P n A e V n 6 / D b 3 H r r F O c I K a i g n S a l M 8 s S A Y 3 F I m r N x r c b + C 8 s 4 F N d Q A B o I Q 6 / N 7 Y y a C 2 u X G 0 q I w Q h w R c R R V 7 p w c p 6 U 0 E E C U R G S 2 y c l J z M z O q J t n m l F V H N J 2 u 4 q t L 9 P I 5 g o I h R x p 1 6 5 1 Y N V c q D X T S N 6 L v 3 F m G k D T 2 L 3 0 + n / b F 5 3 H f t X x b 6 4 a H H u 3 u K Q + 1 w Q s y 1 m / i X p n E X Q n x c 8 6 g M + T Q G T W e 3 S M x e 9 i I K P T P Y M s R c P Z H d E c Z 1 x 3 p 8 l O u q a Y c R e P z r J D k 8 d O w D / Z U W Y g m 7 W w X E X R F P 8 K o d F U Z F I w i 2 B n x K 8 K J I T h + t / / E 8 b 5 i I H 7 P n E j t Z m p a S Q m 4 w j M 0 0 k W T d Q a F N + J i q + Z m F l O Y e 7 m j J J E 3 w c O V r M I B S Y R G V E u c B y k J 3 H 3 L g 0 2 x Y m 7 C l j f S a P Z Y V p S / 4 2 r g A x f Y i E o Q s y G 1 b C U M N v + b g d P f r 0 i w n g G H T 2 N u f t H 9 3 d S Y 9 5 z y 7 W c c S H C U H r q H X J t / 8 B o e K M J e P x e 5 R N f B B Q w p b 0 G 2 t 0 a J m + M 3 n K U a 5 n V d l r M y v 5 C t l y K Z T L N 6 b 8 D 0 P R 0 o n 1 n M w E 1 F r X a / O 1 Z V O 1 d 2 M 0 w n j 5 + j r Z p o Z F v o 9 V o I j o i V f 9 N o F q o o r a j o e s u K y f 5 L J D s n E y + y 2 N h d h K J S A D b 2 R Y + / X Y X a x n z y h j L H w 3 I N X a w 9 u U W n v / T O q y C a A r R P s G 5 J p Y / P F q J T C K m t N d s Y Y B W P 4 W J + Y 6 9 f n a C m H m 2 W V a v b b E u u v l H 0 L q m 8 9 4 4 1 G v i 1 9 C x u d g Y s R e l 3 o k j O u d 2 s k C O g R s s 5 K r b y G w W s P 1 k T w V X + H B 5 R E h f x o f 6 7 w X p d A b l l y 0 0 2 G v Q 3 U Y y f h P u Y B 0 T N 8 / f V + K q Q I J a / z w N z Q x g + j 2 P 2 n D t L N D p Z j b A Y L e J 1 w F / v 9 6 o Y / W g h e X 5 C Y S H 9 m k a h 4 G p S D N I + R L y j z m H X N f j g n + m b K P 5 L A f T Z H J p G b b R x c y D S c S T c V Q q F Z V R k 0 w m k C 8 U 5 T M m G g f i m 7 O d W q K L v P u O P K + K 2 V C G F h H m 6 7 S c 4 s L A l N x 4 R + 3 A o Y I T Y 3 q c E x N r z 1 W g 4 + E v l v t H z g b 9 o v 2 V N K x S F E 3 z Q O Y h A I 9 Y N m y d Z 5 p N 4 X F x C 8 T a 9 I f D 8 O s p Y T h d j t f B 5 q N s n / 3 P m q F I B C s v V 7 G 5 u o X J 6 B L m k x N o 1 Z v w h Z 2 G k x 2 z 6 9 j N M m e s x l V N / X W 2 b G b j E z l O v 0 0 X 3 d i 3 q 9 3 e y / s 9 j V J T R Y t s b x 0 3 P z q 6 M 9 4 4 k J 6 z D S f W O m q D 5 s u g W O 9 g 5 c U z T K Y i i E d j D q E 3 G w j 4 W S m s 4 S C d h s f j w e L C A l Z W V 5 V + v H f n D t Y 2 1 o W g e r h 1 a x m b m 1 u K o c y K G 5 1 i B / F F D + a X 5 8 Q 3 E v N I r p l l K i o l T S Q C 6 8 o 4 D z y e y 5 S Q a w N z c T 8 e F + K q T m 4 c e o 2 M M J Q I P i Y S j 4 K c c 7 l Y g S 9 e x e z 9 y f 7 B o 6 A p y D H M b e b E Z y r C a s k 8 d r w I x y b g D 0 a R T a + J 1 j R U H V S 7 1 R L z u o V m r Q Z f h G 0 W 3 I h O h B G K B + E N e Y U G X C p 6 / M + a o Q Z o V p v 4 9 B 8 / w 8 3 U f c R T I W U W q v C q P B T z k K n k b 8 8 S G c w + g q I V B q B U l o M y 6 A b K 6 Q J s V 1 d 8 a y f r W 5 k a / T 9 c k J a z o M e U H f n H F K t a l W 2 + F C 2 J A B Z i a 0 Y w 9 z E j j K c n f w 6 D O + 2 v 5 9 2 Y j v T U 7 p G v C 1 7 L F 8 / 2 x Q z 0 Y Y n J q 0 J x T D G j Q O F d s + y E c V S O y y B X j / d K b U W G G 8 b a d h V 7 n Q o e z i U R 9 5 y t c W u d N p 6 1 m 3 j g C e K b n c C r f X d H o Z t 7 B H f y 4 X i G y u z h l u b B 5 E O X a t r D x V r 2 9 7 C s L o r i H 7 W K w h x l C z 6 / M I Q I C 6 t X g 9 t n q q L R o J i q z K h w B 1 t 4 + 6 / k N y 6 A f 2 G o P p 5 / t Q J 3 X X y r 9 0 M q a n M E c t 8 k G O c h r 4 W Q 1 H M K V v n b F U 1 m s j n / q / F x F q M V B Q o G l Z 6 s e y I R 8 h y 1 Y g P F D J O J x U y Q z + p u M S v a X H i c u 1 B H I d I 0 H 0 x W D Y k N f x W x F C q M x w c i g Z H G 4 u z l z V 8 u G j 9 v F R H X u r g T H V / N O 4 z P 8 n v w y 1 j U S 9 O n M p T S U I H R m o d I Z Q 5 g m E U E U + K X d X W Z I 9 G W b W f e D L E k d L 8 F I + R o S I b E y X T D E c d H f / d U + U Q P / / K U v M I R + G f J U D K s A 1 r v Q 8 P O z i 7 q G w a i k y 5 M 3 7 1 i H 2 p o 3 P j b q u m K g M L V Y U w b z / / w A u 2 y C x / 8 T / f V e x c F m T T f d O q T e G / c r I y d g F 4 H 3 3 7 7 A j d v L y F 8 R r + I c U h X N e x 9 u w Y j Y G H h 4 Q K i n r M 1 b 1 7 8 l K + K J b h r N 8 Z H M D l m w q i a f 0 w J v 0 i E 1 O Y a E r F J m A 1 m u 5 h g A W 9 0 l s L S U L 0 i K L S O a 9 R h P P q H x 2 K Z e P D W z 0 d 3 j h 2 H M f r y v 3 e Q r I f / 9 c T x 1 F E u H 4 h k d I o t r x S c t / 6 D k 8 i i N T 4 c c 1 K k p U w u J a T n I k 3 D j 4 G 0 Q W Z a y + u q h s z s R 3 N f B 7 c f 3 M Z O 1 T h S k 3 Y R M G o Z s s J o W m 5 8 W S v h d 9 U 8 v q r k s N s o y 5 i P R t L r h 2 G I h t / 4 W u z Z M c V a c q + 9 B j s Y j T l L K Y d U Y g b l x g q m 3 v P i 7 s / n s P y j e S T n Y w j G n M 0 V T m M m Q u 3 P J Q L q o r R w 7 p E 6 S z u R L I 9 v d P W n h H g i g R n W 9 F g + 5 V y + a S h + O 3 2 O z w S / v h T v q G x x J o b S F H w d + I X p / d 0 8 G k K g r b P W h o Z A v 2 6 v K r 6 L O P G k x 3 c f z u M X Q u A f B W O Y 9 Q W x L / 7 j V 7 U i X t S r K F t t 8 V + 6 6 I h W c b Z G s h E Q f 2 3 a l 4 B e L v T P e A x y T i 3 I N a w R A y Y m d K p W R b W y j 7 s / u o N I I n I m 8 4 w C z X 6 2 i x v L + W N w Z R q K 6 w 0 N L Y u W l h N 5 f w X i 8 Q 2 D p e Q m u A 2 k h s z G m I m 8 Z l y F Y m S m S L e n 4 W n a w I u s f q o f c h b 4 z c X p p J i O b b x M d 7 G X G 6 M x h s C a q o q p Y T r U g 9 / P 2 i K h h f 4 l e F x u T I n Z 9 7 H 4 U 8 t C r P W O i Q 2 z j q + F u X 6 T 2 8 O L r w / w 3 W 4 a t X Z b t b X 2 W 2 P K 4 b k L / J h M c 3 c x j 2 g g j K n 7 I e U b X R b B O F P Z P E 6 j 0 g v g C h m K B q 8 N C w 2 1 7 + s P m 6 l O E h m l m O Y R 6 d o t o p U / j G C 9 M V D q X o G T S o Z K i O n 3 Y M p S m 9 o 1 R F u 8 D h j B m 5 2 Z x q 1 U D 6 V y S T H M a e B u h Z P B n r o O m r I 0 a 7 n 8 c B w x w 4 M P o i m 8 L V r r v W A c P x M N 5 m 7 p a K 5 l M V n 2 I B G f R x x u u D a e n p A 0 v U 4 D t n W y f w X N s 1 i 9 A r N d R b z f G v m y 6 D K E b j j 1 U b S + z g P W U V 2 p D 8 V U W a d G 6 o d t / j H s K 8 N 1 4 j G V m k J g l k 3 3 u S n x m x Y I m o o a X h V I 0 H z s l 9 3 Y L t M X 6 L 9 x S X C d x Z R x 4 T l P A x v 2 v / o p e c I 1 p n b b V E R Z F Y L r y o U M E 6 h b B B l 3 X j G E c F l v N K k v w m c F s L 7 y h X y v i Z v B C Z Y H 9 D / d h + Y e u Z 2 N d / U Z I v 6 I 6 k p 7 n v K X h m X h o F H D W k X M z 0 w a j 7 J p P B b z 9 v H e H v L i 7 7 V F E H z z 6 D F W X r 5 U 9 + G s n f V Q q V a R k c + a c l 1 r a + t 4 + p y Z N k 5 v l n N H + c 4 r P D l Y J N c / V e R z B W w + z i M e 8 + D m e 6 N 3 v r g O c D e Q e t 7 C w 3 8 1 e v u U y 4 K b g z f E J W Q k n j v 8 X R Y 7 J W C v 2 M P H N 1 w j m Y p R x a 2 i G 0 F v D 5 O h r p h z Q m A r O U S s G 3 g S e w k 9 5 E d P Y w G f G y G X j n m f H w m P 7 x W t 1 M W X e l r I o V Z u 4 Q Z m U V 1 L i 4 h z I T 4 x j y c U z u F D j c P U I 2 X y M f u 2 L 4 W 0 7 D 5 u a j r s Q A m L 7 y 6 g X K + r z f s 0 X Y f V a K L d E Q H p 9 6 K 4 n 0 Z b m L o V C 6 K V y U P r 9 u C d n 0 F j b x 8 u n w / + i Q T 8 8 r t I N + E 2 f W g t i D 9 V r s J n i 6 q Q a 5 + e m U I 2 X 4 D h 9 a r 6 P P 6 6 y Z J 5 m 4 / e 1 T P U n z o o i V 5 8 t S P m h w e 3 f j K p V P 6 b w M a 3 f Y b q b 1 5 w l a B 2 4 u 5 + + x U x x 8 S 3 Y c D i o t h N F 1 B v W r h 7 Y 3 S D / Q 1 h u M 1 6 E W F v G 2 4 h X G q i X q a G 5 F 4 M 5 l Q J k Y U E w s I A L S H s g v h O Z S F C F m i 0 u k 4 x q F e I m X G P t m X C V 5 J r 3 G A a k I l 4 f A 6 b r j T q h m g k d p h l p n n h O 2 G O K W h e Y b L K q h C 6 H 6 G a / J 6 n j N 5 s G O 5 4 D L V 0 B o Y Q f D A R g 9 V q Q R d N q M t v 9 I R x 6 S / P i Z 9 F d q Z f p 8 u D m n I Y z z / d E B P O D f M d L 2 q F I i I T K T S 6 F j r C g G r t S q c 1 x n G U h / y n C T O p f r T / w l A n s f p 0 H e 5 S E g u f i G P 6 B s o o C K W h c m 0 8 / N c X W / e 4 C O g W c h d 3 N l 5 h R 6 n z g r 7 J b 5 7 W s J T U s D T F v h C 2 2 i X d r J v o W F 2 U 5 H n p V g J a z 8 R i I A S / E H 1 Y C I 7 F g m u f F q B H a l j + 8 G g + n S m M t G 8 2 8 K R c w I 9 S 0 w i J d n n + f B u 2 + K 9 h L Y Z 2 s I G 2 3 4 Q / H Y K + E M a T 1 r Y w 4 E 3 h J y 8 d H G E u A 6 m w a J q d H S Q a 4 m s Z X u w v V R G I h z A p 7 8 0 L w z A l j N p D G f T C L 9 S G 5 J u B V h w H 3 t + z f 9 i D E b G w / N E S 9 r M Z x I R J D b e u U s 5 o h Z l i / h n C i K / O K 9 9 j o 5 Y 3 I 3 7 / x N D s M g l S Q y 1 7 d l T r q s C U H o a O r x z k m / 6 D k 5 0 K d F V Y n Z G 4 8 4 B h 7 N 9 / 8 Q g T 8 Q A m g w b W v t x Q f e G L K x 5 U N j 2 o 7 e g w m h H c E t P y R 7 F J T H s C i A p x q 0 a b 8 o t s g O K P n F z Q 9 Q p x 3 g h E 8 O 9 n b i B l i G m V b y B a n o T G 0 L k / C + O O H 8 W k a C Q h 7 v a 2 a D i f G 1 1 N x q f T R F B 8 l 5 n q N n x P d x E 3 v W h 5 6 q i + J T f o d + P j c B K L w Y j 6 f f U 7 Q v S G a C Q y g n N N Z 9 8 3 A 1 T c t M F s N N R 3 E u G I O g + 1 G T W Z L u c K y n 1 5 m H L V 7 m L r 6 2 1 8 + / + + x N 6 X j X / R U K O Q O y g g / 8 R C e L 6 L 2 b v n S 1 S 9 L L h 7 B R v C b H + 3 B 9 s y x M y c R S 3 X Q F n 1 K W B F q J M j J / 8 p D K K P T C f k M 9 d Q X q E 6 I G D e t z o 6 e E / o k F / j 7 v 1 c X + H 2 p L r P g O 3 V E P Q L c Y g / Q S d + 1 H p N R 0 y 0 5 2 v b u L u 0 g M 3 P c 3 J O j 0 h 9 M c u C L U w s T s p 3 n f 2 4 R g U B q o U a s k + 6 i C 5 1 k R S T b x y 4 / r T y 6 R 5 6 I v W z 7 3 n x Y S Q p X 2 5 j L 2 c i Y E X R r V S Q 0 3 Y R C E 0 h 4 B c T b q c G d 8 h A 1 V N D M y l 3 6 9 d x O x j F x D n y B c + L b 3 / 5 R K U i P f z L e y i W S q q g N d w v R B 2 A + Z e Z 9 Q I a W V 3 M z Q K 8 Q T E D 1 3 d z N l N U f M b 4 r W T + O T E T 1 X 1 a H N f s o y a 8 I R e W f z Q H 3 T h / b t 1 F w C 6 r K 3 9 8 C W 9 3 B t y Z 0 e s N w G y L M 2 1 4 0 G p X h A n a a n 8 r c t O A Y L m C r 7 b B E X X D e T l B y P J S B Y a G 3 + M x O Y / H F 4 D H 4 0 e 3 6 x J B 3 4 F l C m O I a d T p 1 e F h V r X B 5 F 0 T 3 Z 6 l M r H J h Y x e 2 Z E 4 g r Y F N I T Q p 7 q Y W R S J f Y 4 h Y d V r 9 p m F u Q 9 C K i t 7 H O q V B j Z + n 1 O / C 6 Y H m S 4 Y J j d s C C B X X M H E E r s V W X B 3 v f B i E r n c C u L 3 k 6 K Q D B T k + m 7 M O t X V Y m l e i c / L t a e V 3 4 j J F w X u f L K k m q C y h U I s e h g Y q W d b s B p i T j L r w j C V U F K C J Z v L 2 F s F H T t l H V F f D w 9 n L N X E c B h / q g z F R p U s K W C 2 u C q 9 4 D E h l M p u V Z U S c B L Y T 4 I p P z 6 R t A R D o 8 + e v y B V w p 1 O w J t s q b 2 l 6 E s N k m Z V J v l r o J w p Y 2 8 l D a 8 d h 6 G L r S / X Y L Y a q F R y m B R T J z G b V A R + 4 n c G 8 3 C M h y 4 C C g y e h 1 q h L e b K 3 n Z F L q g m x B s S h 1 1 M n T p 3 w g + p L q j x 1 B x 2 a 0 8 R 8 s Q R 9 8 3 C D u d F Y 0 + 9 M q f O w t 7 K P m q 7 O q b f 9 i G S O h n m J v K 7 e a R f F h A L 3 U K t n k G t d q D m h f t Q u a 0 U A v M t T C 1 N q W r f c D i F X j M K b 6 w h w s G j N L g v E k C 7 3 h J N L j 4 M e z 2 2 O 9 D D 4 t v I 0 L F S m M L I i I o W j p y / D F 4 1 Q v 2 s J H P f V D m I H L N q v Y Z I K K x o q r h e Q y g R R T V f R X T B p / Z + H u C V y c c V 9 Z 0 8 c C M p z h Z z q T h r A w E 3 m M g / E Z B p S p s V 1 d k z N B F R a w d s r M E I n s 3 e i k Z H b H U Z B B E c T T E t u I H a 0 o e T K m m S K F f K 2 N n e Q 3 f b K 4 4 o d x 5 k O 2 m n p X S P 0 l u e O 3 3 6 R B f Q 9 + l Y 6 v z 8 H Z Z x U z O 8 0 i L 8 J w O o d i l 0 6 f A a E S F m X b W l 8 k V c K G Q P 5 G M + T N 4 W Q g l 4 T t 1 j 6 a q x X X K r n S o G x Y Q c t 5 0 X u z A z f j G 3 V j A 3 e R e Z 8 g 7 m J + 4 B o Q K m l l O q H z w r V h 0 z V O 6 T p S 3 y j 1 p R Q f 5 w n P g e m + F U d g w s f S K m k t A S z V s e V 2 X x o g U 6 Z g f F T R n X D s d H h 3 + i h c W 3 n c Y 0 7 P B a W t N w 8 2 c x 9 R s r K y 8 x H Z l C f s W G J 1 F H S s b J F / O i t F W V T 8 u 4 0 4 o Q p m p X r f 6 c y w / K d X B + 2 H P c 1 j r y e y Y 8 E Y 8 y m 2 m u 8 f v c 5 P s 4 W M 6 z 9 X k Z W q i m d o F n T 8 j v v n u M W 1 N 3 Z P 6 C c u 1 t 0 a Z N e M J e + I 8 1 u N G e / P 5 b 2 + 6 4 0 C i Z a m L Z w 1 s N i J i B u n z W E x I i E E L j Z P u C P i U Z W I 4 w y t 7 + I S B f l w m W A Q j b O k q Z v N y 4 A U u c 6 Z h P m E h 8 C h I 8 2 w E X L I + o c n H O n 6 3 D 3 x H 7 + y 0 3 w s l D K V r M l P D y 8 2 2 w 9 2 U o E U A 1 b S G a n B A v t 6 L G R y 1 A k E o U g b D 9 l a 0 a m s p s y f v 9 s V E 0 x u e K r V Q n U o 6 j E R L f J e 5 D O B H C 1 3 / z S J k 2 9 3 6 + d K G y j d c B L / 9 p R l c h 9 G S w h 9 2 y C 1 a 9 j A O h A S O Q R K C x h m 5 e C L c X 4 O 0 g E p 5 G o 5 V V x K f p H S F a J 6 G X B X e s V q W v p p p X C g U J 7 a r 7 N 3 z c B b I N j z a h 6 o x 6 l g g R 7 q j H H 5 c x 6 3 T a Y m K 6 Z B i 7 S C 0 H k H 5 e R X j K j a V 3 H Y b a f Z q F m R d m / L F o c G E o 7 s U 1 P T m F j T + K 1 H d 3 c O s T 8 W 3 H k G B X f o d z 5 G L x p 5 h h 3 O C t U + + q 3 1 c 9 J q w e f G E / S n s 5 6 H 6 5 F z H t a d b r H n n u 0 x V D r b A L r G 5 h 6 k 4 S 9 a K J b C m D u 8 v 3 5 D M u + B O e s c W k 2 h / / y x O b P 2 r 2 i o 5 a l J M 0 S i 3 h 4 K 7 c N 1 N w 5 F M d 4 c R A S F S x j J Y m H O 9 r i 0 T g B l S G s o 0 D 0 T e 3 K 8 U 4 V E 1 N M Z P f Y 4 s j 2 4 J L N K 7 L 2 x U J c r q j W i s 2 s f d t S b R G G 4 s f p Z T A 2 H q 8 h W 4 9 h G I n j a m U O M V k l G Z E B S k m T y u P F 1 p 5 J a n H Y F g Q 0 e x 6 + v f b c H l 6 e O s C Z d q v C 6 u / J s U m L f t C L K Y I F k + n g l D Q L 4 4 / N / 5 2 W m Q R 5 X Q Z 5 U 0 N e t Q U O t B h c Q / j h t C H a G o u d D o M Q g 3 j C C u 3 E C X N Y 1 O 0 H 4 V O N D G N W m s X A R E g / j C 7 B L G j k 5 N l T 1 O X W f d q N 8 R a C B P 3 D T E N x f Q U A b X y W 5 k D M b / f + o t b i n F Y N c w d J t e / 3 l R 9 Q G 7 + 2 O m x d x G Q y e g 7 8 l p L W z W Z a 5 9 c h y 6 0 7 F x z U 3 w 5 m o o V L g m U d P E f m 8 K 8 X e i 6 D w 0 c Y P H O 3 N g d 4 Q f Q D n Z 2 b H L m a e s t t t i N z U o L L V F 1 5 U w V 3 a r c Y c c Q B z e k f t Q O F H D 7 4 9 s n b f 4 3 h G L T R d M Z E w G R Q q L K 2 a x S M 7 w y 4 W K a n a P r a + G g i I N v 6 n J / w l h a C 8 n 4 P d S 7 e 6 g 2 a / B 1 f e K M z s E V r O D G B 1 f b G p m S M P d U J K i Z x e 0 / n z v C b N e J g 6 r r 1 Y Y A 6 5 t b m J q Y U J s 8 j A L X m 3 a / r q q 9 n O I z 8 f 7 R s 0 H z c e P r b d F 8 O m 7 9 Z G q s 9 s 1 t 5 1 F Z F 8 2 Q r G P x I b f u 7 P s w f y g i N K t h W s x M M s L 2 z g 6 m p q Z Q E / r j T v Q T b x k i y F 8 z q i e y o C l a W f S G u t 5 G r q F 2 4 G 9 V R f v 6 y q i l G 5 i Z e x v N 5 g F 2 m u t 4 / 6 3 3 E Z k 5 3 R d z 0 S E / j Z k I S o J g P I C k c O e y q O Q 7 P 5 v H 7 Z 9 P Y v Z D 8 T k 8 4 t B 2 J r D 6 T 2 k c v M y o C 3 t T 4 M o 6 0 1 1 I h l P h H v a / y a k 9 i t A 2 h O l 7 S h K d B 4 n p O O y Y S F x D V L k d g d 8 f R L c i U l r + x e P C R P 7 q l T M T Q Z + C W + W o H Q n f o A n N Y S E z d c W X 2 K 7 H h N j H Z 2 U P f C T 6 T R c B a S Y Q 8 8 t 4 B l U H 1 l G g h i 4 f N N F 1 m Z g a 0 v z 0 c S g U c + v O P s E c G 1 V m L + P E L H B L v l f N X c H 2 Q j I O / r h X 9 T g P J P x I 3 R V z d 0 o E i y Z z U g 4 i k b i J 7 M E q Q m K B J a Y T M l 4 u V L I 1 N R b 0 A Z V P T q 7 k 1 P U f r n N N 5 N A X B g / 2 p m a j v z s / u w H L L T d u e + C q z + L F p 5 v q h 6 4 T t D K o l Q p i 4 n E f K T r W h B 7 Q Z f K a M h 4 y + b r Y 6 K J 5 z 4 u 5 d 2 8 h O u e D T 8 y K a i 2 L y K I B n 9 j X Z q u G 5 G K 0 / 6 m r B S e j I b 4 L f Y c 3 C e 5 B S z B a N x U x s L v P H v W j w a R Y N l y x W h d j K C K c C I u w d q E q R D g K B 6 s 5 u K w I J u 7 6 x B Q 8 Z G p G + f Q Q U 4 S c I B E x K V q U z W G 8 4 g P Z a K J W Y K n N a + I Y T Z P B M y 9 r 4 g m y R w i 3 U S o j d T O C w K Q H E V c U V r U l P m E Y + Z U m t v 5 Q w e p v 0 3 j 5 u 1 3 k V o t i t u 5 i / c s d x q F O B 3 / r L N z 5 8 S 0 k b 7 v Q a B / A q 0 / g x e 9 W k d n M n O D e s Y 8 L Y l P s c 0 Z E 2 Q N 7 2 I x m y T I H w i e m Q D B F S d N / 4 x z I H Z T R q U b g D v Q w 9 b Y P y + / d x P L t G 8 g 2 N x V R X A f o n 5 K 0 P a 9 R t 3 M Z + P v b 1 V C W 3 h U h 0 h T / J F 0 Y v Z 0 n N R Q v l M R 2 U f h F 8 n e 6 7 P N 3 U s B y s 7 N m x o 2 W n U N 0 4 m h T z 4 Y Q L s w I Q p O H J h 0 3 A W d Y X P l q 3 g 6 s p l C X a L I j G K a p 8 z y O g U J D t 0 P w T t V x 4 8 c J 3 P 6 z W c w + m J L r C C A u Q t W Y 1 N B F H f 6 U p v Z n 7 q A m 7 p A w v 2 i 0 V k G E Y i t 0 N k O d B 9 R y i f k 4 b v w o J X 7 r P o z e B F o H U d X c c O D c n o p R N z v i w e D Z P 6 5 5 V a P 7 u Y j T O 2 E Y n q B L O c Y X B d e F W q s V d K w a v P c W 0 f T E l Z 9 R 1 c P w e g J C V N e j Q V T k z / A h s / r 9 F D Q S n L t 7 t 5 a Q a Y z 2 c W h q 0 R q 5 D E P x D r u 9 D k r p o 7 s k 0 i 3 Y f 1 I W z d c R 3 3 t B X c M w m u W W m F Q t x G b D r + a e n Z d M 1 b Q S 8 I U N 6 A i g X h E h 0 H 9 f P V 4 T b J y j e X q Y W E y q M v n h o I d a O n H Z C E 4 E E J 0 O Y / a t C T z 4 + R 3 c + f N p x J a F R g J N u S 8 Z r / 7 n r w x 3 f n w H 0 + 9 6 x A I s I u i d x d Y X O U U w 5 2 K s E a B D q h z F e g u l c h v 3 4 1 U k P G 1 l x 1 I D q h C 2 D G Z 5 v y q S Q s x O 7 k 0 7 P M g j H v x O s 9 a U 8 5 p y b U X s P a q I Z v W i F v f B 0 g w V T o 7 7 Z f A 6 D X l + U z 7 j 2 P J X j W 5 b E + 1 n Y P H t m f 6 R 7 w c c j 2 7 h m T O W x 0 C N w H 7 j 7 Z q t U o n O 9 J G H x p l 8 w p 0 C G T 4 f H G P O 4 t 6 L N F w 9 v 5 j o H S d Y 0 X 9 v 8 M h v 1 a E H n X Z e A w Q D A R F u T s + N i e U E N L 2 L n W / y V + q z V 8 S f 6 6 G l I p X H E Z D f 5 0 Y T x z H w 0 3 s t N v g 0 z 8 7 l c z 5 + c X B y m I 9 W W B U 1 3 f G L q m w g M C H m 1 K 0 p k X p y V v 5 3 T D K 9 g l w R C Z 5 r Y 8 V t U a u W T 1 2 s z f 7 b L p F S M i n s k 8 c y R r k V J h 6 L v j a w / N E y t p + t y E S 5 1 Y o 2 7 X L a 4 5 Q 0 X D v j W g M D M I X t M u o 5 W y 6 B u y b G Y f Z y M k k h h L i a L 9 d E w c R N m c t 7 W Z S 3 O / K b V d z 9 6 d V n g T N D o J n x Y O Z 9 Z 3 1 q G P R D u a c w h 0 h u 4 V p R b X a x v b 2 L t + 6 O C L z I X L z 4 b A N 6 J 6 o E W L t b R n I h J m M l j v w Z y y U 0 y b 7 7 p V g p d g U f / L v 3 1 b F q r o 7 i i g t d b x 5 L 7 8 0 e 0 Q J E v d R A 9 n E P o f k 2 U k u H + X / c c b H T c b a c J U o H J e R f y N y H K 7 h 5 B T s 9 0 g Q t r X j g m 6 4 j t X g y m s n 5 4 E 6 b 3 F H z O G r F u l x z F 7 4 p o f X r Y q g B S N j p 9 S y q m S a 8 2 q T Y 1 C 2 0 m l W Z m g 4 8 I T J F R y Q g H V E u F N p C 9 C I N x U J w I w h D D 6 C t 5 a D H x M w T R 5 o b p Z n i P N H W Z V k 1 U 0 + Y W k T B y s w E j y s G q y t q 2 x a 7 V v w p S l Y 2 a F S l y T J x D g N T 4 o r N 2 0 2 L S R E Q B t O R n E u M l E r Z 3 Q K e P l r B / f v L Y 5 v G v w 7 W P 9 9 D p 6 5 j + W d J x e j H I b e G j Y K O S s u F W 6 m O S g 2 7 a r A 7 6 + O N E h 4 u B e D r a 4 A T k P F l p C 6 z l k c t 3 1 Y t i J n 9 0 f N W k b o R P r I g P g w y 1 K O / X Y H V q + K j f / + R O r b 1 e A e t t A c 3 f x Z X Z t V x M J 0 n + 7 y H y f t u t e v F A P U G U 7 M q m J n u b z A g 1 7 T 5 z T 6 0 d k R 8 X v 1 I U O O i o J Z b + + M O r J p b R a 9 H X R d 3 E F l d W 8 f 9 e 3 f V O h 4 3 V w h 7 H b e D Q u D g k Y n k H T H i r 5 u h B u D g F v e L q m a E 2 d V W 3 R b / Q a S N a C + f P y x a w e k R 3 R W 7 2 u q I V n J X s f D 2 o u r x f V y K n Q Z q x l f O K p / L U 9 U x l E w o D F j c L 6 F b i S A 4 1 1 Y b E B O K 0 U b c a H 4 n j y d f r + N H v 3 h X Z R J f J X i d 3 E J S F 0 F x 5 6 f j 9 5 T l r e y W u f 9 r V w m N h d h l f J n x y I p k z u c y u H / n f A v L v G 5 u N L 2 7 c o B e J Q T d 5 Y M W L W N i K Q 5 v y C f z e H Q g n / 7 j C p q N O j 7 8 H 9 9 X 8 7 D 3 d Q t d m d v l j 0 d n 8 W 8 / F i F T 8 m P m P a G L o Y a j 7 X Z b 9 U C f m T 4 s c K Q V s / N 5 F f C 2 c P s n J 3 2 x 8 4 I 0 u f O l W F B T b c z e O 7 o j y A D U U L u 7 + 1 h Y m B N B p + H z L U O 1 v 7 6 R 5 O b V P a z / t g L f Z P 3 N M d R x c G K 4 1 k A / h g P N 1 B V v z A 8 P V 6 5 F W i u z 8 B r A 3 1 v 7 b U a Y T s w O M U M j C T 9 C o Q j c P n Y W 7 S K Y E s 3 m Y 2 q V E N u + a N Y d c X 8 T b W F u Z 9 H x q k D m X v 0 0 D T 3 U w q 2 P R 2 8 c R m H A i D P 3 C r u u e f h q r Y l 7 M 2 4 E + n m M F w E L D F m + 0 C m F R Q g 2 Y E x 2 s M j k W R G A v H a G 5 V / + c Q 2 t E v D g F 0 v I 7 x Z R 3 / E i d q e L + N T o j I P H v 3 4 q 3 O P F w 3 8 t D D 5 0 0 6 S X e r 0 h c 3 V 0 Y X X n 6 R 6 s f B C e V F M l 7 p 5 3 7 X E Y p M P V T / M w 4 g 3 c f G + 8 + c g y j s H G f L y / A f 9 S w z 3 9 + 3 3 4 J 9 p X H 5 Q 4 L y h N 6 J A y 7 T 0 m g x u f j Y t 9 7 F P H r o u Z C J o G y V t i / 8 v k B x L i V / k 8 q r K a 1 a W 6 M L L d 9 q B T 1 m A W N X j s I O p G F q 2 8 g e K e U M U V o l F u i v A Q v y 0 2 f h 8 o h p u Z a 3 d V o 0 G i H I C a r y 1 m T K / T E j P 7 c t q X b b q m b 6 f Q b B U R i 8 + i u d P D 8 1 9 v C 3 H u Y / u L I n a e H M h 4 + x E J z 6 h k 1 2 Z W B I n 4 o + O Y i Z F E b t A W j J 9 c 8 m A a 0 u 4 e m 1 s e x e z d a d j e G s y s X 9 W U X Q b 8 3 a 6 4 B d z G 5 j T k 8 4 f R 2 G F l S C b u 9 p w N 4 L 4 3 h v o + M X l z E j f e X x L N c B N z b 0 8 i v h x B 4 n Y E 0 R s B 6 O E u 3 E F u x 9 I U X 0 s T v 0 J H 1 t r H i 8 d r q N c a K k l z d 2 9 f 2 d S F Y l E 9 6 C x z a 5 a G P D o y 8 X y v Z Z r q O A m B O 1 j w O c 0 G r q c w e 7 m S F y I Q Y v Y l f I r Q + T 4 f w 8 8 p d A a v + V 0 V q J D n P O f w c 3 6 G 5 + R r 9 V x + n w + i L Z q Q x w g y U b H h w v O s j j 9 u a H j 2 f B V z 4 m M z 0 H Z Z c H G f P S f 3 M 1 + L Z j L E A n B 2 6 u f S U y t n q A e Z o 7 B m w a z a S C y O T x e i q c 4 e 7 8 a I 7 B 6 O B R d 2 j 4 P a c O m D G W j B C s p 7 H d S y o 9 f T T g O F u C V z Q a v h N B h i P Y 0 C r 4 2 J w u 2 G 0 M 5 / / k / / 8 a / 7 x 0 f i + n T F D w 8 c G A Y n m F X t j X h U a j 5 7 9 W U O 9 j E d v I d Q 0 q m r 8 f t l 0 g 1 D C N V R / R 5 x 5 p v N l n K c e Z z F a M V i S T S t S z F T J p u V C a P v Y y O d y a g N t 8 1 c B 6 V O D l 2 9 j X A o r K R v Q X y E c D i E r e 0 d J Q 2 9 P i 8 y 6 Y z 6 D s 9 V K l e w J 8 y s g g T i U z C / j V p G d 7 s V o 9 f q d Q S C Q R z s H 6 h W V z z X 7 s 4 u s v L 7 8 X h M / B s X a q b 4 K a u P 8 c H d J G a n U w g H n a j Z Z S A W n 5 z P D Y S j W L 6 X R G 4 7 B 7 f X h f s / X 0 J k x g t v l K H 2 C n Q t J N d b x s w 7 I S T E E h k H R g A b O T n d r A v + Y z u Q 8 P 5 9 X q 8 a 3 + O g R W P K + G t m E K V M B d F p / 8 g g z z h Q w 2 Q 2 R X 3 a X U w t j 2 5 C Q / j 9 f m X F j E L m J a u Z X d + f D / W n B B J x / l l H T F M d C w 9 f f 8 2 I J s b q p w d K E 9 7 6 e H S O I C d l M P b U M G T 2 4 8 / P C y 6 u V s o 1 J Q g Y / H m y n s Y 7 d + d U T t 9 l Q W 3 H h i 9 M s h 1 g 7 2 l G a a T 5 T 8 S n E V O a q B f r Y v 6 J I 2 j U M f / O l J j 4 g b F + z v b j H d T 2 3 L j 1 5 6 k T f d 6 p k Z 8 + e 4 E H 9 + 8 q 5 j o O j g s D T r V N r 1 o G W X x / 6 k K d Y 7 / 9 5 X e K I d 7 9 N + N 3 2 9 j d 3 U M q l Y L X e 1 R T c j 4 3 f 1 e F J 8 k S q H / B m Q i K I 1 z v i v N d 9 V 4 q p + 0 4 K p k q D L e Y m b P j c w S H S W 6 Y g S 7 K T A S Z i M z E z e V M M W v 0 4 O R r C U p q Z Z b K B I y j s t g I u s D 9 l Q Z j R B N u 7 0 l R a X 2 t F 0 D + e U 8 t F X C n 9 + P g Z 6 0 q q 6 L 1 k Z s m 8 L 5 1 F e w Y L f / 5 f m w y C i 0 i l k E v j N X P 9 s / 0 i Q b g O X V 3 Q M b p b F + S 2 w 8 d B 3 + 7 2 a y j 3 a r D x Z M N b P R / w W g E R N V H k + L r d H R x t C / n + A 6 D d T f c E D m U f H N 1 Z D 6 f D / f u 3 k G + 2 k a 7 + n r 3 8 G j f E A 2 l n e j v 5 x O N w M L U Q e t l m l F e V w K h 2 Q 5 u / l l S b K Y S O n U D 6 W 8 7 e P n Z D o o H h 4 E e 0 q H d 1 d H R W I F 7 E i T a 2 7 d v i c 8 0 3 p R j 3 u H C w 1 n 4 U i a i 4 X m s / H Z 3 L A M O g x r G z 1 3 p J 0 8 v z Z i Z m V b j e B w U I F a 7 o a J 9 7 v / w H / 6 X v 1 5 b 2 0 B B b P Z A M K B s b i 6 g 8 T k d b U o c 2 q 2 O w 3 t U Q g 4 / v w i c 8 / R f / A m A f S c s 2 0 K 1 W A Q a Q Q Q m d B i v 4 c l X D 8 Q 0 0 A x E Z / w X W m N 7 X d h w 4 8 X a D t 6 7 N z f W F z g L n D u f K J B R W 5 A y v Y y V z f V 6 S U U x z U x Q x q 2 I p f f n l E 8 T m 4 4 i t u B D v V a A 3 Z S / 4 m 2 U 9 2 v Y k 2 v K 7 x V g d C N I 3 Q q o Q A d p i 1 q L Q R e G t f n 8 + f M V m H l x 3 O Q i a v k a a o U 6 m u I U K p a R Y 1 Q K / J 1 w M o j 0 9 i Z 0 R E R r d h W j j w N D / y / + a V 3 8 s w T c o S Y i q f F R 1 3 R a / C z B c Z O P Q Q 0 2 p N E N D / 5 / 1 C j S 0 H 0 V 3 O A 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 G u i d = " d b 4 f e 0 c e - 0 f 0 e - 4 c d 8 - b 7 b e - 1 2 1 3 a 1 2 a 0 6 b f "   R e v = " 1 "   R e v G u i d = " b 0 1 f 6 0 8 4 - 1 c 0 5 - 4 b 7 c - 9 3 a 2 - a 9 6 d f f 0 d b 2 6 4 " 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F D 5 7 D 8 2 5 - 7 C A 0 - 4 6 E F - B D 2 5 - 2 5 6 1 F 7 8 2 2 6 C 1 } "   T o u r I d = " e f 9 4 3 e 2 b - d f 7 c - 4 3 7 c - 9 6 3 5 - d c 5 3 a d 6 5 8 f e d "   X m l V e r = " 6 "   M i n X m l V e r = " 3 " > < D e s c r i p t i o n > S o m e   d e s c r i p t i o n   f o r   t h e   t o u r   g o e s   h e r e < / D e s c r i p t i o n > < I m a g e > i V B O R w 0 K G g o A A A A N S U h E U g A A A N Q A A A B 1 C A Y A A A A 2 n s 9 T A A A A A X N S R 0 I A r s 4 c 6 Q A A A A R n Q U 1 B A A C x j w v 8 Y Q U A A A A J c E h Z c w A A B o U A A A a F A Y W x t k k A A G 7 E S U R B V H h e 7 b 3 3 l y N Z d i b 2 B R A B 7 4 H 0 r i r L d 7 U 3 Y z g c k r O r 3 T 1 a / S m S V k c 6 2 r P 7 I / + i P U d n J R 2 K H C 6 H M + y Z n p n 2 1 W W z 0 l t 4 b w I B I H S / F 0 A l M h N I V 5 n V P U t + 1 e g E A k A g 4 r 3 r 3 7 3 3 a c V C x s Y 4 2 M 5 b G p y / T U v D k 7 Q H x a Y b 8 U A P i U A X q W A P L z I G w r 4 e l u J d 7 J d d 6 r 2 g x 4 b u U l / 7 Q W J 3 Z Q 9 m z o P J d / 0 w d B 1 e r 7 f / z t W g B w t N L Y + g P S W v N O e g o K G l 5 b 2 u j G i n f 4 T Q 4 L Y 9 8 C O F m r b b P z a A B o 8 d h q Z p 6 p w u 6 H L M B R M l f g s h e 0 5 9 q q l l 5 a w m r C 5 Q a / r R 6 x p I R M v y + 9 P y a U N 9 5 j h 6 c g 1 1 b Q 9 e O y F n 9 U K z D d R M F z a K b p R b G l o y 3 8 d h W w 3 A L Z 9 1 u f t H r h e 9 X g + m 2 U C r X k F u 5 x m s V h 2 J 2 T s I J 2 f g 9 f i h G 5 7 + J y + G h J 7 B 2 4 k 4 8 r U 1 B C c D i H g m + + 9 c H m a 3 j t M Z a g T I Y x U Z b K u r I R X q q W O c x E 5 P g 9 + w Z V L U I f U 5 o Y E f L P J b R V T 3 g P m P w t h P 7 2 N h f q H / z t X A Q h 1 t r Q K X E C k U A w l x a J b 8 d c Z s G J q Q f E A x H o T A 9 9 X f Q 2 g w 7 J B 8 y 4 Q H Y f W a I J O Q o f h d o o u 2 n F t + x 9 b Q b L n h 8 9 p w u 2 x 5 V 1 e f G w f n e o R Z Z f 6 + O z C Q r Y 2 X g n a v j V 5 t B + 7 I c v / I m 4 N i L G G m Z q O K 9 M s v 0 O 2 0 M X X z P Q S i k / D 6 h L H 0 0 U L j N E z Y d d y O 2 G i g g I k Z Z / y P o y c T 5 7 o A H V 9 Y h 5 B J o n 7 7 F T M R 7 h F n + S E z E 6 F 7 3 b D l I m 3 h / G 5 X d I Z M 2 F W i o z W V R u l o D X m Y 6 M p j F D M d Q h t D + H J 9 8 l 2 + r y P w 6 u E w 1 O H A u 4 X d d N F x h u Z D x G / A 4 / L I M d E k p z A T w X O U W y 7 8 6 q X 3 V G Y i 7 F Y R L m + i / + r N w u V y w R 8 I I 5 6 c x t K 7 f 4 X Z e z 9 G e u M R V v 7 w X 1 E p p F G v l W U e R b J f A F k t i G z O R M i d w n b x E T q 2 p Y 5 3 R b h s i p Y + q I 4 f O 6 v H O T m J C 2 u o c c j J Z N D 8 E 9 r 8 Q Z t 6 A 1 h m B z t f 1 b A o G k p z C 1 n J h F 0 F m s g J W S e V x q B 5 N 4 x u 1 4 1 K Q w y 7 Q E d + 0 y W s 0 l G f I z x 2 R M g / J i b f j n p 9 C J e Y Z B H 5 P x n k c u b N O N C K o H m 3 l t P l W s 6 C r c w 9 z Q j 2 X 1 8 e H G q f b i P m 7 y l a S V f F h O 1 c T A J 3 u x 3 R W A 0 0 K n m k 1 7 8 R w a B h 8 u a 7 o r F S 8 H h 8 5 9 Z Y h t 3 F X a 8 J v 9 6 A n T J E E w b g F j M r 4 q N m O j k q F I o U Q o 1 O G Q E 9 2 j 9 6 i C t j K A 5 I p a k p a U f T L y Y + V U j M j h 8 q 6 s U 6 d r 4 p 4 8 5 f T O P l 2 h p u L y + P Z a r T N M u w l h j 4 J C F 7 X r 3 u o q W O d W 2 Z f L u F k C u O / Z J f / E w 3 l l M 9 x I M t 8 X 0 y J F X R L j 7 4 7 U l 5 N p C y z t h R L 1 0 H a L J / t a u j K v N 1 n l m y 2 x X R U C W 4 I o v 9 I x c D G S c h A n c q 1 B V i t e F x 2 6 i 3 N Z T k 9 9 f z b n U 9 F 4 e M V k c 8 x 3 Y D 9 V J O M R Z 9 q t T i Q w Q j S X i 8 f r j d Z 4 / f v F 3 B j K 8 L 7 7 z M g v t 0 o U V a a H e b M H t 1 R I y T f t e V M Z S C n I n D 0 h B n l r Z n y H N 1 p 7 5 q V L I V l F b d S N 5 3 I V N O 4 8 b i k n L 8 R 2 E U Q 5 l a Q b R K V N 7 p w t K q 8 N k p 8 X I K o k V 8 Y o w d S n F + 9 6 s d A 8 s T T Z H K b n y 2 H h B / E 0 g K c b 0 3 a 6 L l y p I s F O P 4 5 R z D D H p d K D Z d e H K g q y D T e W F b 4 n A b A X l 2 G c I H 3 p 2 1 M C F u w u D b b R H A v 1 6 7 O o 1 L j d W s V 9 F q l L H 7 / D N h L B 9 m 7 / 4 Y 3 k A I P p + Y y G O C K C 6 7 h w + D d f h C o j V j 5 7 u e t i 2 a s V t C T J 9 V r 0 n l A 8 v s S h l q o C E p e T J i A t 5 M X M y m f Z P o i b 3 z 9 O 9 2 M X n P h + h M R M y E 8 Y M 5 i q F o z r l t X Y y w m H p N R u D n 6 L N Y q M n x i D r O Y w 2 x 6 v y G c 4 5 M 3 U B G b P N 3 Z h x T j 6 C 5 c l l C v R h s Z B r 7 e J l Z l G s 6 R m B i + q A r 1 + Q W U 4 m 2 o B A a X H z u z G F X B S N u q u c X A R 3 6 h z M d p Z k G o D b 6 Z k 9 H S R j 7 q t H t W G i J K V g r H i A r P p Z b N N b 0 r Y / g D Y b h 9 Y o 5 d 0 x j B S 0 T D 4 J N R J a 8 c q 3 n u 5 6 8 u Y G E d 1 H N O d H q 1 l F t R k R g i G D M 5 w 7 E N 3 c m c 5 y E P i + G T c 6 0 M N S k S O E f c n B i 7 f c Z u L 1 i j o W a u H v 7 V v / o S Y x i K G o V F a b W a v I u N Q w j d Z N i 4 I k 5 o J X 6 4 W w u O P T Q E m 3 W k I n r d H W k i 0 m 8 M 3 1 y 4 i 6 r m U y U + 8 8 G g 6 + J h g z I r 3 Z U k G I Y H T E b P t / u o W Z S 0 w w g B q d Z h q 0 H o F k 1 5 S P Z n b r j L / k n x C l M o 2 v W h J l u 9 D X U + U G J / d Z U B 5 P h Q 2 Y 6 E H / p a d p Q E v 2 6 o A J N w l g M t 9 c K w l j b T 8 T 8 C 2 J i 6 W 3 4 Q 1 E Y 4 m M N G G t e f K H Z W A + R 2 f P f W 8 3 K i c n q h 8 f l W C J 5 c x 1 a 9 x Y C Y p F p v / 8 v X 9 l u j w 5 L 7 F C 3 2 L Y u c R b 9 Y Z k I G Y x A J K C e G 1 7 D Y T b + d w q H D D P U b s W F a V H x o y K A P x R s f b M H S 6 R k 5 J a O i Y l U / + h J j G K o Q 4 j f 2 N 5 F s 1 N B 0 r + E r k u I U f 4 N w u B N 0 W Q 1 0 d i 7 u R j q p r P W 9 f 5 S B p q L 5 x R D z w 6 I N h N 7 4 5 K o a l v 9 Z 0 f h E k 0 Z 7 K 9 R E T T B v 9 k z k K 8 f n R C 7 t i V X 6 4 I r 5 P h 9 o 2 D 3 R G B c c N 2 J V P K O a K Y B M 7 X l D x n s 1 6 t e Z f K + C b x i L G q s U h q 7 T 3 + L Q G x S M V Y g n I B X G O t d X 0 t M 9 5 Y w m A t G W C y O o A H d d / q 9 0 i d 2 a / y M w w v V T g b b + V k s i U W m r T 9 d s a u 5 i n C y S N q u X E C b 6 x c e u H p + + A I R W F Z L 7 E 8 n v N x q V G V U 2 r A 1 S 1 S p G 4 Z P v I V o E K F E C P 6 o s 0 B K h m t 0 X K i a G q b D b 2 j k L o n M Z h 6 F t T Y C y 1 0 s L p 1 C U G c w V L W d R r v X R M K 3 R N L s H 3 d Q 7 R 3 g 6 4 0 Z m B 3 H p N R E 6 t y b 2 0 V U z A x i E N 2 7 L M Y z l E s Y q h 8 c k c s n M x U a h 9 d m W 1 W 4 W m n Y Y W r m 8 U K S d 9 / Z / Q 3 0 2 T + X j 5 1 f O i 7 G u 7 g 7 4 S x e P 8 / q S n o b 8 v X v 9 q 8 n y H I a n K W R D l r N G l q 1 I n b E x / K I 0 z Q n P p b f 5 8 e c 3 P 9 k p I 1 g w A O r Z s l 7 b o T m f D J X / R O c A V o r T U v u k e u w 4 3 w o L q T J J 4 X J e m h W m 6 i X 6 m h W m r B M S 4 4 5 E r A j 0 t 0 w / C L B h O T k Y R h e Z Y L r I n B z w l Q 3 p z W Y T V M u 0 A N / x A + 3 O O U u k Q R d E V e d T k d 9 T z d 0 d W z w G M y t 8 i u G b o i D 8 r o m 6 X G 0 a i 3 s f F 1 H b 7 K I u 3 d v 9 4 + e x O k M R f A T H R m T o 2 t D R E P L Y G 0 / L M Q c E k d c 7 l U Y 6 u M 7 K 6 / u h Q x l a X U h / p k T 3 z 0 L / N W T Y X Y H P B e j j V x 0 / 1 q Y q T z w V + g b i Y T t V T b g i t 1 1 j p 0 B u 5 k T 8 2 + 8 B j 8 O Z s p 8 O G e 9 I s j P d w w 8 m O z g 8 Y G O S u t i 9 3 j V s K w 2 2 m Y T l f w e M u t f I y X a a m L u j g q 1 8 3 J T W h V L H g u x p c s t D 7 x W U I J E T q a j i d M T J j H r H d T z w n w F E z 3 T I 2 a G S C i Z Q I Y 2 + S M u t y b S s g 2 / N 6 4 I q m 2 2 0 J E b d B s 8 z i w C m h b i 1 i t N J w w k w k z 3 i V m k e 2 C 3 3 N D C L d G C B j r M 1 G i J 2 q W w 0 3 p i p g o z 6 s K C c k 4 + J 5 N 6 / B 7 1 m u a q L + R T 1 3 s c V r u D z T / k 4 R V J O n 9 3 V n 1 + F M 5 i q L p K F 6 J G m J Z J O W o u c H G 3 a s o Z e n J t c n 6 / p y 3 3 S J 9 r I K n 5 m 3 I P w o w E 1 6 X 4 f H j N S Y 3 L s f M S H P e a t g 2 v H Z X v H A 2 q U C A 1 2 n 7 8 Y V P G b j D D z H Q o C T O L e a d 5 T q 6 h j I J d W Y O m g h G j x 2 Y A n 0 j n u V h X B S H m I l x f O k p W X 2 w b K r p I m c k A D V O c v i + Q b j t i C t Y r e W x 9 9 4 9 Y / u D f I h S J y 3 U B 7 y b E U i t 0 E V k U B h N 6 v S i u J c p H r V Y o i + r U Z I A 9 Y j 5 2 2 0 r L G R 5 D a a W u M B m 1 l i 6 M U y / X h e h 1 9 Z 2 u i N O 2 M E q 7 I V K k 2 U H H l I c c 6 4 n R 7 V b R J y F K R p 5 6 o u k C L T F b q M r l e 1 0 S n A t 2 l 8 w o j N S j t t O V 4 6 m L f 2 h 7 x b x x 2 / A G v A j E g 0 q T + q N e + R 0 T + y 8 K q D Z q m L 4 Z R z Q i h E m G 9 g r z k j I E i s n O G F d G 9 Q j j k r 4 Q G b a l 5 d V f B j r 4 g 0 7 k z w H D 8 0 7 a 0 X H Y Y v J t w 2 8 n h T 2 P S l S u 8 j 8 W 8 2 o w u X Z t R y y H l A g u Y W S X w 8 z 8 B a 8 w g m k N s j W P o W v K 9 z a h R U / X Z F x T e n / e Q u S U d c c v R U v R d 3 o w R f 8 D q I h f K T I Q m Z p b H h o 6 l 1 q H u j j I + A n R o G I s 4 c V u C 7 s r n y u a m e a i c C C o l j N u 9 s S 1 c X U Q m R 3 M J 0 W X M y t n 4 V o Y q t n R s F F w q 9 V w r n U s i e Q K X u U i r 3 N 3 Y 0 E J 1 C g 3 h B k 7 K G S K M I u W 0 I Y h E x + S w f M K k 0 B p x l a r p v 5 6 / D 7 c + d F t Y W h T S V i I N i F x 0 0 + k t u y J h i 3 n S v B F x d F P n S 8 a x O T V j p h y g X O a c t R k D M W P 0 o Y + O z G W W f k 9 a k e a 4 A S 1 E X 2 W n d K h R u v V t k X b B 6 D 5 k v 0 j T r r Y j x b F f / T 0 s J 5 3 Y S 1 / c t n A F o b S 1 E L n + M E m M / 1 4 y Y J X 5 n o c b B G g j / Y 9 u D d p i Y X h m M b D 4 D c b w m D f 7 B p q D f M 6 4 J H r u 5 X q Y i b s a N G i + J N f 7 I g J W s 5 j 7 c u / x d K 7 v 0 A s P o n 7 0 z a i Z k X 4 y Y P A j B u W u C Y e o Q E O g X Y O H / L K G G r A T M P g 4 N B u Z n B i Q Z j q + w Z N T 6 t l i R Y U Z q q Z 4 h M 2 U M m 0 R O E Z 4 j B 3 h O n F 5 7 A L m L 4 V F 8 0 m W l D E G D U n N W S n L k Q o A 8 u 8 u s j M e E 1 E X 4 o m G k H N 5 Y W Y t 2 c w F L / D 0 D q / x 6 x v R 1 O 1 R Z P L G e o V h I U R w u 4 Z O U p m 4 0 C L O S y f P C 4 x t 7 / b R 6 H U R H b y g X r d a 2 a E s 4 t w U c P 0 z V k S 1 g f i 3 4 S H B N x X Q s h V M a O 5 8 L p b 7 j O i M E G v 8 B 1 c y X f k h f N d l 5 j X b h k n t 8 v C T K y N 2 W B I T N i j A o D X f i g U + B t y l b Y b O x U 3 5 i O d U 4 m S 6 1 O / W a O r 0 D 9 w A Z B J Q j 6 x f O T 0 h j C 5 I f c p U + g 8 l 2 P M z u j J 3 B b M L T H t o g i 4 b u L T d Y + Y f m 3 k 9 t Z Q 2 H 2 O D z / 5 c / z 0 n h + 1 f B 3 V i o X s 9 r a y m J Y f 3 k B y K Q a X P T D T x + N a G a o t A 7 R T d q k 8 v x 8 t O o m H P z Q 8 / + 1 L V N x 1 f P L j 9 5 D d z K O y K d 5 I s o W F h z P 9 T z i w u z a K W x V 4 / U H o Q T E f w 0 e l 7 A D U G M w Y J x M F V O n E 2 Z P Q E + Z p a j m V m e 7 H h D r G c g y W A z A d i u Y e I 4 F 1 b U d I l G l K f t F a S f U b R I e + 4 K M d W D U f c p U C m r c f y P U K 8 f Z E w 4 i / y u g c y 2 k Y L F i M t 8 X 0 b s i 3 5 D x 2 E K s 5 D / Y q c p V C k M P a w R Y z X e O i r u 6 s Z Z G Z Z u I v R a N V h S k 1 J P 2 L c m 1 u N J G X q 3 C J 2 T m l r m d Q R j I A E 3 S 5 h N A V L m F A h g z V k / M 6 i 6 i H v z d A q a n h 8 + 2 T 2 v I 0 0 I x j R H F y K G F 7 F M j o + d Y a z E 4 T z W 4 S G 2 l n o b r Z r G F / 9 S s R f S V 8 8 v E D P H 2 y i m I p j 1 6 1 D V t U + c 8 / + h l u v D c + C j w A B c F 4 c X E F o D k Q F U n I k O k P E d Q + t v h b A c s J W k w s J Y W Z G q p O q l F 2 w t o D 0 E G N L 0 V E w 5 m w q j b a 9 e F 6 p k P Q n C E B n Z V G 5 G g x Z 1 z I M m Q + H w 5 N M s 1 2 y f f F D 9 T E 7 J T 3 H a / K 0 R 5 8 R r N 2 / e s t P P 3 N K t Y + 2 4 N Z 0 l B y b 8 N 9 Y w b e 5 i o i Q Q O R W B z z c Q s f z 5 e V e X d 3 0 k T P s 4 s W C v I o q m t g g i r T g I 6 a W k L 8 5 t 4 r Z v I Z H c z G d j E Z 7 S I c 8 C M Y C M N 0 F R U z O W T a V T m M j D g O M x P h e B 8 0 M e W q + 9 p p v / 5 Y / K n D T J F h x P w 2 b i R H j + 0 A K m D V v 1 z 6 P B + J / 3 Y W M x G c D 7 8 e x 3 T w n g g Y N 1 K R m m g w G Y O I m K N v L a A t F s F / + a + / R G 2 / j h n v E t 7 / x f + A r l g p 3 T P W p Q i u s 4 n L f 7 0 a i m D t F D U V M 9 F / a C B R P v v N B l r + B j 7 4 5 G H / q D i r v 9 6 F L + b C 4 r t H t d Q A j X 0 x H d t i + i 3 4 X w U v L g J T i P k w V H 7 2 Z A 2 D 6 0 4 s C N z 7 W j S D O Y V y 4 y X y Y s q 8 / + G 7 i M V O r m f R d G Q t l S F a T g x L l Y w 7 Q K A 3 i 0 d 7 P l R N l y J k l m 9 Q y v a q W 9 B 9 U f i C A d y Y S g s T H R U u R K P p Q 9 A v / q d K s S L z s w C y L f / E o R / C 8 Q V m o t j e R l A X 4 e U a 7 Y + S X m j 6 0 R 9 k P i h N O Z Z U D M p L b k x k 5 b 5 D m A y b W I g c z Q Y 5 L 2 o i A I a L P B n c a o r f b / c C y H 5 V Q C D h Q n V i B t / + 8 b f 4 4 O Y U U q 4 J G D 4 P g p N + u M S u 9 I n A 4 r q t 1 e i o Y F r X 7 C E 0 L f R w 1 Q z F P 5 R K g 7 i R Z f W E 6 M R H E W 3 1 Q w M Z 6 s V v t p G 3 D v C j v / w I O k M / g s J + H r X t I C b u 2 2 r 9 z O q 1 0 L F N + N 1 O q L m e F 5 O p L b Z + t 4 t e r 6 M G 0 k 3 j / Z w g 4 d F n 8 t s T F 2 Y o p j b V c q J f X g q p B i r C 9 A s o F I t I x M W 0 G w G H o V r C U B H 5 O z B H K a s 9 8 P W m s F 1 y i 3 T v K L O J P k z N F E 0 n t x c S L R Y M C 4 P 5 K v 0 z H c W L n V n c m U 0 j 6 E q K q U o N 6 t w / K 4 4 H P i T B 3 w r Z x 4 s 3 S Q u n C y J W D D P C G v E 6 g r i N O h 7 v 0 b + E a M q y m K / i 4 7 r a M o a X q 7 T l O D g B n U O w k L O V 1 V F 8 w c J T n / w m 8 O t f / R O i w v i 3 b 9 5 G u y 0 M 5 x O T v 2 f B 5 2 U U W e b S E m t F r P p e 2 x Y f X K 7 J O d X V w L l 1 J o g e M k + 9 o 0 P 8 u h 8 s S A i p c B L d z u F F x i b j 4 o x W U D x w i I n M 1 O w c S t 5 g M g C 6 J j 0 Z W N 3 j E b + / h 0 a h K d L q k J B G g f 6 B Y 2 d 7 Z P I i w h y m Y p C L o N d y I / N d C 3 q 0 q Z i J Q s F s i 6 1 P c T 4 G f I f E w x x D 3 j E z 4 0 m I V K 5 s W 0 B m I i j 0 E q I 0 l l P C U G L a l Q p 1 + D p T a n 2 N z D + M + Q k R O i 0 D D W Q U c T o m 3 1 F m I i h c D 4 M U A 5 y t 1 a M + W z E T C z X 5 / Y 5 W w 8 2 Z A 9 y e 3 U c 0 V E f P V V H H n X O P v / d x G O X b i m x E 7 m U T H T m 3 4 f X I v L M U 5 C 5 2 K g c w J n S k 7 s b w p O 3 F N 2 0 / P i 9 q + G P F h 8 / b U X z b i O J x R / 5 W j K t j K G Z v U + k f B 1 f G q a 5 / k J B 5 4 M q 5 V 1 T 5 i 5 W X K t u D Y M a G O 9 m C V f I o d U 7 N l P A e O q U v R I p p H h 3 R x R C 8 S T F p x a / q m Q a a e Q v F 9 Z p a P x u G 0 i r Y U x k L g z w 2 J r D y c T y B 9 S y s / X F f z D E d s 7 c d A r e E p O u N Q Y L s U Z D I W 1 p O d C A l O w 2 c p k y 4 E 2 K n 5 j g E n w 8 e D g L C U D N T M z j Y z c j n W Q 3 s k / 8 f r o V x g Z o 5 g A S Z a D i 6 e R I X J / g B 6 J / Z W s 8 R A q 6 g 8 p 8 G o P a l 3 9 b R W v 0 j h 2 D R I q N 4 d D l G w S V j c h y N H B e k v V h 8 T 7 S e f K 3 W d i H f n U C 1 F 8 P O 1 i 4 2 c w 2 4 a m v Y W f k a O 9 s v U G 3 U 1 Q I x Q e p v u n 3 9 E X l d 2 M w q P z l o P N K w X I i K 4 / t D x C C 9 K j o Z x s R k C q Z 5 6 F D P L E 7 B r L f x / N P 1 I 9 K f W f S G q P p B L S K z M p i m 4 h V X w q w 2 E E 7 G U N 0 x U X h Z Q 2 V b B l w x l 4 2 6 + B z v z X Z U K H c U u A b V E F 9 o G I 7 U 3 5 Z v O + O X 3 8 7 D o 0 V F U v r U G p m K B L o K m J p N K v P o O G j C k B C d U n j n f R J o q x 9 M 4 K M j D E k f i + 8 e Z T L e o / h G I l w a D U Y F N R U V f A W Z b / a v O A / I z J e F R + 6 B 4 W o K A a 8 9 2 q w 9 q Q F F w 3 p t z E a d Y s Z R 0 E X 7 H N d S 2 b W C i J w s 9 I C j V e e i P f y b h z r + 7 V 9 + g D 8 8 2 c J v / + b / x r P n q 5 i b j C H a 2 8 L G 1 3 + L U m 5 X x u f Q e n H / H / / 7 / / b X T I k h c Q 0 m 5 f j k a G S Y w a A c e U / 4 8 h R T Y 7 N g Y C b S g 5 i W P 0 h Q + x R 3 6 o j N B Z F I x V X G B b M 3 C F 1 s 5 H a n p q J n 0 T k n D 5 G g k x w X A X G c l O h D B S f 8 w o R 1 F a g g I c I W m 1 s E i j f k R c j w i W k l T N L W T j B V v u H C k 7 0 g D o o h R M X k k p 9 W Y O E i J 5 Y M w e h h O d 1 A t 9 X D 1 J 2 Y m i N T K w p R 9 3 C w X U I i l j o x b 8 7 3 n B / j L P F 8 6 r l I f D a Q 4 Y M 9 L x g g 4 X M u H h + P T I Z C Q t D C W L V 6 V a T y P r q a m L m a O O R 2 B w H f 6 S b u A B 6 N 5 7 0 a I m h r J 7 U x 7 5 O P Y X C M 4 / 5 D 2 m R F O X 1 E m r n q I c x E j c v y G 4 5 O Z V + E a W 4 C / h s 1 B M K + V 5 Y D w / s + Q 0 M s F k d T j 2 L q x j u Y m k r i w / u z i E W C e P b l b z A 1 f 0 M V N H J 5 w v 0 f / t f / + a / r Q g T 5 f F 4 N X D q d Q b l c h s / n R a F Q U E T m 9 R h q x Z g / z H g O 0 / l 5 U c e J 6 j g Y L i 8 0 3 G O l x P c N r t + U R J t E Z 0 R V 6 y 5 U q x W V f j I A 6 b N Z 0 F A t l B C d d l p 5 n Q W D D V L C h m g s A 2 Z T T J G e W 1 4 L Y 4 k 0 L z R d i i E 5 d s P Y y O s y T j L G P T G u h B C Y G k O Q S L i Q 7 B Z S Z + g 8 / a w k 5 x c f r 7 + w 3 O 4 z X K 1 g I R k / y V D H 0 V U m n 5 h 7 8 r l R W o N d m a j D h o m T n y V d d L w l x C N J h L 3 i Y F k e 1 E s i V G x h t G I b l Z q M W 3 B 8 d j Y Z d c D Y l w W Z / n i P j g E 4 P q e Z z o w a f r Z p Y L u k Y 6 / s R q 7 O a g g x f S k 7 X C 3 h g w 4 y j 8 V P F p / w I H R L L X J X W l 5 U 5 D N 1 U 4 M h V k g 0 7 E U 0 E R J B G 0 H I 5 8 a 6 K A v D L M J q V / D T d 5 b g 8 Q c h H z s Z 5 a N 5 Q 2 3 F Q W z T 2 Z X n P G E 2 m 1 W 5 c R z g d C a L e C y i f A 5 + Z n p m W p l L L N + g R O M x L v q 5 3 W 6 5 A R f m Y m c z 3 / c B p i d t / r G I p U / i 8 I l U a l u M 3 h y V d O m N D N p Z u Y F I H g v 3 R o f R x 6 F 8 U B U G F c n W L E J P R F Q O 2 6 g U n a 1 y B y / S D i M f z 9 R 2 d I s Q R b O D t d 9 l 4 U t Y u P H + k j p G B u G 7 P U v Y 7 V z 9 6 Z x z W a K V H L P v K N g b k C X 8 X E Q e g M T I W m S X u y 0 m 6 H G C t u H r p V S y s m 6 4 s L 7 / H K G o D 2 F 5 D E D N N C p p + K K g N j 4 e k h + A X a C 4 7 j c O T 9 P 6 Y Q b I M e j u L u 5 M H y D 3 x Q 6 a 9 Q h q t 5 w s k 2 F w K o Z n j T x S r 5 W w 9 f i f k J h c x K 3 l G 2 I 4 R 9 V n 3 P / 5 P / 3 H v 3 Y + 5 o A M Y / W a K h m V 5 g + Z h A m j Y W G U Y D C A Y C C A y Y k U w u G w O h a N O O X j / C x / i E y U z x d Q K B V l C F 3 Y 3 d t E O l e V 9 4 G 9 f a f n X N N s i S P d k H O L F G + b Q s h t u T E x s Y S g 5 S S K m Q d + i 5 K m 8 p x / r x q V X A X 1 X A f x B f Y c c I m E a o p m P p q Z H o o F U S 7 t i z O a g m 0 0 4 A u e d G b H g W H 4 2 n 5 V x s e P d q u F l t s 7 c p E 7 0 9 i Q e x R C l v H w u t k N y F b J m 3 T 0 6 e N Q Y 5 Q z Z b T L B i Z v y 3 g H D G E m U 9 5 n H 7 4 e V l c 3 k U y M 9 q O O g u / L e G r O e Y + D 3 Z o Y g B h o E w Z Q v t 0 3 4 B d e 1 Y 1 q v 5 0 Z c X g P h h a Q 6 w 7 A 7 R J a i c g 1 2 X J l L Q u 5 / b r y 8 8 L G p M o A e b 3 5 E 8 E t J u m 4 o A d Z 3 t U L i d a Q 6 x a t y d v c q 7 h V x s W a a H 9 q o 3 H o y e d z 1 Q i 6 x Q I C H R 3 N U F i 4 4 q h v d R y s r a q X c 9 h f + Q P c 3 i B a I o h E 4 o i m k 8 e o d a h u z 0 T d K i D i n e n 7 S C e J Y B i n v U t m 2 K / o K v 3 o 3 m Q b H j G t q P W s D h M l D T E X q q o 2 K h K O I J v L K c K O R a P I Z D M y C S 7 R h D F 5 n k V E G J e + H k P E Z G J q 0 Z Z o x b h 8 l h q R f g u L x Q b 9 9 c j Y P V a a y n c 4 l 4 o p + U 9 N r D O 5 m c 0 s 8 i s m b v 1 s U s 1 D J p P B w s L J F B N + d + v x P n o V k b 4 L N l I L h x k N Z 8 F q W M K 0 T W G q I I r i y M 9 N n Z y s V r e m N D p 7 6 h G D 4 A A l M p 9 x U X b 7 2 y w s M f e X f z q h L r + N s r C U j J 1 M b n G v h + W F 8 z e f Z L S P A Y 3 j Y A k / N d Q A 9 D k o 3 Z d T l p j 9 Y h q p o W U 0 6 1 B T + Z B Q w Q + C 5 + T i M S m i K 9 x o i Y 9 a L 1 q i X Y E p M V P K O U u E g I 2 l u Q U 0 G y 3 4 / T Q T n X s 9 D T R P G 9 o B 8 j L + 8 c i h l u p 0 P E J P c k W 2 j u + 2 Z l 7 V W v G M p 1 P s S b g K a U z Z d R z 4 k 2 J x h Z T Z / T x 9 G J U d B u m q W s 6 L Q N 6 W e d N R z m 4 q 6 y 0 2 f X s 0 Q 7 G c 2 6 2 J 0 + Y O q I D E W T j r 4 s m T a 3 k D t 1 P n c 2 K J g Y b i 6 N C 0 V I E T O W a J F q M 2 b I t m o 5 k Z C o Z Q E 2 3 H m 4 w K U 6 a F + f j d V D K J t f V 1 x W T x R A z 7 e 3 u I C v M x K l c p V + R 5 D I 1 K H f v r R b z 1 y S 1 h z p Y K P C T j o x s 5 M o C x t 5 K F m R V p 6 z E x c T u E y I T T i O U s s G S l s t O A V 7 S 7 J y b 3 w l r w C 4 D 3 s / K b A + h B E 8 s f 3 V A E l q 9 v I n t Q x 9 z M D M K B m A z T 2 e f k 9 + j L H d Q 6 Y m E I U 2 h H 5 4 N r T Q N f h B F G a g S z I + a k T v 9 Z Q 6 j n Z D z U X f v q P Y L J v 2 w V 7 c B W a 1 3 H T T P O H x l H 7 4 b h 7 s g Y i E W T z q S F I b q Y n z u a R T E a N o p W W T S J j u l k A Q e l u M y 9 u C G V C O 5 M 9 j A X 6 e I f X 1 6 u t J 4 t 7 7 g O p 1 U K i J e A g 6 C G V j C J W T k n F 7 3 H o d s V 4 d A X 3 i x Y r J e z y G w 8 G s F Q M n n t T k t s c m d g X 4 e h F C P 0 P f C 1 n I H l J D W G e v l G M R x W J X E O f M T V z 7 Z F s n i x + O G E m K A 1 k a o 2 E o n R o d k B S m J 6 H T w t i y Q P Q o 8 2 s P B w V p h 0 / M A P 0 G 5 a 6 D a E O I U H 3 U x / H g E u k L L H h L i / / S M O W P W 8 + 1 U D o S k Z v 1 k x U 6 s i 8 o 0 2 U q F 5 B A 3 m D J 5 v U D k O 2 Z o b T w 4 M T M W L m E 8 x s d W 5 d p q P D F G z i x O Z k + l R D H o c Q s x + e x 4 9 1 r j Z b l W H d Q h m Q 7 C Q X P x u M c 1 Y u n I c 1 L J s 2 D n w p c j c F I g + 7 1 E T e x x + u + H B 0 v Q + I v 4 6 V v d m h L k c r f g X y 2 1 8 s W O o 6 O l p u C G 0 t 5 E / O U 8 k z 4 c z F q Z C o p E + e y n 3 n 0 T i 7 Q h 2 a j 4 a 1 M i I 6 X g e q D Z m Q k M n Z 1 Y o f s B M 5 8 E o Z m p b N j a L o o Y P f G p h 7 e 9 f + F X B m / W 9 L f A e / i 4 l J c 1 B X n j X 0 u C L C 0 m J x l D m p W i y s x C b j O L + X y 7 C m 2 q K C R j G k 7 9 f x + P / 9 l K t V 5 W z o 9 N 0 F I S n X W J X l r f H f 8 Y t + m G U n 9 A s N 9 F p W 4 j N i e N r 6 a i V O p i P v Y W Q w d S l i 4 1 p 2 N v F j 5 d a u J 9 0 G m s y z 4 6 J u R w j R t I G + W 3 H F z 5 1 2 0 n 7 c U o Y j v 6 m E 8 Q Y H B s t L L j 6 d R z 5 b A F P n z 1 X A u 6 s N s p s S d c y D b R a X s V M Z I S I v 4 d P h d H O Y i Y i I J d N 8 3 A Y / N Z i / D B L / Z Z o f x 4 r r O y r 2 q 1 3 p z v 4 V 3 d M 3 I i f b V n R 5 A u F Y 2 P u / j X h M T Q s y Y V O h z s o N M S 2 l B v / a M E S E 3 K c L r t e j B r u 3 F Y B X n c M k V Q Q p X I N 5 W J Z P n f 2 x A w w f 3 8 W 8 d s 9 T N + P C K H 7 4 Q l 4 U V y z s f d i d G i X R T m V E n 0 i h t B H j 4 P X T o p P c l J D N g o d R X R c P G c 0 7 e 7 N B 9 C 1 8 w d H h u G X 7 / P B 6 2 D 2 A 8 F M A 2 o X J t 0 y K E E w i 4 P j 4 Y y J p k y 7 4 + P D t R y a i I e f 4 7 H R J O V k U h z e N z 8 / N z + L + / f u q v F 4 / u L 5 W K a i K b d V d G M v H 8 c 3 m 0 7 n W i 7 c B s V U 6 5 5 t Q C l o L h t + / e i H W T O l r K b + a 7 o D t q e K W q W L l z l H M 4 m l j 1 u p j o q + c m m x b 3 C N x Z n J s W e Z f G e x y G / X f a q 9 0 n z 0 b C 6 / P i j v o f 9 c X o k p u v r b H D x i L y + + z w y J t t r O 5 j w O 8 j j w n A c v c m h k h G E 8 N d z 4 i K b g U Z H Y b l i w S m K j i 2 m Q u M X F 2 f 4 b Z 2 D j y w P Y b Q N m P C c O 8 w R i k c s 2 7 O c Y n P z R Q Z B i 2 I c i q K 1 o J r L R D P 0 k m m 0 D X 4 0 J v h z T 4 w u q / D z T g c h s Z E 6 2 S G O + H + u 8 3 K L l x v l 6 z X o T X r 9 X m e L D 4 B V / u z d 6 V x A u Q 3 T P I s A z 8 O O l 9 q t i S 1 a X v 3 y W R 2 + 3 i t k / v 4 G J k I 1 c g 0 E 0 c Q W C M h p d J 7 2 B U c N M 1 Y X 9 y s l r G n 1 3 r / C a V y v 4 e M E U n 8 z J f / v + c J S I C n t F U R g h h G b c e P F i 9 b W Z i W C U c e b + B O J 3 Z d D b f q x 9 m s P G V 1 n s P N 3 H w Z o 4 4 C L q V L j b b i M Y i c A + r 2 g V d G U A N Z G u 4 U T g N Z i J O H m P b f F 3 6 P c 4 O D r f r M d y w u g e M d m 4 e 8 i h U O S x 4 8 x E k G F Y 1 0 U z k s 1 j G n C i i U z p 4 X 5 Z 4 7 C f T a s I 7 n G w 9 d m 4 X U F e l 5 m I r Z J b 1 Y L x V A x Q 0 P y n h Z X 0 O / e a E O u K F S K D N U S 2 d Z g I d v F w 2 s J f 3 j b F N O y o m q w B z m C o 1 w M 3 7 M r V 3 Y j 6 e s r O v Y L 7 v x J U c l X U z V 2 E k y F V 9 v C 6 z D S M x H Q c 8 + + H E Z w W o 0 r 8 s l b e h Y 6 Y K h u / L 4 i m 2 Y F Z N t G o N o R J z s 9 Q K m l X L I W e j K H q J H W F Y J C B C 7 o k / l E M Q j C c 7 s e k E M v o K u X j M O y g Y i y H I W k 6 D c a X R D q a C i J h f u c k v t 7 t / 2 a P G f U c g y p 6 r Y J 6 f h X I i m 8 / H M 1 b n N Z h G A H k d 5 w U J 5 p 4 X B s c B c a W 2 N q B L Q U G 6 4 v X x l D s p F N q u Y U A g C d p Q 2 z e k / l v b x Z D v y 6 O v c f P 7 A K v m G U G 2 m L y X S X 8 E R / m 7 k 9 h 4 f 2 k W u O K 3 G x B D z Z g N 0 P Y 3 8 y I X W 6 h e l A f 6 0 s d B 8 v v b V c X h k / D 1 u 5 w d O 3 1 w Y R T F f p G V E b o f B G t i 4 H e E g 1 A v 7 D S 6 P v l O H T l H o 8 v q r c 6 I o T l K z 2 r j m 7 + i f C j B b 3 X U M w l g 4 J u 6 Y W 8 5 3 S c u g h 0 Y Z C I 3 8 Z C v K u 6 N d 0 V H 2 l A H e y W 7 D K 6 y O / m + k f O h z v 9 p p 6 n M p T 4 w J c G 2 1 M x K D E f 6 4 g P 1 V H 1 L T 8 E K M e 3 K x P X H 0 H D c C O T y w j j X 4 3 E O w 5 q v 0 g q g h s f L C G 4 0 I E 3 5 E M r p 4 u / E E L u e Q F m 7 W x m V o S o 9 T C d n M P C 7 B L W N 3 b O z Y x n Y Z x P c x V w Q h V k J q / y 0 4 h u 3 y 8 b R k f m p N F o Y m 9 n H 6 v r 6 / 2 j U H l 3 C m 4 v 3 K n 3 x O z 1 Y m k u C V d g W k x s A 6 7 I T W h s d W a W h L H O X 1 f G 3 N K 3 J i 1 s F 9 1 q K 5 2 6 C P 8 B O F / s l t U 1 L y b + W Z H O Q M k Z o 3 n 6 p J 1 3 S m l j s k n 8 B d y G K 8 d A O n Z a b F 6 i I z r t L M o y 9 3 B 2 Z g b 7 B w f Y 2 T 8 s D 7 8 O T C 6 m c O / n S 9 A i F T S L B i J T U 6 j u N F X T z t N A k 6 / X d T 7 j F q f d L R L 2 r D D z Z c B I H H 0 l E j / r r I 5 X t F 4 G Z C i e i + D 5 G t r + i f o l p r c l U w l M T K W w t O B U 9 3 K L 2 Z 2 S S 2 1 B y k 0 M G N + Z C L P l 2 a E v T q Z i a z T N C I s 6 y 6 k 9 r P g r 4 9 A v G B A f y C F + M s H b 0 5 0 j 2 y 7 V S n X 4 f S k k F s Z 3 t h o F T g f L P a 5 P P P X B B i C b B V 0 V G V 6 h q 3 J u 0 O T k 1 j q f b / l U K k 3 b t J Q Z E R C b f Q C m / c z N z C I U 8 K p s j O v G / F s z q L V 2 c f C s j G B 8 E v W 9 N s o 7 N Z R 3 G 8 L w I x h F t O d A I F A z J Z N J Z y 3 t i s H 0 H m Z 0 M + L H w s R R a 0 c X B b P k j 2 P U W l s k F F b p a D u 7 e + o 1 N Q c T c 3 n X m j e m a t B Y N j M S M n + u 4 A y 6 l X U Z K u c z o 2 i t 0 / 9 Z 0 g P P + 8 6 s B f P Y p b D N X K N e U u u N F 8 E 3 + x 4 8 z 1 x x C f w o c O N k 7 v j A V I 7 v C z 1 b E + n R V e 2 B 2 Z W W n Y s Y z T k O J u i 2 W q 9 P R G e B o e G l D 6 Y R v 9 P D z t o q 2 k 0 / 6 o W u K q F n i p L V P N R Y D N k 6 P O 5 Q S C 6 f F 2 k o W v Y a p N P A F F M h b 5 s l E e f f 4 m U c G J g 4 j l E M R V h t C 4 l o X K 0 7 s U q h V z + A O z S v a I g 9 A x m q H o m e m J H y c M f u i d Z y f m 9 Q A j M A S / 0 H Q 8 a m m m Q q R u 7 Y 4 H 8 Y t Y L 4 u 1 6 3 q j 6 4 C G 6 I W 0 N c K 0 M J s 2 M l 6 0 F Y b F a q 8 L M W x a 4 D / M 3 p c F c x F A e 0 U R G C 7 b R U 4 O A 4 u r 0 u 6 o 1 6 / 9 X 1 w v G t w r j 9 k z l 0 P W m U C w U 0 8 h r 8 8 R D 2 n m e R 2 R T z U + a a T T n R Z f d a h 0 A 6 8 j f M j O h r B K N + Q V y 8 I 9 M o M O J 3 H M d 9 q A G Y a + n 1 G n i x t g / L r I s J V 1 T H f 3 a z j V v J j u o t e A K i v a 3 s V z K e L v G x n D l l A s H w T i N c k O V u I I N + 6 7 R a n m c c x j t O k 7 6 g D l 0 L q I 0 x L g I y 8 J / J d V 4 J Q x 1 P K V J h X s F 6 w a P q U N 6 d s R R B / x D A f Y C 4 H c 8 o B P x + l f X + J k H G m r k z j X t / c Q M 9 X x E b X x 2 g 1 w i i u R f G d / / t O V Z / m 4 Z H f I R B u 7 J o N K S + c 1 1 w g g i v r 5 l o o j K 0 z Y e n E 4 e 3 k 4 C v N y F n n h E j c P w Y e / 0 + l F S z T 3 E R w j e U B m H R J T c a 2 B + V V y f n 1 1 P v y s Q e m p b K V B Q S 5 D C x 8 c y 0 W E f s m E u T f w B q J 2 Z B H E d s J i 6 C 1 U K 9 f L K 8 5 T T w z C 6 D u Z F j M U I a j A E v r t 5 2 O s Q y q 3 y 3 4 p H n T s i c t u / h b X y / Y M y p a / X k u k Y z d 1 P M P Z a C f B 9 g E v H s / W m 1 0 b L P G 0 I p v w e / Z 0 r M U J G 6 d k d t t M A p W V 3 b 7 H / j 6 s F M C X a k H S 7 h u D S G y I c 7 / R k u N q T x i v Y z + v m A J 8 G v q O A V d w Y 0 g n D p f h U h 5 v G X W d H S Q + c k W D n e q + 9 B c 5 9 c P 0 u J i X g 7 1 c F f 3 G r j / s R h W J x a b j L c U y Z k d 0 R P D A Z / 6 I f 5 g u P z W a l h H S 2 r x A Z Y s s K i T f q L Y x n q P C F z S g G m Y b A P y f O M q O q M R y X F 0 q H M N 7 i d i o a P F 9 t K U v x Q w D o d T s Q o 0 C m + r v D 5 e e D x 6 i j X 1 s G d z J N T i 2 L 2 t B B L z C I c m 4 J Z c q v 0 n F D o p A l 1 V e B a k Z O b d y W G S x / D k z + e E E h u n 2 1 4 8 H j f U P R E 0 F S b j o h J x 2 D S q C l r l + S i R x M + S z K U 3 y T P h + m P C 7 A z w l B k N m Y 9 H A e b 6 n T F H + M m E u P A w A 0 r A 5 h i x S Y 6 b B 7 K D c u p 2 S + l o b j Z c L 7 u F q n B L S b d + G L L q 9 I 2 3 p 2 z V C S G F a e 5 m q 5 2 O 2 A C 4 w 8 J V E 7 j A n k 0 9 0 J D P S X e O G T m u Y h L f 4 D Z y y l h q m a j j E J 2 R 5 W W P P n H F 8 g 8 O s C 3 v 3 y M F 5 + t Y v W P G 9 h 9 l k F u u 4 x a n v v J 1 l R l b + m g h H K 2 L N L 2 q H C g i X O e z O y r w E X N U m 4 I x 1 y 6 w d T w 2 + / N W s r 6 Y e o R m 6 w c h + Z L w M V 9 g E f A H G H V c y G X c 8 8 k g 3 H + v C f g E Y Z q q + 2 W C K d q u g k 2 h 2 H 0 k 7 0 H G f 5 n Y I X a 6 R B 8 L n M 3 L j n 2 t K R Y W y a c G G g x S h T a u N x l g 3 P 4 1 Z 6 h + i J w p f t 4 F O X 7 x v 5 K B q 2 M H 6 m 3 N Y T F H x l G r l B Q J f 7 + Y y v 2 b x K f / z 9 f 4 s b i T 5 D e X 1 O b K 4 c j T m l 7 u X w A s 5 d D r p 3 H p G 9 C m W U e n 1 / M J 2 7 A z L b A X Z h N F l o y K 1 2 D P x B F o 1 G C N y p + 1 0 w A g V Q U l b a u S h U u S O u X B o m R H t l 5 w C 1 4 u N B K 0 O d h M S o 1 C M 2 8 f 1 h x S k e G w a h e N / 8 t 9 I k P + 0 c c 8 N 4 M l 4 2 3 p j s j 2 3 9 T 2 5 3 W x Z h R 1 e e / 3 o N 3 v o z U n f O v R V G r B z B 9 X o Y S y a E m 4 e h M D J u F 4 p q o 3 C a a e r t i n t y f 6 s h g a C P V 6 v c J L o i + / P 0 u X D 0 3 b v 5 E f B Q 2 u + g j n c 2 o 8 v r z F r 1 d N b j G 9 P v / 6 w 9 Y n P 9 Y G E M I y h 8 S A S X 2 u d m G K 1 Z U w Y v 9 g z R m Z 1 i / 5 H z e 2 f B A Z C U f c m w w T d y G p Z a v o V k Q B r J C K N f 3 c e v H 8 w i E X j 8 R + K p B r f H Z 5 m F d E 6 N 6 t H g I 7 g z C g s j j s L n j Z T O n 1 p + G Q W b h T i + D 7 1 8 U T G J e + c 2 u 6 v J 0 4 8 + H 6 + O c v I 9 x E U r m O b J X / V i T j 1 r o 8 M E b P X 0 S y E z d L q t h N N V X j v l 7 g 4 W 0 H x K 4 I D r 7 I C E j 5 8 P + 8 7 Q i y g F Y / u 7 1 X K 7 O 6 H V h N k y Z y B 1 M p u 6 j k N v B / u 4 L c O + i f G k V n p i J s n 8 K L 7 K U 4 I f X S 8 Z g 2 T 5 3 a e Q G 4 h 5 5 8 C + 3 Q Q 1 G / W h E Z + A R J q w E W w g E g 8 g / 6 W L t C z F Z + o u f P x Q w K k d / m 6 C J N x D C n J q V M V U K 1 F B M Q T o O f u d 1 5 A X 3 E P P 5 I 0 h 4 H y L 3 Q h g b L M K c R s i e V Q w z D j Q D W c V 8 i g 9 1 c b j c M l F y M y y E 4 5 x Z c n O H 0 / / D Q T g e Q k B M 0 m 4 5 i u z m Y b O S / f S B a I Q 3 T 2 x c Z q j u N z B 7 d x p 6 S v 6 + F 4 E / 7 E P 6 4 B n m 7 8 w g k o h i p l d D K t R F J l 8 4 N R J J g i q 3 X K o V M V c z u L 3 w O + 8 m c f s n M / B N N q C Z Y e w 8 d r p P f d 8 Y + C B c Z C U T z E S 7 a t u d A U P U h M m G Q 9 3 D s K s b 8 v + T c 8 V W P P 0 l u 0 t B 7 a Q h J 2 j U K 2 j u 9 a C L S c 1 S F a 7 J 8 R G 2 F 1 W V M 9 f p g s J k w + C V X p q h R k U B e U I G J b j I T C f y e Z q t x Z z 3 f m i Y E 8 l t a T m U 9 7 i r v T M D b B o y e v q u D 4 1 C C 5 X N B h I z k 6 j l S q r 3 H 5 N p 2 X l W 9 2 s I T g R g N V h R q y E Z 0 P D u W w / U m l S l W j m i X Q d o y L j T T G K t 0 K 1 E 5 3 D f W 7 m x y Z s T a j O 5 T j m I w s H J v g 9 v F n J d c v 2 P / 2 E F x c / W k K x s q I T V 4 a 1 j 6 Z e P g 6 Y H 5 X 8 n 3 + e Q v A 5 D c e H f b D d Q Q w 5 e b R K b 3 + y i s F d C u 9 l W j V E J l q Q w k 0 R l l I i p x 7 / s Q u v u X l M J P P c x Z S U k E x C 5 Y s 2 6 q M N h + u H A F 9 F F I j k t y I j p y c k T F a P X i Z 4 4 n t 2 6 p j R J t V D E 1 A N 2 f + W a l E t M z 4 D a z J s N X b q a T K S t w 6 x Y 6 j 2 2 X 2 v U G 3 i + u Y + 9 o m i t m i J P B / L k p j D S b G Q 0 V a l N B j x 1 F F 5 0 0 K x c f 5 r V a N A T 6 S q / j 5 s s B I M x B F n q c 4 w T s m N T j S x o P j a 2 P C n + 5 J T K h B w G t 2 Z l a L u u H Y D 7 Q j k d n U Z T J M 1 o 7 v v U n L 0 N d 9 J C W 6 6 h u G p j / b M y 1 r 9 I w x T G G g Y 3 1 6 M p 6 O 7 G 8 e 0 2 + x p e E 0 i j 9 y a c d J E N 9 g M Q q c n A x Q 8 J 7 E Q 0 3 P C e G e e j p P 5 1 g A v M u Z d F B G J B B B I 6 o v M h t U u i 8 1 4 X u t s D f 8 h Z Y / F F D X i D X l T 2 D 9 O i J q d T W F o M C O N l 8 e z F N 6 i o h v 6 O d P a d E l h j C 7 O F D 6 Y A b x u b X 2 Z U / t y b h + h b 2 y X a o A l f I I y G m Y b W 9 W D j S y H 0 o f F n G H 0 U m F V u d 0 b X Q V E g M c p H M N x N v 4 Z 7 c X H x 1 S n b 5 0 I x n f v R 8 8 z m n I b b w N s T L d x 4 O I G b P 5 r A 3 I c B T N 7 X w a 2 E 9 p + w n / z h d 5 0 1 O 1 E Y c q h q y q v 9 F z K o o 4 L 2 V w B m S T D a c n + y o 3 q n 1 V q 2 Y i y C M u r w M f r m r h s d U 6 h P b F e a U + r 1 N Z R E j A N L N h L z U 8 h t 7 6 v S + G E w B G 4 L w Q U S T r T R F / E K 8 5 v 9 H h X O W J E o d J e O e D C J d + + / j Y 2 C D y / 3 a r B G r N c c B 1 t r L 7 0 / A Z 8 3 h o 0 v 9 o 7 Q F u f j T Y D r g f t P C + I / W n j w F 8 u I L H W g W W G s f U H f y C H O 4 5 r m E E K 4 3 t G t A J j H F / R y L 6 y y 6 u J 0 5 O b 6 I L 2 N S 9 B l Y M e l 2 y K o H D p l w I f d g u M z c c y 9 K 0 L P C u H g 5 c k m o Q O / z 9 U 4 A H a + K q G a q 1 2 7 d I 4 F R J W K x u S k 1 V o a n h x 4 U F J J j P z d 6 / 3 t U a D v N L w N D 5 s u v i m T r 1 U 0 U a 9 U M P X W x I n G l 6 q t l t W B N 3 A Y v t c 8 P f g j Q Z Q 2 6 s p U Y l t k 7 h z B V X t P I I u 5 i b x o m 3 V s 7 W 3 J m I q Q O m M u V S R w Q U w n I e I X v 9 t C r c h z H S j z 6 L r A a + L v 7 D 3 P 4 c W n 2 3 B 1 Q o j O a Y p o J 5 Z S 8 K Z M u N s p R 0 P L k D D L f B S U A O 5 n l R 8 H s y O 6 b v Z B L 4 s u O p m P R 4 3 C j I Z R W f A E F 3 S Z J H 1 8 j 2 U i l A z B i D X Q y n r V U s Y w d v p l 9 K 7 Z D 8 L i w L a Q f 2 Z j 9 b M t 5 X x d F 6 g A u K P B V l F X j T F U l 5 m 8 o S I 5 j t R 4 s z Y h b W X x L j n K a r J 3 d 3 e v X a g M Q P / J H w g q 5 j g O J 9 L E v V v 7 O T i C 8 H R Q m E h M p F A I h d W y k v D c c I x j 1 t W 4 a V w T 8 z e j u H O v h 3 R x B Z n s 2 S X c q b k E 4 r d l 7 C 0 d u 1 / V U N z j t j Z V O e v 4 3 o E j L v f c o A D b / b q G e r q H Y N y P 2 L L 4 r X f E / O w j P h t R 4 7 / 9 I q 1 C 5 1 y K O Q 5 b b r x X X u M z 5 8 A Q D F c P 0 e i e j M t R 3 5 B M x J b R X A x n 3 w y / 2 k F / t P b j M g Q z V a q F 0 Y J l c j k O l 6 e N 9 a 9 2 V e Y / o 6 l P 0 j p e 5 h w G d f n D f r X g p 8 d r M O w 4 d r / N o 1 6 6 + h I G 3 j 4 L U 9 + Z M V W f v r L Y o 0 G R u q q 5 x f e U P 0 e C 1 b 3 O r H E i X d d Q t D c K z B f z h Y K o p P O v A i L D o M R 2 6 8 a J n e a 5 F a l l 1 c X v i q K 6 Y 6 n S i E F f c c M + z B C f m f O p H T 3 O A h 3 w 5 G w c N z 9 J w e 3 v w F x L I f u c v S 7 G z w f 3 s r p I F I 2 h b 6 a q E b x X 5 i l u 2 2 L e L U 4 j O X / U b A s I L V Y a 6 6 j s V F W S 7 C g f S u O u + P H b f O Y c G M L N y b L 4 n q y a P b 6 W a E O 3 / Q j Y E 8 J M o 4 M Z r y B v 0 c 8 a x w O c m 8 R N L 9 x W H H u b Z T z a N w 5 L 9 Q X q T n m j 8 w 9 n M P 2 + D 6 2 6 i f S j N r a + 3 U V h p 6 D q Q r j o y E r G w a o 8 u Y N E w V o d L o T R R B m W 7 H y u j v U / S 1 A i h L w y o G J S s a a f T S 3 u T 1 l Y i F p Y y X l f 1 a + 8 S S 3 F S x 4 U G t L U u 7 G 4 q I j s O s F I V q t m y t i a O N j N y j h v o X s s 8 9 P N 7 A 1 u H z O i h C A 8 E 4 T Z q i M S m k D t h a Y k L x c e f U j B Y z t l E Z S w 3 J V n N 1 0 7 V 6 s t 5 q / d / u k 8 7 E A Z r s I 8 N r 8 o K i 1 5 H F w K Y Q n F C B k w E v S D v t g 2 x A p x C K 6 w V x C C 5 G b f N j K 1 E c J L z s t 5 s L o G H u 8 5 V b U n Q G Y f 8 Q a v K e I J q o g b m Y b r R A M c W j + 8 8 N M v X i 2 W e 7 t o V s d H Q E O J M G r V P G r Z k 0 s P J 1 K P O J A H L 3 M w i 6 J R h J F c I h H s H k O J H V F 1 P Z W F a x g G D H d E b H a x M 1 3 C U L b Y 4 j I + v Y 4 4 c 2 L 3 e 3 1 B U Y d i w V a q M H x u s f 3 p 1 E V g + H U Z U G f D L / o N D v E 6 t 8 v 0 / F T I h l 9 + w 9 e P d l 0 3 v v 3 b Z 4 j N B r H 4 9 o I 4 8 x 3 s i M l 3 c 8 n Z e + k q w f U L V g q 3 S h Y C I R k 3 E U T F b E U l s 6 Y W E w i F Q 0 L 4 J v x x z y u N t b + S h 1 l y Y f n P T m 5 T Q 4 L c f 5 J B 1 / R i 5 h 3 R U u I P E X S 0 m Q V N c H F y f a U C I 3 A T b y 1 w b 1 p 1 + E x k t / N o 7 P o Q n G 3 L t R 3 t Y s u W X u w P w t Z Z 5 w W 1 D M 0 3 / v 7 m F 2 l U K j b S c 4 t q r f K T h f Y J 5 n z + u + f w a z f w o i c a I n U y M 6 H X M Y U w M 3 C F j u 8 s L w z l t f G j J c d l O d 5 j n R 1 5 u U s H M d z M c x R W v 1 h X 3 X r v / 8 W N V 2 N 7 H N / + / V N 0 v Q G U p u 4 e E V o n 9 o f i h s 2 R C T q L A c T k E Z 7 y I p D Q Z G J s M T U M u D 3 s C m P J c Y + 8 7 4 U v K l Z p 2 G E U t 6 G r t R P D J x I y w j J i 9 j g T J 6 / p Q T 3 b Q 2 m / g X q m K 3 8 r q B y 0 0 G o 2 V a j Y L V L r o K a r q k r j v O L v C p D d K M I f N d Q u G s y d 4 5 5 V z O W 7 a j z 9 p x e w y i J o / G 6 0 T P G D Z G z I y J N 3 E j K m H h F M 4 g u 1 R S J 1 d b V l T a c h 5 q d Q o F m z 5 X N k M k e L D k C m a 9 b r c k 4 v m q 3 C q 1 1 A 6 C u w h T K 7 t X p d Y Y R S L E c J Y m / 3 A D 6 v B 9 y J 8 i z 4 Q z 7 R J D I / u S I S 8 9 E j Q R p G b d n s 0 X / 2 a V 5 B 1 c P J l N J q y W 6 U k a n U 0 E t O q d I M F p 0 e n + 5 6 S W i k a q M 6 I b 7 V i I V b d Z c s 2 R g R l D D F F 7 + R c J J / 1 X a p Q 5 E 8 h s 2 5 / S l 3 a e T 4 8 D z j w O / 3 a i G 0 u 2 W E R R u N w s F G W g R b B I 1 w 1 P m C g H + 0 U v 5 g j F E g z i o / M G T K D W C J 9 G O n m v O C p i I 1 H 0 1 E s 9 5 F L d 0 W / 4 C / w B 0 R Z Q D C V Z Q S N / B w 1 q n O f B N g M 5 Z n / 7 C F 5 E 0 f p m 5 O q Q l n S g + 7 y L 4 O 2 n V h D r E u M h t 5 V P J l J W D a j Z 4 y 4 + 7 8 Z F H t 3 T s K 1 D p d c T K Z + W R W 2 2 g 0 W q g f u H D z p 0 L U p L 5 j o A n + 6 O 9 e I p Q 0 M H l r Q p m u A W 7 Q O w R G u r S O g X K l g r W 8 E J c + g 7 d n O g g G / M I o / Q 8 N o V l r o Z w u o 7 h d R 9 A / i 3 o t i 6 k H Q S R m H V + H m Q t 0 w r k M c l F w f F 9 + t o P 9 W g / t p b u q y O + d 6 e G d G h 3 k t k v I r Y q 1 M D U t 4 v 4 k M d g t M Z 2 E m T T P a E L / 8 Y 0 q f B 6 h L 9 F Q z H Y / D h X j U z s q j m J W B 6 T X p / 9 t R + V Q 3 v n k T v / o U W Q 2 M i h t e 7 D J B p 0 B x 4 / l J t m n M N R 4 d G T y 9 d d 0 4 J W f J Y z 5 7 I / 7 0 N o e Y S Q x L b 0 l I Z C g S r 1 h s I R S + h R B 8 l o o i c l V F B 8 k v C i m z U J S b d 6 W y + X O u V / R U Z g 1 S x j J g l X p w p f y w x Y N s 7 u 1 h 2 5 D m M d X R y y c U M G P i X v n b K M s M 7 L 9 X Q Z W X U y + n 4 z f 6 v L Z p y / g M m N i G R j C x M K J H C 4 Z M / V P O K b V q s h r 0 V p i m s h w q 2 4 + + c 4 e J p J z S E z 4 1 O 6 M b A n d K I m / V m j B N v 2 q 8 S d b B L g C T V g N I T s r C H d Q G N 3 V x H 7 s t i q t u J U 8 v 8 k 3 j K e / W U M p 3 0 T j w f t 4 f 6 G L 5 L F G K s T q 5 9 t o V H 1 I z 8 7 K z Z w k + l 4 j L W o v B J c x u m 7 t n U V u e S P X K 9 q J C a u j w K a e 7 J Q 7 C o O A z O N f v Y Q n 5 M L d T x g A O Q k y H d s T G M y z n l p A Q 3 7 q / u Q l G Y p z d x X r N b S v u Y 1 j u S o m 5 O 4 a 9 J 5 H T E T h d l G N V r e G T q 8 F n 5 g g P f F v f G H x 2 8 Q H C 0 T E d A p y 4 m l i 0 h / r n + y C 2 P h m U 9 R 6 F J N v 6 Q j F Q 2 p r 0 o r 4 f B O p 8 Q R 8 H C T S t j B T s 2 A p A W A 2 6 z L X z P o W r S T a 2 O U R 0 9 d / c Y 3 H y X r 5 u z 1 o R h d 3 f j z a p 6 s X G 9 h 9 n B N B F E M v n B O / 1 R A B J P L X K 2 M i d h Q Z q + U q i h x m d x 8 v z J a Y k B k L t b o J b y c q F g b 3 F K 4 p k 5 s + r x 6 W 4 w E 3 4 r N x p V X 5 f Q a V S u k S S l s m e u K v 6 V M W Q j M p J C O X m / u D 1 Q y a B 2 J S N g t 4 8 N N Z B I I s 4 h P L o N u C 7 v L I 9 b v x z S 8 f i T h I I j s z B 3 v E v s H M M u f W m 6 M k L S P G P 7 1 h K o H i b P w 2 L v y v I Y h p l Y 9 3 H M p M F P p 7 K s K K y b A P f i Y M N Y b I N r 7 Y R 7 t p 4 / Z P 5 V x 9 K + J S D M V 0 n e O O 8 m U g d K N K 6 N e L b s x H n I I w p g N V M z U V 4 W J 6 T r v R F X v b q x x K r z c G y z K F m U X + 2 C x T b o q 0 4 k q x S A Z d / D y P f C b k U e 1 0 m a q j d n M Y Y S 4 R 3 / 7 9 t z J c I T z 4 q x v q M 4 x K M j D h F X / u P C j v V O E R y e / S d G G k p s x B R 6 U P X Q U 6 7 S 4 2 P y 9 A 8 z e w / M F J h m I + 2 d Y X W S H C E J L 3 X P A n x U 8 X n 2 E U f D b X X 1 j W T m i o F e r 4 5 t F L x H 1 R 3 H o 4 q 5 i P J S 3 j T F G C j L X + x a 7 K V 7 N c e d x 4 f 1 a F j y 8 M o T R u w 1 r d M p C 4 Y 6 v s g 1 J 7 B y 2 r i s n A P S U Q v v y b r + T 3 o i j e F F N r x F 6 3 v d J z u C L L I t F P M g O 3 n e E + U g S z J J y N u X n n J 0 l c F 5 b i e t Q o 0 F Q 8 W E m j m Q 4 i K f w U m x 6 9 b 1 h 6 J Y / y r i 1 z o C M 5 4 3 z m c g w l U u / 1 2 e k Q l P R l Y a y Y 7 6 Q J Q N A 8 5 K R W x E z j x Z r 1 l l r J b l V N F e b n e z 5 f C L o u 5 o n L 1 2 c Q k T V d N p i X 9 7 W 2 a L w m Q t E w l j 9 2 C P T z / + d z B A I x v P U L R 6 X X G n U 0 G 8 0 z N R R L 1 H O r R Y S T C T G T 6 v B E N I Q m h W B H C B h q G p X W J W + R a B 2 N e v r I M f J n N s T 7 2 X A h s c z g h e M r 8 B 5 J / N R 8 2 1 / n Y F t + p B 7 I m K W i K i O g q Y 1 b y B W G s U X z i / B g l r S F O t Z e 5 k Q r L 2 N R / K / z g j 5 w b q e A m v g N b b u A u z 9 b e r X k c B H Q z H / + q w O E 5 2 z M P 5 h D u v k c f l c M E a + z w P v N L 7 8 V / z C I 0 t 2 3 1 O v j 6 B 5 8 B t f k R z I W R 6 + d K U c / u d F W P v j w e N B n 4 l Y 6 z O s b j v p x g Z e J r a f h x a / 3 4 P b a W P 6 R C J 4 R 8 7 b 1 a A 9 2 T Y S M n s b t T 2 6 o Y 5 d i K F 7 m V Y I X s J p j l K / z 2 k E J U w i u J Q x n t l p o l Y W Z S N R N Z h 7 Y M O w U r J 4 4 6 q L V G C E j g Q a n h R k D Q i Q 9 8 Y E 6 b c R j S Z n Q n p g 4 P Z h m C 7 V S T Z h B B I h 8 1 i X m k U s m 0 u s N C n P n E Z t 3 2 n t R M 8 o M y e d 0 N C u i O U W D V I t i / m l h M a f C a L c b Y s r 6 h c l N + f 2 6 + K B N m S A x x s R 0 4 Z a k 9 H f k m Q w E T S 2 3 W v c L h m J i s u T l u z W 1 H I G O H 0 Z A R r 4 X k M / o 4 v t Z m F h w m P 9 0 h i J o B D l z R p M m U w w i 4 E p i 5 h I B z f x O E Y X V r o q Y 3 f / 5 w k h C O w 0 U D N / 9 7 S Y i s z q W 3 p 3 H b v 0 R p v x 3 R d s 6 p v H T T 5 + J V R J B d u m m e n 0 c d k f G b k x j F v p 3 D 6 c 7 a A + Z e z T b u D b F d S h m m Q 8 w q L A 9 D R T g u Z W O a C k d 0 c m T g 8 U e 6 F u P x O c r W n j 4 i z u K F t z / + T / 9 n 0 f C 5 u c B 1 4 3 4 / 9 E P J Z C H c P a A U 0 M V m m I 5 B x k u 7 h + 8 J H T d L Q z i R T A S R H Q i i t h U D I m 5 O F I L C a F X Y b J K G 5 0 W w 7 k B 1 X e h V e o I 0 z T R L r v R L o k 9 X 3 G h I 8 5 4 R / y 7 r i X k J x J V 6 7 n R s 4 T o b R / C w n D F g 4 K 6 0 1 a l C 7 M q 5 F z q o p 4 3 1 d o F L I / S q J 6 Q B l 9 U / L M p 0 T L z P v j E I u j Z T q k I / R o m v 5 K h 1 M 3 z I R K W p o Z p 1 t A S b U k / Q a X Q d J 3 P k h F 0 j z B z m E m z P U w s H a 5 P 8 X v M 7 e O Z n Q e P D + Z C z D n R U A F w h 3 d D p S 9 V 8 6 L h X B H E u E / m B R G I + M X 3 q o o D H E E x k 1 O p a j 3 x a 7 w y 5 q e h a 7 P t s f h s c l 9 c 2 O 4 2 P I h O i 3 8 s O j N I z 7 6 P y q 5 Y H e L b N F V / x J P E w M J C 9 j M f h Z p Y O R G x c r y e p o y W s x 7 F s f B o 1 M 6 6 C A E x z e U d L i 1 Q b z l t o s c T n M f v E Q F S Q r N s I S H C 8 z h o C d m c t 2 o Y 9 T q X L 0 T A X l R D X e j D g o F k P A 2 s l x L B J V p C N E x H U x s I X x d U d F G 0 1 j d / 9 x T x 8 C I a n n 3 M L E 9 i f X 1 D 7 R g f i o S Q E n O u X K u o 7 V W C / i B M 8 d t M Y U R 3 W x x 5 0 T b R h b D q k 9 c 2 h Y i F q G n O W S K t O H l k a E o F R 6 s 5 v h n p n v 4 B Q / W D 6 e N 1 K M L n g f 6 g q q T Y T h d P f / U S g b g f S + / P C 9 P J u e S c / A g / y u / Y / Y R e 9 Z z M y H f l m H o q I N M 0 l f / A B U 3 x o W w x S Y U p 6 + 4 d u X c b h W I H 9 W o c b 9 8 4 Z 9 T x G D h + 2 4 / 3 0 W u K y u x S q 9 p K Y y b n R h M 6 w V 6 I p f Y u o p 4 Z E U Q W M t 9 1 4 J s S E 3 s 5 r g I S R C V f x c G j F n Y 6 D f Q W 7 6 p j R y H s k P 0 a 7 o k P + q 9 P I i w M x a p f B i V Y r k G G 5 Y b a H C 0 n j M 5 x l 2 u W f + d B K V 1 B Z Q u Y f V e Y c I y f u f c s I x Z P A H M f + C 6 n o S 6 C 8 1 w 4 a Z A L g E y G Z N Y u C x P 5 + j p A B m C E M r 0 q B O e t 4 s Y 7 i 9 j d 3 8 P d B 3 c R T 8 Y Q F o b y e B l t 1 F U I m U 1 c m k 2 R 6 v t N e D w + 1 P W K + G O W M J s X e / v 7 4 n s 1 x D w L Y G N r S / l h P r 9 P b c n C t R 9 D G O 3 l + h p K p b J a 3 3 r x g k m r W U Q i E T x f W U F W N E U 4 H M b K 6 k v V c Y n n X J X P F + t l I d Y O K t 0 K C q U i g s E g X r 5 c R b 4 o U l C + y 4 2 e i 3 J O d m h 6 8 V K + m y + I V P Z h T Y R C s V i C V / d h Y y W H S s 5 C I C j X s 7 K J b C 6 P Z C y F 7 Z c l F A t t u A I z m I 5 e b p C p Z W N T o u F m f W h 1 y q h l 6 y p z P j k f V + + N A k 1 c v x 4 V w S J 6 w W c g t 5 9 F p + Y W 6 6 H f F V e E w c b n G b g 1 H 4 o z 8 / y R / j e H I Z / z T 6 p z j Q P L V 9 j 6 O 2 o 4 m f q 2 R o 3 k B I s c 7 S 1 + 7 D l o c g A u 3 X A t t i e C j g G v U f C E D B S 3 W 9 A 8 I m C v V 0 P x 0 s 9 / 8 Q Q 7 3 z D h 8 P 0 5 I V r d + T U a Q 5 c 5 1 z j Q j n / 0 / 6 3 B n + q p h b t s N o d k K q k G b x T M e h v 1 X T H X P D Z i S x d r h e x o E L l 6 + c 7 w 8 0 F D T R L H 4 Y 4 R c l y e f y v a M 5 w M 4 u Z H i z y q B A A z O f i c 2 9 m w 7 w W v 4 J U G 7 H / 3 1 f n l u K M B j x 3 v P 8 / X x a F e f Y q 3 H r 5 1 a j H i W W C U t t B 0 o f J s H Z 7 u F K I 3 L W X 2 n A c M v u w / a o j J Z O L G R 1 O q u c y T X 6 0 i K y Z 0 5 / 5 7 / U + d R L f w F O 6 Y a C 8 V O h 8 N J l 9 / O M 9 F Y z o n b G V 2 / u D L c T D S b O Z F z 1 m 0 T E Y 7 n d T Y a 5 + W V F q e i x t d c W 9 T D j Q n i h N 0 V T g / 2 R 2 C F b 7 v z F h 4 m X W j 0 h I / x q E F A Q e n 9 + r x u n C z F 7 Y Q G N F q m a R 8 9 X w U 6 t k m w u K U e k J n R + m O g 5 8 f f G f 4 O U 1 A P v i K D M M H 3 3 M L o f C 4 3 K R 6 T g b i Z w b P C f 5 V n x 9 + L t 9 9 d R 4 5 r i R r / 7 e G f 5 d / h X Z R b N p Y z Y u f N v 6 2 z 0 S p 5 V K L s z f e m 0 e n 2 1 b l H + d F K B H C x D 0 v 7 L Y H 6 3 / c U 0 J O y B d + 0 Q S n w i 3 f 6 Z 1 e u l 9 r O 5 n q / P c 6 z E S w B U F D L I 9 S 3 t k i d B T o S z G r I p 6 c h a t p t l X t D N u F r a 1 t i M m x I S Z N D 5 t b 2 9 j d O 1 C N S 8 q V K l p m S z F d p + N s 8 X + d U M 0 x Z f 7 3 q 2 7 V E W e A 4 d 9 9 L c a S 0 x u G F 1 6 f E 0 D I F / K v C G 4 U W E r B g r J g 6 v W b 6 J 8 X b n 3 8 9 b w u g h 4 N D x 6 8 h e z + D k o X 6 4 n / C v R 1 q a F o r d H H g 6 8 E 7 n f G y N d 5 E Z u O y m S X 4 H E n s f L 7 d Z i t p j D A 6 R y u M S n W f X p y K 3 m S t H N V K O e L 6 D V i s J p H M y 9 I O 5 V s F T u P c 7 A q 3 M F e h y u R i G N + f l 4 R 1 O 0 7 t 3 H r 1 i 3 l N 8 z M z i I 1 k Y J L n l N 4 l C t 1 J c 1 W h e n W 1 j b R a p p 4 s f I S 6 / K a D v n e / g H K 5 Q q 4 V y p 9 D u b F c W j Y W J I / f B G Q t p k 4 y T I P 1 p p w g L g 3 U K c 3 3 n a + C K j r 2 J W V Z g b v + 9 1 3 3 k Z 7 T C 9 r X j v 3 4 m 3 V R x e c X Q c o W d U g X B N 4 6 t k o O 6 g K Q 3 S O Z h N w q t i G b C W n 4 2 l a V 8 V z f D 2 Y Q v 4 l P X A b T X a h H W D i V g p a z 4 u n v x I / 7 k A I U L j N 0 T q n 4 9 5 P 7 q H n y 8 P V j q F V E f N M / M 7 T I W Z r 9 e w N E z a U 9 j 0 5 h l w H 2 / p u G 8 9 / + 0 J V D 5 8 H C w 9 n 5 b 5 7 a r P x A X h / L / + w g f K a R 5 j J D S P S R r W S G 9 8 5 d h w Y Y C K R k R B Z K s z I F f P 6 a D Z R e w U C f u W T c O B j s Q i 2 d 3 Z V I u 2 E M C e b o A Q D Q c T j M e V U M y s h G o 2 g V q 8 L 0 X r g F 6 e c z E m J R 9 P l o K K h Z b n Q F k Z K + C 1 V 3 n E c V O o X B c s p N n 5 X U h W j q f 5 a z j e P H u G 9 d 9 5 R z w f g 4 G e f F 5 F c m B I B U k Z o 6 g 3 0 P Z d b / P p v H i M i v 7 X 8 o b N Y e B 0 g r T 8 9 0 P D W N K O Q D u H J 7 a p 6 J 2 6 Z K V Y M u O 8 b d 0 B n N g s L B e n T 0 i R n s I t 7 L Q 3 H H 0 h g m 4 + 2 o N W T q J R z 8 A o d e P 1 i A b g 6 a N Q c c y k Q D s A Q x 9 5 F + j G Y M M 1 M m L a y g j p l H 0 r F A w R C M e T u j F 7 U V Z D v d k r P o M c f 9 A + M x 8 c L b d V n f x j Z r R y a e y G 1 6 N + 2 q 4 j O M v j k h j f I I I Y Y i I Y o E K F r L q A z 8 5 4 Z N 1 z U 3 v i s C k + q h p l b 0 6 j m q s i t i 4 / W k + + G a l h 8 d x 6 t W g s b f y h e j q E u g m H t R J O N r x g K d n Y K 1 O D x G C i V y z I 5 b v j 9 X h y k M / B 5 v Q g E A 9 j e 3 k E i H l f P m b g 6 n Z x E M H q U q C / D U F z 4 3 f 2 y g e Q d l 0 o r o R Y t F A u Y S A 0 1 n p c L p e P s s n x o V q u I L 4 / O + r 5 q c L y + + Z u n i E w H s P z B 9 T F U u 2 2 J q V v C z L R z z 9 R C h Y a m 2 o + x R O M y U M 7 5 Z 3 k 0 6 2 W 5 f r / 4 q Y b a l J v W j O g V m c e Q 3 J 9 w o 9 x j v V p T h C v / g 8 8 T E / M 7 J J Z N V R 3 b G 7 O o + w r C D M P 7 Q Y 3 D f K z 7 K j O e t F f Y L a C 4 a a F e q q H V r m F h 8 V 3 U q j l l 0 n N p n Z / h H H e 4 C 4 s 8 D L o E v g p 6 I k y 8 2 h T y 2 T U E I m F 4 j T h s T w 2 p m 0 4 i t z q / 3 P u L f 9 q 7 G E N 1 Q L P P W U B k Y z + G I K 8 T w 8 z I P D u z K X 4 c 1 z z C h z l z l 2 E o b k y 8 / 0 0 D M + / 6 V W J s q V i R y f Y r 5 h 6 A F Z v 5 l x 1 M L I X g 8 n V g X G I R 9 D L g P b P w M S o a 6 s b 7 j P J d P T i s x U Y L h X w F s e S 0 i t Q t J 8 Q y k K F 8 X U O T X W n N P O u V b E Q W O q L d k 8 r a G F g 1 S q j S d + A P y Z / N x 1 t o Z d w I h m g p 2 C J o 6 9 i e Y 9 h 8 / J V 0 S u v Q w z P C V I d N b E a B 2 p T p S O 2 K i Z 2 n a W h W F M 1 G T S w r 5 l 5 a 8 E W 9 i E 2 F k Z i J i f 9 m q T V A t w h 7 / m V K W y X b h F k S z e w N w z Q b s N o t 6 M E 2 p m 9 P q v L 9 g W Y n e H / P f r V 5 M W p k E K C r t V Q j D 2 7 r 0 Q B 3 T T 8 3 P 1 4 Y v O D B w 2 M Y q r J 1 f z 8 t m m v 7 C L P R f C l W 2 y g 1 x V k W 3 4 2 m J 9 8 e D m I M o y s m n 0 r 7 6 S 9 2 N V o N t T g 7 A K V N d q 0 o k l a k k 7 s J 3 f 9 m m G k A d c / D 9 t Q V g 3 T g 9 4 h p 3 p 0 S z a S p 7 T a Z l n c V v 8 h W C k a i z j 3 i c L B S V i l f n J 9 X x O f q o e N q q C z 3 7 G Z B / K E 4 X G K W e S a r q N Q P U G / v Y z l 1 e r D J 5 Q k I U 4 7 2 e Y f B S F 9 D 6 G L z 2 w x 0 O 4 n w Y h c P / v U M 3 v l 3 t / D e v 3 s g / t s y p m 5 O K F 8 6 F A s g m g q r 6 G N 0 M i r H J 3 H n R 0 u Y v O t X f l 3 H a i E a n 1 Q 9 M R o l G 5 t f H 8 h 5 d 7 D 7 4 g A V M Q F p v n a 7 1 s U Y y m O H V f 6 T 0 S 8 h d q m v X 9 / E H w c n 5 d 7 d O 2 K m z I q q r q M q Z g M Z a z 9 X w e b W F l b T P X y 3 l s b W X h 4 7 u b p a Y G V Z + 3 H G o n 3 M Y 4 O d N 1 K p h M p s I G g v 7 4 s 0 m 1 m a R 2 x O / L o o E 1 / V W 2 8 M X E e 6 s G 1 9 Q a j d K U r P s R A V z X T F 9 7 f 4 9 h z c U d H 6 3 i Q 2 V 0 p D F C L + W D u r z P v C b g m 1 P R d 6 e h n 3 f r a I m d t T 0 L 0 9 t Y D K 3 Q V P g 9 o T i m U + Z 4 C M v P 7 7 t P y e B 7 G b X f G X h X l l n l 8 x 9 x k w x V Q t b D X E Y W Q z H w 3 1 1 g E M P Q h X V 0 x B 0 0 C 7 b M A q + p F 5 w u x / 9 u G Q a b u I y T e Y Y 2 Y s M 6 X D M f 0 u k W F 5 B a A W 4 h b 8 0 W h Y m R T M J q C W U a U l 8 j 7 H j M z G B / 2 v R q O B 2 b l Z F f x g t W V 9 1 4 / p D w z U m 3 X 1 v X j M S b / f + G p H N T M M y K Q m 7 k R f a b E 3 B V 7 v 4 7 9 f Q W T K j 8 V 3 T v Z N u E q 8 2 N h H L J b A Z O z 1 q p R H g R G + 5 7 / Z F h e h i Y d / d U 8 d K 5 m 7 0 N 1 e 6 G Y I m 1 / k h X k 6 u P v z + V d j / P Q 3 L 1 R v 8 b f + 7 Q f 4 d P 0 U H 6 n X R r e y D X f s V v / A a O i Z P S x p O p J 3 2 d Y h 3 D 9 6 P n A e V n 6 / D b 3 H r r F O c I K a i g n S a l M 8 s S A Y 3 F I m r N x r c b + C 8 s 4 F N d Q A B o I Q 6 / N 7 Y y a C 2 u X G 0 q I w Q h w R c R R V 7 p w c p 6 U 0 E E C U R G S 2 y c l J z M z O q J t n m l F V H N J 2 u 4 q t L 9 P I 5 g o I h R x p 1 6 5 1 Y N V c q D X T S N 6 L v 3 F m G k D T 2 L 3 0 + n / b F 5 3 H f t X x b 6 4 a H H u 3 u K Q + 1 w Q s y 1 m / i X p n E X Q n x c 8 6 g M + T Q G T W e 3 S M x e 9 i I K P T P Y M s R c P Z H d E c Z 1 x 3 p 8 l O u q a Y c R e P z r J D k 8 d O w D / Z U W Y g m 7 W w X E X R F P 8 K o d F U Z F I w i 2 B n x K 8 K J I T h + t / / E 8 b 5 i I H 7 P n E j t Z m p a S Q m 4 w j M 0 0 k W T d Q a F N + J i q + Z m F l O Y e 7 m j J J E 3 w c O V r M I B S Y R G V E u c B y k J 3 H 3 L g 0 2 x Y m 7 C l j f S a P Z Y V p S / 4 2 r g A x f Y i E o Q s y G 1 b C U M N v + b g d P f r 0 i w n g G H T 2 N u f t H 9 3 d S Y 9 5 z y 7 W c c S H C U H r q H X J t / 8 B o e K M J e P x e 5 R N f B B Q w p b 0 G 2 t 0 a J m + M 3 n K U a 5 n V d l r M y v 5 C t l y K Z T L N 6 b 8 D 0 P R 0 o n 1 n M w E 1 F r X a / O 1 Z V O 1 d 2 M 0 w n j 5 + j r Z p o Z F v o 9 V o I j o i V f 9 N o F q o o r a j o e s u K y f 5 L J D s n E y + y 2 N h d h K J S A D b 2 R Y + / X Y X a x n z y h j L H w 3 I N X a w 9 u U W n v / T O q y C a A r R P s G 5 J p Y / P F q J T C K m t N d s Y Y B W P 4 W J + Y 6 9 f n a C m H m 2 W V a v b b E u u v l H 0 L q m 8 9 4 4 1 G v i 1 9 C x u d g Y s R e l 3 o k j O u d 2 s k C O g R s s 5 K r b y G w W s P 1 k T w V X + H B 5 R E h f x o f 6 7 w X p d A b l l y 0 0 2 G v Q 3 U Y y f h P u Y B 0 T N 8 / f V + K q Q I J a / z w N z Q x g + j 2 P 2 n D t L N D p Z j b A Y L e J 1 w F / v 9 6 o Y / W g h e X 5 C Y S H 9 m k a h 4 G p S D N I + R L y j z m H X N f j g n + m b K P 5 L A f T Z H J p G b b R x c y D S c S T c V Q q F Z V R k 0 w m k C 8 U 5 T M m G g f i m 7 O d W q K L v P u O P K + K 2 V C G F h H m 6 7 S c 4 s L A l N x 4 R + 3 A o Y I T Y 3 q c E x N r z 1 W g 4 + E v l v t H z g b 9 o v 2 V N K x S F E 3 z Q O Y h A I 9 Y N m y d Z 5 p N 4 X F x C 8 T a 9 I f D 8 O s p Y T h d j t f B 5 q N s n / 3 P m q F I B C s v V 7 G 5 u o X J 6 B L m k x N o 1 Z v w h Z 2 G k x 2 z 6 9 j N M m e s x l V N / X W 2 b G b j E z l O v 0 0 X 3 d i 3 q 9 3 e y / s 9 j V J T R Y t s b x 0 3 P z q 6 M 9 4 4 k J 6 z D S f W O m q D 5 s u g W O 9 g 5 c U z T K Y i i E d j D q E 3 G w j 4 W S m s 4 S C d h s f j w e L C A l Z W V 5 V + v H f n D t Y 2 1 o W g e r h 1 a x m b m 1 u K o c y K G 5 1 i B / F F D + a X 5 8 Q 3 E v N I r p l l K i o l T S Q C 6 8 o 4 D z y e y 5 S Q a w N z c T 8 e F + K q T m 4 c e o 2 M M J Q I P i Y S j 4 K c c 7 l Y g S 9 e x e z 9 y f 7 B o 6 A p y D H M b e b E Z y r C a s k 8 d r w I x y b g D 0 a R T a + J 1 j R U H V S 7 1 R L z u o V m r Q Z f h G 0 W 3 I h O h B G K B + E N e Y U G X C p 6 / M + a o Q Z o V p v 4 9 B 8 / w 8 3 U f c R T I W U W q v C q P B T z k K n k b 8 8 S G c w + g q I V B q B U l o M y 6 A b K 6 Q J s V 1 d 8 a y f r W 5 k a / T 9 c k J a z o M e U H f n H F K t a l W 2 + F C 2 J A B Z i a 0 Y w 9 z E j j K c n f w 6 D O + 2 v 5 9 2 Y j v T U 7 p G v C 1 7 L F 8 / 2 x Q z 0 Y Y n J q 0 J x T D G j Q O F d s + y E c V S O y y B X j / d K b U W G G 8 b a d h V 7 n Q o e z i U R 9 5 y t c W u d N p 6 1 m 3 j g C e K b n c C r f X d H o Z t 7 B H f y 4 X i G y u z h l u b B 5 E O X a t r D x V r 2 9 7 C s L o r i H 7 W K w h x l C z 6 / M I Q I C 6 t X g 9 t n q q L R o J i q z K h w B 1 t 4 + 6 / k N y 6 A f 2 G o P p 5 / t Q J 3 X X y r 9 0 M q a n M E c t 8 k G O c h r 4 W Q 1 H M K V v n b F U 1 m s j n / q / F x F q M V B Q o G l Z 6 s e y I R 8 h y 1 Y g P F D J O J x U y Q z + p u M S v a X H i c u 1 B H I d I 0 H 0 x W D Y k N f x W x F C q M x w c i g Z H G 4 u z l z V 8 u G j 9 v F R H X u r g T H V / N O 4 z P 8 n v w y 1 j U S 9 O n M p T S U I H R m o d I Z Q 5 g m E U E U + K X d X W Z I 9 G W b W f e D L E k d L 8 F I + R o S I b E y X T D E c d H f / d U + U Q P / / K U v M I R + G f J U D K s A 1 r v Q 8 P O z i 7 q G w a i k y 5 M 3 7 1 i H 2 p o 3 P j b q u m K g M L V Y U w b z / / w A u 2 y C x / 8 T / f V e x c F m T T f d O q T e G / c r I y d g F 4 H 3 3 7 7 A j d v L y F 8 R r + I c U h X N e x 9 u w Y j Y G H h 4 Q K i n r M 1 b 1 7 8 l K + K J b h r N 8 Z H M D l m w q i a f 0 w J v 0 i E 1 O Y a E r F J m A 1 m u 5 h g A W 9 0 l s L S U L 0 i K L S O a 9 R h P P q H x 2 K Z e P D W z 0 d 3 j h 2 H M f r y v 3 e Q r I f / 9 c T x 1 F E u H 4 h k d I o t r x S c t / 6 D k 8 i i N T 4 c c 1 K k p U w u J a T n I k 3 D j 4 G 0 Q W Z a y + u q h s z s R 3 N f B 7 c f 3 M Z O 1 T h S k 3 Y R M G o Z s s J o W m 5 8 W S v h d 9 U 8 v q r k s N s o y 5 i P R t L r h 2 G I h t / 4 W u z Z M c V a c q + 9 B j s Y j T l L K Y d U Y g b l x g q m 3 v P i 7 s / n s P y j e S T n Y w j G n M 0 V T m M m Q u 3 P J Q L q o r R w 7 p E 6 S z u R L I 9 v d P W n h H g i g R n W 9 F g + 5 V y + a S h + O 3 2 O z w S / v h T v q G x x J o b S F H w d + I X p / d 0 8 G k K g r b P W h o Z A v 2 6 v K r 6 L O P G k x 3 c f z u M X Q u A f B W O Y 9 Q W x L / 7 j V 7 U i X t S r K F t t 8 V + 6 6 I h W c b Z G s h E Q f 2 3 a l 4 B e L v T P e A x y T i 3 I N a w R A y Y m d K p W R b W y j 7 s / u o N I I n I m 8 4 w C z X 6 2 i x v L + W N w Z R q K 6 w 0 N L Y u W l h N 5 f w X i 8 Q 2 D p e Q m u A 2 k h s z G m I m 8 Z l y F Y m S m S L e n 4 W n a w I u s f q o f c h b 4 z c X p p J i O b b x M d 7 G X G 6 M x h s C a q o q p Y T r U g 9 / P 2 i K h h f 4 l e F x u T I n Z 9 7 H 4 U 8 t C r P W O i Q 2 z j q + F u X 6 T 2 8 O L r w / w 3 W 4 a t X Z b t b X 2 W 2 P K 4 b k L / J h M c 3 c x j 2 g g j K n 7 I e U b X R b B O F P Z P E 6 j 0 g v g C h m K B q 8 N C w 2 1 7 + s P m 6 l O E h m l m O Y R 6 d o t o p U / j G C 9 M V D q X o G T S o Z K i O n 3 Y M p S m 9 o 1 R F u 8 D h j B m 5 2 Z x q 1 U D 6 V y S T H M a e B u h Z P B n r o O m r I 0 a 7 n 8 c B w x w 4 M P o i m 8 L V r r v W A c P x M N 5 m 7 p a K 5 l M V n 2 I B G f R x x u u D a e n p A 0 v U 4 D t n W y f w X N s 1 i 9 A r N d R b z f G v m y 6 D K E b j j 1 U b S + z g P W U V 2 p D 8 V U W a d G 6 o d t / j H s K 8 N 1 4 j G V m k J g l k 3 3 u S n x m x Y I m o o a X h V I 0 H z s l 9 3 Y L t M X 6 L 9 x S X C d x Z R x 4 T l P A x v 2 v / o p e c I 1 p n b b V E R Z F Y L r y o U M E 6 h b B B l 3 X j G E c F l v N K k v w m c F s L 7 y h X y v i Z v B C Z Y H 9 D / d h + Y e u Z 2 N d / U Z I v 6 I 6 k p 7 n v K X h m X h o F H D W k X M z 0 w a j 7 J p P B b z 9 v H e H v L i 7 7 V F E H z z 6 D F W X r 5 U 9 + G s n f V Q q V a R k c + a c l 1 r a + t 4 + p y Z N k 5 v l n N H + c 4 r P D l Y J N c / V e R z B W w + z i M e 8 + D m e 6 N 3 v r g O c D e Q e t 7 C w 3 8 1 e v u U y 4 K b g z f E J W Q k n j v 8 X R Y 7 J W C v 2 M P H N 1 w j m Y p R x a 2 i G 0 F v D 5 O h r p h z Q m A r O U S s G 3 g S e w k 9 5 E d P Y w G f G y G X j n m f H w m P 7 x W t 1 M W X e l r I o V Z u 4 Q Z m U V 1 L i 4 h z I T 4 x j y c U z u F D j c P U I 2 X y M f u 2 L 4 W 0 7 D 5 u a j r s Q A m L 7 y 6 g X K + r z f s 0 X Y f V a K L d E Q H p 9 6 K 4 n 0 Z b m L o V C 6 K V y U P r 9 u C d n 0 F j b x 8 u n w / + i Q T 8 8 r t I N + E 2 f W g t i D 9 V r s J n i 6 q Q a 5 + e m U I 2 X 4 D h 9 a r 6 P P 6 6 y Z J 5 m 4 / e 1 T P U n z o o i V 5 8 t S P m h w e 3 f j K p V P 6 b w M a 3 f Y b q b 1 5 w l a B 2 4 u 5 + + x U x x 8 S 3 Y c D i o t h N F 1 B v W r h 7 Y 3 S D / Q 1 h u M 1 6 E W F v G 2 4 h X G q i X q a G 5 F 4 M 5 l Q J k Y U E w s I A L S H s g v h O Z S F C F m i 0 u k 4 x q F e I m X G P t m X C V 5 J r 3 G A a k I l 4 f A 6 b r j T q h m g k d p h l p n n h O 2 G O K W h e Y b L K q h C 6 H 6 G a / J 6 n j N 5 s G O 5 4 D L V 0 B o Y Q f D A R g 9 V q Q R d N q M t v 9 I R x 6 S / P i Z 9 F d q Z f p 8 u D m n I Y z z / d E B P O D f M d L 2 q F I i I T K T S 6 F j r C g G r t S q c 1 x n G U h / y n C T O p f r T / w l A n s f p 0 H e 5 S E g u f i G P 6 B s o o C K W h c m 0 8 / N c X W / e 4 C O g W c h d 3 N l 5 h R 6 n z g r 7 J b 5 7 W s J T U s D T F v h C 2 2 i X d r J v o W F 2 U 5 H n p V g J a z 8 R i I A S / E H 1 Y C I 7 F g m u f F q B H a l j + 8 G g + n S m M t G 8 2 8 K R c w I 9 S 0 w i J d n n + f B u 2 + K 9 h L Y Z 2 s I G 2 3 4 Q / H Y K + E M a T 1 r Y w 4 E 3 h J y 8 d H G E u A 6 m w a J q d H S Q a 4 m s Z X u w v V R G I h z A p 7 8 0 L w z A l j N p D G f T C L 9 S G 5 J u B V h w H 3 t + z f 9 i D E b G w / N E S 9 r M Z x I R J D b e u U s 5 o h Z l i / h n C i K / O K 9 9 j o 5 Y 3 I 3 7 / x N D s M g l S Q y 1 7 d l T r q s C U H o a O r x z k m / 6 D k 5 0 K d F V Y n Z G 4 8 4 B h 7 N 9 / 8 Q g T 8 Q A m g w b W v t x Q f e G L K x 5 U N j 2 o 7 e g w m h H c E t P y R 7 F J T H s C i A p x q 0 a b 8 o t s g O K P n F z Q 9 Q p x 3 g h E 8 O 9 n b i B l i G m V b y B a n o T G 0 L k / C + O O H 8 W k a C Q h 7 v a 2 a D i f G 1 1 N x q f T R F B 8 l 5 n q N n x P d x E 3 v W h 5 6 q i + J T f o d + P j c B K L w Y j 6 f f U 7 Q v S G a C Q y g n N N Z 9 8 3 A 1 T c t M F s N N R 3 E u G I O g + 1 G T W Z L u c K y n 1 5 m H L V 7 m L r 6 2 1 8 + / + + x N 6 X j X / R U K O Q O y g g / 8 R C e L 6 L 2 b v n S 1 S 9 L L h 7 B R v C b H + 3 B 9 s y x M y c R S 3 X Q F n 1 K W B F q J M j J / 8 p D K K P T C f k M 9 d Q X q E 6 I G D e t z o 6 e E / o k F / j 7 v 1 c X + H 2 p L r P g O 3 V E P Q L c Y g / Q S d + 1 H p N R 0 y 0 5 2 v b u L u 0 g M 3 P c 3 J O j 0 h 9 M c u C L U w s T s p 3 n f 2 4 R g U B q o U a s k + 6 i C 5 1 k R S T b x y 4 / r T y 6 R 5 6 I v W z 7 3 n x Y S Q p X 2 5 j L 2 c i Y E X R r V S Q 0 3 Y R C E 0 h 4 B c T b q c G d 8 h A 1 V N D M y l 3 6 9 d x O x j F x D n y B c + L b 3 / 5 R K U i P f z L e y i W S q q g N d w v R B 2 A + Z e Z 9 Q I a W V 3 M z Q K 8 Q T E D 1 3 d z N l N U f M b 4 r W T + O T E T 1 X 1 a H N f s o y a 8 I R e W f z Q H 3 T h / b t 1 F w C 6 r K 3 9 8 C W 9 3 B t y Z 0 e s N w G y L M 2 1 4 0 G p X h A n a a n 8 r c t O A Y L m C r 7 b B E X X D e T l B y P J S B Y a G 3 + M x O Y / H F 4 D H 4 0 e 3 6 x J B 3 4 F l C m O I a d T p 1 e F h V r X B 5 F 0 T 3 Z 6 l M r H J h Y x e 2 Z E 4 g r Y F N I T Q p 7 q Y W R S J f Y 4 h Y d V r 9 p m F u Q 9 C K i t 7 H O q V B j Z + n 1 O / C 6 Y H m S 4 Y J j d s C C B X X M H E E r s V W X B 3 v f B i E r n c C u L 3 k 6 K Q D B T k + m 7 M O t X V Y m l e i c / L t a e V 3 4 j J F w X u f L K k m q C y h U I s e h g Y q W d b s B p i T j L r w j C V U F K C J Z v L 2 F s F H T t l H V F f D w 9 n L N X E c B h / q g z F R p U s K W C 2 u C q 9 4 D E h l M p u V Z U S c B L Y T 4 I p P z 6 R t A R D o 8 + e v y B V w p 1 O w J t s q b 2 l 6 E s N k m Z V J v l r o J w p Y 2 8 l D a 8 d h 6 G L r S / X Y L Y a q F R y m B R T J z G b V A R + 4 n c G 8 3 C M h y 4 C C g y e h 1 q h L e b K 3 n Z F L q g m x B s S h 1 1 M n T p 3 w g + p L q j x 1 B x 2 a 0 8 R 8 s Q R 9 8 3 C D u d F Y 0 + 9 M q f O w t 7 K P m q 7 O q b f 9 i G S O h n m J v K 7 e a R f F h A L 3 U K t n k G t d q D m h f t Q u a 0 U A v M t T C 1 N q W r f c D i F X j M K b 6 w h w s G j N L g v E k C 7 3 h J N L j 4 M e z 2 2 O 9 D D 4 t v I 0 L F S m M L I i I o W j p y / D F 4 1 Q v 2 s J H P f V D m I H L N q v Y Z I K K x o q r h e Q y g R R T V f R X T B p / Z + H u C V y c c V 9 Z 0 8 c C M p z h Z z q T h r A w E 3 m M g / E Z B p S p s V 1 d k z N B F R a w d s r M E I n s 3 e i k Z H b H U Z B B E c T T E t u I H a 0 o e T K m m S K F f K 2 N n e Q 3 f b K 4 4 o d x 5 k O 2 m n p X S P 0 l u e O 3 3 6 R B f Q 9 + l Y 6 v z 8 H Z Z x U z O 8 0 i L 8 J w O o d i l 0 6 f A a E S F m X b W l 8 k V c K G Q P 5 G M + T N 4 W Q g l 4 T t 1 j 6 a q x X X K r n S o G x Y Q c t 5 0 X u z A z f j G 3 V j A 3 e R e Z 8 g 7 m J + 4 B o Q K m l l O q H z w r V h 0 z V O 6 T p S 3 y j 1 p R Q f 5 w n P g e m + F U d g w s f S K m k t A S z V s e V 2 X x o g U 6 Z g f F T R n X D s d H h 3 + i h c W 3 n c Y 0 7 P B a W t N w 8 2 c x 9 R s r K y 8 x H Z l C f s W G J 1 F H S s b J F / O i t F W V T 8 u 4 0 4 o Q p m p X r f 6 c y w / K d X B + 2 H P c 1 j r y e y Y 8 E Y 8 y m 2 m u 8 f v c 5 P s 4 W M 6 z 9 X k Z W q i m d o F n T 8 j v v n u M W 1 N 3 Z P 6 C c u 1 t 0 a Z N e M J e + I 8 1 u N G e / P 5 b 2 + 6 4 0 C i Z a m L Z w 1 s N i J i B u n z W E x I i E E L j Z P u C P i U Z W I 4 w y t 7 + I S B f l w m W A Q j b O k q Z v N y 4 A U u c 6 Z h P m E h 8 C h I 8 2 w E X L I + o c n H O n 6 3 D 3 x H 7 + y 0 3 w s l D K V r M l P D y 8 2 2 w 9 2 U o E U A 1 b S G a n B A v t 6 L G R y 1 A k E o U g b D 9 l a 0 a m s p s y f v 9 s V E 0 x u e K r V Q n U o 6 j E R L f J e 5 D O B H C 1 3 / z S J k 2 9 3 6 + d K G y j d c B L / 9 p R l c h 9 G S w h 9 2 y C 1 a 9 j A O h A S O Q R K C x h m 5 e C L c X 4 O 0 g E p 5 G o 5 V V x K f p H S F a J 6 G X B X e s V q W v p p p X C g U J 7 a r 7 N 3 z c B b I N j z a h 6 o x 6 l g g R 7 q j H H 5 c x 6 3 T a Y m K 6 Z B i 7 S C 0 H k H 5 e R X j K j a V 3 H Y b a f Z q F m R d m / L F o c G E o 7 s U 1 P T m F j T + K 1 H d 3 c O s T 8 W 3 H k G B X f o d z 5 G L x p 5 h h 3 O C t U + + q 3 1 c 9 J q w e f G E / S n s 5 6 H 6 5 F z H t a d b r H n n u 0 x V D r b A L r G 5 h 6 k 4 S 9 a K J b C m D u 8 v 3 5 D M u + B O e s c W k 2 h / / y x O b P 2 r 2 i o 5 a l J M 0 S i 3 h 4 K 7 c N 1 N w 5 F M d 4 c R A S F S x j J Y m H O 9 r i 0 T g B l S G s o 0 D 0 T e 3 K 8 U 4 V E 1 N M Z P f Y 4 s j 2 4 J L N K 7 L 2 x U J c r q j W i s 2 s f d t S b R G G 4 s f p Z T A 2 H q 8 h W 4 9 h G I n j a m U O M V k l G Z E B S k m T y u P F 1 p 5 J a n H Y F g Q 0 e x 6 + v f b c H l 6 e O s C Z d q v C 6 u / J s U m L f t C L K Y I F k + n g l D Q L 4 4 / N / 5 2 W m Q R 5 X Q Z 5 U 0 N e t Q U O t B h c Q / j h t C H a G o u d D o M Q g 3 j C C u 3 E C X N Y 1 O 0 H 4 V O N D G N W m s X A R E g / j C 7 B L G j k 5 N l T 1 O X W f d q N 8 R a C B P 3 D T E N x f Q U A b X y W 5 k D M b / f + o t b i n F Y N c w d J t e / 3 l R 9 Q G 7 + 2 O m x d x G Q y e g 7 8 l p L W z W Z a 5 9 c h y 6 0 7 F x z U 3 w 5 m o o V L g m U d P E f m 8 K 8 X e i 6 D w 0 c Y P H O 3 N g d 4 Q f Q D n Z 2 b H L m a e s t t t i N z U o L L V F 1 5 U w V 3 a r c Y c c Q B z e k f t Q O F H D 7 4 9 s n b f 4 3 h G L T R d M Z E w G R Q q L K 2 a x S M 7 w y 4 W K a n a P r a + G g i I N v 6 n J / w l h a C 8 n 4 P d S 7 e 6 g 2 a / B 1 f e K M z s E V r O D G B 1 f b G p m S M P d U J K i Z x e 0 / n z v C b N e J g 6 r r 1 Y Y A 6 5 t b m J q Y U J s 8 j A L X m 3 a / r q q 9 n O I z 8 f 7 R s 0 H z c e P r b d F 8 O m 7 9 Z G q s 9 s 1 t 5 1 F Z F 8 2 Q r G P x I b f u 7 P s w f y g i N K t h W s x M M s L 2 z g 6 m p q Z Q E / r j T v Q T b x k i y F 8 z q i e y o C l a W f S G u t 5 G r q F 2 4 G 9 V R f v 6 y q i l G 5 i Z e x v N 5 g F 2 m u t 4 / 6 3 3 E Z k 5 3 R d z 0 S E / j Z k I S o J g P I C k c O e y q O Q 7 P 5 v H 7 Z 9 P Y v Z D 8 T k 8 4 t B 2 J r D 6 T 2 k c v M y o C 3 t T 4 M o 6 0 1 1 I h l P h H v a / y a k 9 i t A 2 h O l 7 S h K d B 4 n p O O y Y S F x D V L k d g d 8 f R L c i U l r + x e P C R P 7 q l T M T Q Z + C W + W o H Q n f o A n N Y S E z d c W X 2 K 7 H h N j H Z 2 U P f C T 6 T R c B a S Y Q 8 8 t 4 B l U H 1 l G g h i 4 f N N F 1 m Z g a 0 v z 0 c S g U c + v O P s E c G 1 V m L + P E L H B L v l f N X c H 2 Q j I O / r h X 9 T g P J P x I 3 R V z d 0 o E i y Z z U g 4 i k b i J 7 M E q Q m K B J a Y T M l 4 u V L I 1 N R b 0 A Z V P T q 7 k 1 P U f r n N N 5 N A X B g / 2 p m a j v z s / u w H L L T d u e + C q z + L F p 5 v q h 6 4 T t D K o l Q p i 4 n E f K T r W h B 7 Q Z f K a M h 4 y + b r Y 6 K J 5 z 4 u 5 d 2 8 h O u e D T 8 y K a i 2 L y K I B n 9 j X Z q u G 5 G K 0 / 6 m r B S e j I b 4 L f Y c 3 C e 5 B S z B a N x U x s L v P H v W j w a R Y N l y x W h d j K C K c C I u w d q E q R D g K B 6 s 5 u K w I J u 7 6 x B Q 8 Z G p G + f Q Q U 4 S c I B E x K V q U z W G 8 4 g P Z a K J W Y K n N a + I Y T Z P B M y 9 r 4 g m y R w i 3 U S o j d T O C w K Q H E V c U V r U l P m E Y + Z U m t v 5 Q w e p v 0 3 j 5 u 1 3 k V o t i t u 5 i / c s d x q F O B 3 / r L N z 5 8 S 0 k b 7 v Q a B / A q 0 / g x e 9 W k d n M n O D e s Y 8 L Y l P s c 0 Z E 2 Q N 7 2 I x m y T I H w i e m Q D B F S d N / 4 x z I H Z T R q U b g D v Q w 9 b Y P y + / d x P L t G 8 g 2 N x V R X A f o n 5 K 0 P a 9 R t 3 M Z + P v b 1 V C W 3 h U h 0 h T / J F 0 Y v Z 0 n N R Q v l M R 2 U f h F 8 n e 6 7 P N 3 U s B y s 7 N m x o 2 W n U N 0 4 m h T z 4 Y Q L s w I Q p O H J h 0 3 A W d Y X P l q 3 g 6 s p l C X a L I j G K a p 8 z y O g U J D t 0 P w T t V x 4 8 c J 3 P 6 z W c w + m J L r C C A u Q t W Y 1 N B F H f 6 U p v Z n 7 q A m 7 p A w v 2 i 0 V k G E Y i t 0 N k O d B 9 R y i f k 4 b v w o J X 7 r P o z e B F o H U d X c c O D c n o p R N z v i w e D Z P 6 5 5 V a P 7 u Y j T O 2 E Y n q B L O c Y X B d e F W q s V d K w a v P c W 0 f T E l Z 9 R 1 c P w e g J C V N e j Q V T k z / A h s / r 9 F D Q S n L t 7 t 5 a Q a Y z 2 c W h q 0 R q 5 D E P x D r u 9 D k r p o 7 s k 0 i 3 Y f 1 I W z d c R 3 3 t B X c M w m u W W m F Q t x G b D r + a e n Z d M 1 b Q S 8 I U N 6 A i g X h E h 0 H 9 f P V 4 T b J y j e X q Y W E y q M v n h o I d a O n H Z C E 4 E E J 0 O Y / a t C T z 4 + R 3 c + f N p x J a F R g J N u S 8 Z r / 7 n r w x 3 f n w H 0 + 9 6 x A I s I u i d x d Y X O U U w 5 2 K s E a B D q h z F e g u l c h v 3 4 1 U k P G 1 l x 1 I D q h C 2 D G Z 5 v y q S Q s x O 7 k 0 7 P M g j H v x O s 9 a U 8 5 p y b U X s P a q I Z v W i F v f B 0 g w V T o 7 7 Z f A 6 D X l + U z 7 j 2 P J X j W 5 b E + 1 n Y P H t m f 6 R 7 w c c j 2 7 h m T O W x 0 C N w H 7 j 7 Z q t U o n O 9 J G H x p l 8 w p 0 C G T 4 f H G P O 4 t 6 L N F w 9 v 5 j o H S d Y 0 X 9 v 8 M h v 1 a E H n X Z e A w Q D A R F u T s + N i e U E N L 2 L n W / y V + q z V 8 S f 6 6 G l I p X H E Z D f 5 0 Y T x z H w 0 3 s t N v g 0 z 8 7 l c z 5 + c X B y m I 9 W W B U 1 3 f G L q m w g M C H m 1 K 0 p k X p y V v 5 3 T D K 9 g l w R C Z 5 r Y 8 V t U a u W T 1 2 s z f 7 b L p F S M i n s k 8 c y R r k V J h 6 L v j a w / N E y t p + t y E S 5 1 Y o 2 7 X L a 4 5 Q 0 X D v j W g M D M I X t M u o 5 W y 6 B u y b G Y f Z y M k k h h L i a L 9 d E w c R N m c t 7 W Z S 3 O / K b V d z 9 6 d V n g T N D o J n x Y O Z 9 Z 3 1 q G P R D u a c w h 0 h u 4 V p R b X a x v b 2 L t + 6 O C L z I X L z 4 b A N 6 J 6 o E W L t b R n I h J m M l j v w Z y y U 0 y b 7 7 p V g p d g U f / L v 3 1 b F q r o 7 i i g t d b x 5 L 7 8 0 e 0 Q J E v d R A 9 n E P o f k 2 U k u H + X / c c b H T c b a c J U o H J e R f y N y H K 7 h 5 B T s 9 0 g Q t r X j g m 6 4 j t X g y m s n 5 4 E 6 b 3 F H z O G r F u l x z F 7 4 p o f X r Y q g B S N j p 9 S y q m S a 8 2 q T Y 1 C 2 0 m l W Z m g 4 8 I T J F R y Q g H V E u F N p C 9 C I N x U J w I w h D D 6 C t 5 a D H x M w T R 5 o b p Z n i P N H W Z V k 1 U 0 + Y W k T B y s w E j y s G q y t q 2 x a 7 V v w p S l Y 2 a F S l y T J x D g N T 4 o r N 2 0 2 L S R E Q B t O R n E u M l E r Z 3 Q K e P l r B / f v L Y 5 v G v w 7 W P 9 9 D p 6 5 j + W d J x e j H I b e G j Y K O S s u F W 6 m O S g 2 7 a r A 7 6 + O N E h 4 u B e D r a 4 A T k P F l p C 6 z l k c t 3 1 Y t i J n 9 0 f N W k b o R P r I g P g w y 1 K O / X Y H V q + K j f / + R O r b 1 e A e t t A c 3 f x Z X Z t V x M J 0 n + 7 y H y f t u t e v F A P U G U 7 M q m J n u b z A g 1 7 T 5 z T 6 0 d k R 8 X v 1 I U O O i o J Z b + + M O r J p b R a 9 H X R d 3 E F l d W 8 f 9 e 3 f V O h 4 3 V w h 7 H b e D Q u D g k Y n k H T H i r 5 u h B u D g F v e L q m a E 2 d V W 3 R b / Q a S N a C + f P y x a w e k R 3 R W 7 2 u q I V n J X s f D 2 o u r x f V y K n Q Z q x l f O K p / L U 9 U x l E w o D F j c L 6 F b i S A 4 1 1 Y b E B O K 0 U b c a H 4 n j y d f r + N H v 3 h X Z R J f J X i d 3 E J S F 0 F x 5 6 f j 9 5 T l r e y W u f 9 r V w m N h d h l f J n x y I p k z u c y u H / n f A v L v G 5 u N L 2 7 c o B e J Q T d 5 Y M W L W N i K Q 5 v y C f z e H Q g n / 7 j C p q N O j 7 8 H 9 9 X 8 7 D 3 d Q t d m d v l j 0 d n 8 W 8 / F i F T 8 m P m P a G L o Y a j 7 X Z b 9 U C f m T 4 s c K Q V s / N 5 F f C 2 c P s n J 3 2 x 8 4 I 0 u f O l W F B T b c z e O 7 o j y A D U U L u 7 + 1 h Y m B N B p + H z L U O 1 v 7 6 R 5 O b V P a z / t g L f Z P 3 N M d R x c G K 4 1 k A / h g P N 1 B V v z A 8 P V 6 5 F W i u z 8 B r A 3 1 v 7 b U a Y T s w O M U M j C T 9 C o Q j c P n Y W 7 S K Y E s 3 m Y 2 q V E N u + a N Y d c X 8 T b W F u Z 9 H x q k D m X v 0 0 D T 3 U w q 2 P R 2 8 c R m H A i D P 3 C r u u e f h q r Y l 7 M 2 4 E + n m M F w E L D F m + 0 C m F R Q g 2 Y E x 2 s M j k W R G A v H a G 5 V / + c Q 2 t E v D g F 0 v I 7 x Z R 3 / E i d q e L + N T o j I P H v 3 4 q 3 O P F w 3 8 t D D 5 0 0 6 S X e r 0 h c 3 V 0 Y X X n 6 R 6 s f B C e V F M l 7 p 5 3 7 X E Y p M P V T / M w 4 g 3 c f G + 8 + c g y j s H G f L y / A f 9 S w z 3 9 + 3 3 4 J 9 p X H 5 Q 4 L y h N 6 J A y 7 T 0 m g x u f j Y t 9 7 F P H r o u Z C J o G y V t i / 8 v k B x L i V / k 8 q r K a 1 a W 6 M L L d 9 q B T 1 m A W N X j s I O p G F q 2 8 g e K e U M U V o l F u i v A Q v y 0 2 f h 8 o h p u Z a 3 d V o 0 G i H I C a r y 1 m T K / T E j P 7 c t q X b b q m b 6 f Q b B U R i 8 + i u d P D 8 1 9 v C 3 H u Y / u L I n a e H M h 4 + x E J z 6 h k 1 2 Z W B I n 4 o + O Y i Z F E b t A W j J 9 c 8 m A a 0 u 4 e m 1 s e x e z d a d j e G s y s X 9 W U X Q b 8 3 a 6 4 B d z G 5 j T k 8 4 f R 2 G F l S C b u 9 p w N 4 L 4 3 h v o + M X l z E j f e X x L N c B N z b 0 8 i v h x B 4 n Y E 0 R s B 6 O E u 3 E F u x 9 I U X 0 s T v 0 J H 1 t r H i 8 d r q N c a K k l z d 2 9 f 2 d S F Y l E 9 6 C x z a 5 a G P D o y 8 X y v Z Z r q O A m B O 1 j w O c 0 G r q c w e 7 m S F y I Q Y v Y l f I r Q + T 4 f w 8 8 p d A a v + V 0 V q J D n P O f w c 3 6 G 5 + R r 9 V x + n w + i L Z q Q x w g y U b H h w v O s j j 9 u a H j 2 f B V z 4 m M z 0 H Z Z c H G f P S f 3 M 1 + L Z j L E A n B 2 6 u f S U y t n q A e Z o 7 B m w a z a S C y O T x e i q c 4 e 7 8 a I 7 B 6 O B R d 2 j 4 P a c O m D G W j B C s p 7 H d S y o 9 f T T g O F u C V z Q a v h N B h i P Y 0 C r 4 2 J w u 2 G 0 M 5 / / k / / 8 a / 7 x 0 f i + n T F D w 8 c G A Y n m F X t j X h U a j 5 7 9 W U O 9 j E d v I d Q 0 q m r 8 f t l 0 g 1 D C N V R / R 5 x 5 p v N l n K c e Z z F a M V i S T S t S z F T J p u V C a P v Y y O d y a g N t 8 1 c B 6 V O D l 2 9 j X A o r K R v Q X y E c D i E r e 0 d J Q 2 9 P i 8 y 6 Y z 6 D s 9 V K l e w J 8 y s g g T i U z C / j V p G d 7 s V o 9 f q d Q S C Q R z s H 6 h W V z z X 7 s 4 u s v L 7 8 X h M / B s X a q b 4 K a u P 8 c H d J G a n U w g H n a j Z Z S A W n 5 z P D Y S j W L 6 X R G 4 7 B 7 f X h f s / X 0 J k x g t v l K H 2 C n Q t J N d b x s w 7 I S T E E h k H R g A b O T n d r A v + Y z u Q 8 P 5 9 X q 8 a 3 + O g R W P K + G t m E K V M B d F p / 8 g g z z h Q w 2 Q 2 R X 3 a X U w t j 2 5 C Q / j 9 f m X F j E L m J a u Z X d + f D / W n B B J x / l l H T F M d C w 9 f f 8 2 I J s b q p w d K E 9 7 6 e H S O I C d l M P b U M G T 2 4 8 / P C y 6 u V s o 1 J Q g Y / H m y n s Y 7 d + d U T t 9 l Q W 3 H h i 9 M s h 1 g 7 2 l G a a T 5 T 8 S n E V O a q B f r Y v 6 J I 2 j U M f / O l J j 4 g b F + z v b j H d T 2 3 L j 1 5 6 k T f d 6 p k Z 8 + e 4 E H 9 + 8 q 5 j o O j g s D T r V N r 1 o G W X x / 6 k K d Y 7 / 9 5 X e K I d 7 9 N + N 3 2 9 j d 3 U M q l Y L X e 1 R T c j 4 3 f 1 e F J 8 k S q H / B m Q i K I 1 z v i v N d 9 V 4 q p + 0 4 K p k q D L e Y m b P j c w S H S W 6 Y g S 7 K T A S Z i M z E z e V M M W v 0 4 O R r C U p q Z Z b K B I y j s t g I u s D 9 l Q Z j R B N u 7 0 l R a X 2 t F 0 D + e U 8 t F X C n 9 + P g Z 6 0 q q 6 L 1 k Z s m 8 L 5 1 F e w Y L f / 5 f m w y C i 0 i l k E v j N X P 9 s / 0 i Q b g O X V 3 Q M b p b F + S 2 w 8 d B 3 + 7 2 a y j 3 a r D x Z M N b P R / w W g E R N V H k + L r d H R x t C / n + A 6 D d T f c E D m U f H N 1 Z D 6 f D / f u 3 k G + 2 k a 7 + n r 3 8 G j f E A 2 l n e j v 5 x O N w M L U Q e t l m l F e V w K h 2 Q 5 u / l l S b K Y S O n U D 6 W 8 7 e P n Z D o o H h 4 E e 0 q H d 1 d H R W I F 7 E i T a 2 7 d v i c 8 0 3 p R j 3 u H C w 1 n 4 U i a i 4 X m s / H Z 3 L A M O g x r G z 1 3 p J 0 8 v z Z i Z m V b j e B w U I F a 7 o a J 9 7 v / w H / 6 X v 1 5 b 2 0 B B b P Z A M K B s b i 6 g 8 T k d b U o c 2 q 2 O w 3 t U Q g 4 / v w i c 8 / R f / A m A f S c s 2 0 K 1 W A Q a Q Q Q m d B i v 4 c l X D 8 Q 0 0 A x E Z / w X W m N 7 X d h w 4 8 X a D t 6 7 N z f W F z g L n D u f K J B R W 5 A y v Y y V z f V 6 S U U x z U x Q x q 2 I p f f n l E 8 T m 4 4 i t u B D v V a A 3 Z S / 4 m 2 U 9 2 v Y k 2 v K 7 x V g d C N I 3 Q q o Q A d p i 1 q L Q R e G t f n 8 + f M V m H l x 3 O Q i a v k a a o U 6 m u I U K p a R Y 1 Q K / J 1 w M o j 0 9 i Z 0 R E R r d h W j j w N D / y / + a V 3 8 s w T c o S Y i q f F R 1 3 R a / C z B c Z O P Q Q 0 2 p N E N D / 5 / 1 C j S 0 H 0 V 3 O A A A A A A S U V O R K 5 C Y I I = < / I m a g e > < / T o u r > < / T o u r s > < / V i s u a l i z a t i o n > 
</file>

<file path=customXml/item3.xml><?xml version="1.0" encoding="utf-8"?>
<ct:contentTypeSchema xmlns:ct="http://schemas.microsoft.com/office/2006/metadata/contentType" xmlns:ma="http://schemas.microsoft.com/office/2006/metadata/properties/metaAttributes" ct:_="" ma:_="" ma:contentTypeName="Document" ma:contentTypeID="0x010100EC2E4C604C241445B3A2F7FF9BBE4812" ma:contentTypeVersion="15" ma:contentTypeDescription="Create a new document." ma:contentTypeScope="" ma:versionID="e02d28a88d162e88597b19b9b052482c">
  <xsd:schema xmlns:xsd="http://www.w3.org/2001/XMLSchema" xmlns:xs="http://www.w3.org/2001/XMLSchema" xmlns:p="http://schemas.microsoft.com/office/2006/metadata/properties" xmlns:ns2="466cec24-4aea-4a1f-92a3-a6581cd4d1b2" xmlns:ns3="b633baad-fb97-4f73-b354-8d610af00e6c" targetNamespace="http://schemas.microsoft.com/office/2006/metadata/properties" ma:root="true" ma:fieldsID="2879688f3a6beec99b9bfda7f43e9b56" ns2:_="" ns3:_="">
    <xsd:import namespace="466cec24-4aea-4a1f-92a3-a6581cd4d1b2"/>
    <xsd:import namespace="b633baad-fb97-4f73-b354-8d610af00e6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LengthInSeconds" minOccurs="0"/>
                <xsd:element ref="ns2:MediaServiceLocation" minOccurs="0"/>
                <xsd:element ref="ns2:MediaServiceOCR"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6cec24-4aea-4a1f-92a3-a6581cd4d1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8e6246e5-a6e5-4eb2-9fa7-364669911932"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Location" ma:index="19" nillable="true" ma:displayName="Location" ma:indexed="true"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633baad-fb97-4f73-b354-8d610af00e6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cb80bf71-27e3-497c-a875-a589d8ad29d5}" ma:internalName="TaxCatchAll" ma:showField="CatchAllData" ma:web="b633baad-fb97-4f73-b354-8d610af00e6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TaxCatchAll xmlns="b633baad-fb97-4f73-b354-8d610af00e6c" xsi:nil="true"/>
    <lcf76f155ced4ddcb4097134ff3c332f xmlns="466cec24-4aea-4a1f-92a3-a6581cd4d1b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D57D825-7CA0-46EF-BD25-2561F78226C1}">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E76B6F18-0A0A-4DD5-B3D5-0C65AE6CCC1A}">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7E7D3E19-950A-47EA-9BA2-EADF34A494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66cec24-4aea-4a1f-92a3-a6581cd4d1b2"/>
    <ds:schemaRef ds:uri="b633baad-fb97-4f73-b354-8d610af00e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00300CD-5859-4D80-B768-C25BBFEB175E}">
  <ds:schemaRefs>
    <ds:schemaRef ds:uri="http://schemas.microsoft.com/sharepoint/v3/contenttype/forms"/>
  </ds:schemaRefs>
</ds:datastoreItem>
</file>

<file path=customXml/itemProps5.xml><?xml version="1.0" encoding="utf-8"?>
<ds:datastoreItem xmlns:ds="http://schemas.openxmlformats.org/officeDocument/2006/customXml" ds:itemID="{111064DC-5C14-41B6-BD98-8D3B2D3D3FE8}">
  <ds:schemaRefs>
    <ds:schemaRef ds:uri="http://schemas.microsoft.com/office/2006/metadata/properties"/>
    <ds:schemaRef ds:uri="http://schemas.microsoft.com/office/infopath/2007/PartnerControls"/>
    <ds:schemaRef ds:uri="b633baad-fb97-4f73-b354-8d610af00e6c"/>
    <ds:schemaRef ds:uri="466cec24-4aea-4a1f-92a3-a6581cd4d1b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Results sheet</vt:lpstr>
      <vt:lpstr>Sheet2</vt:lpstr>
      <vt:lpstr>Top </vt:lpstr>
      <vt:lpstr>Weight Sheet</vt:lpstr>
      <vt:lpstr>Motor_RPM_Torque_Values</vt:lpstr>
      <vt:lpstr>Sheet1</vt:lpstr>
      <vt:lpstr>EngineBatteryCombination</vt:lpstr>
      <vt:lpstr>EngineWeights</vt:lpstr>
      <vt:lpstr>GenWeights</vt:lpstr>
      <vt:lpstr>MotorWeights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Saumil Jain</dc:creator>
  <cp:keywords/>
  <dc:description/>
  <cp:lastModifiedBy>Saumil Pramod Jain</cp:lastModifiedBy>
  <cp:revision/>
  <dcterms:created xsi:type="dcterms:W3CDTF">2015-06-05T18:17:20Z</dcterms:created>
  <dcterms:modified xsi:type="dcterms:W3CDTF">2024-02-15T18:46:14Z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0x010100EC2E4C604C241445B3A2F7FF9BBE4812</vt:lpwstr>
  </property>
  <property fmtid="{D5CDD505-2E9C-101B-9397-08002B2CF9AE}" pid="3" name="MediaServiceImageTags">
    <vt:lpwstr/>
  </property>
</Properties>
</file>