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10.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11.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omments3.xml" ContentType="application/vnd.openxmlformats-officedocument.spreadsheetml.comment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heme/themeOverride1.xml" ContentType="application/vnd.openxmlformats-officedocument.themeOverrid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heme/themeOverride2.xml" ContentType="application/vnd.openxmlformats-officedocument.themeOverride+xml"/>
  <Override PartName="/xl/drawings/drawing11.xml" ContentType="application/vnd.openxmlformats-officedocument.drawing+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omments4.xml" ContentType="application/vnd.openxmlformats-officedocument.spreadsheetml.comment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https://cemex-my.sharepoint.com/personal/rossanacarolina_hernandezq_cemex_com/Documents/Comparativa de precios/Consolidado Cierre Mensual/"/>
    </mc:Choice>
  </mc:AlternateContent>
  <xr:revisionPtr revIDLastSave="1551" documentId="8_{84979E04-24E1-474F-BFA8-F80C5DBD2057}" xr6:coauthVersionLast="47" xr6:coauthVersionMax="47" xr10:uidLastSave="{7AAEED8A-3D6E-45F9-9B72-6D01C50D4243}"/>
  <bookViews>
    <workbookView xWindow="180" yWindow="0" windowWidth="22656" windowHeight="12144" tabRatio="1000" activeTab="3" xr2:uid="{00000000-000D-0000-FFFF-FFFF00000000}"/>
  </bookViews>
  <sheets>
    <sheet name="NOTAS" sheetId="8" r:id="rId1"/>
    <sheet name="PRODUCTOS" sheetId="1" r:id="rId2"/>
    <sheet name="FACT" sheetId="22" r:id="rId3"/>
    <sheet name="PROD REGION" sheetId="7" r:id="rId4"/>
    <sheet name="CASTILLOS REGION" sheetId="12" r:id="rId5"/>
    <sheet name="PROD PLAZA" sheetId="11" r:id="rId6"/>
    <sheet name="CASTILLOS PLAZA" sheetId="13" r:id="rId7"/>
    <sheet name="CEMEX GO Nuevo" sheetId="35" r:id="rId8"/>
    <sheet name="CEMEX GO" sheetId="24" r:id="rId9"/>
    <sheet name="Ventas MS, Antihu y Asfalt ANTE" sheetId="27" state="hidden" r:id="rId10"/>
    <sheet name="GRAFICAS PRECIO" sheetId="23" r:id="rId11"/>
    <sheet name="ANTIHUMEDAD antes" sheetId="25" state="hidden" r:id="rId12"/>
    <sheet name="MS" sheetId="34" r:id="rId13"/>
    <sheet name="MS antes" sheetId="26" state="hidden" r:id="rId14"/>
    <sheet name="ANTIHUMEDAD" sheetId="33" r:id="rId15"/>
    <sheet name="ASFALTO" sheetId="30" r:id="rId16"/>
    <sheet name="paul" sheetId="31" r:id="rId17"/>
    <sheet name="Ventas MS, Antihumedad y Asfalt" sheetId="32" r:id="rId18"/>
    <sheet name="GRIS-18-19" sheetId="16" state="hidden" r:id="rId19"/>
    <sheet name="GRIS+IMPER+ANTIH-18-19" sheetId="17" state="hidden" r:id="rId20"/>
    <sheet name="BLANCO-19" sheetId="19" state="hidden" r:id="rId21"/>
    <sheet name="MORTERO-19" sheetId="20" state="hidden" r:id="rId22"/>
    <sheet name="MULTIPLAST-19" sheetId="21" state="hidden" r:id="rId23"/>
    <sheet name="MS-19" sheetId="15" state="hidden" r:id="rId24"/>
    <sheet name="2KG-19" sheetId="14" state="hidden" r:id="rId25"/>
  </sheets>
  <definedNames>
    <definedName name="_xlnm._FilterDatabase" localSheetId="2" hidden="1">FACT!$B$14:$Y$14</definedName>
    <definedName name="_xlnm._FilterDatabase" localSheetId="16" hidden="1">paul!$B$3:$P$3</definedName>
    <definedName name="SegmentaciónDeDatos_fecha__mes">#N/A</definedName>
    <definedName name="SegmentaciónDeDatos_Producto">#N/A</definedName>
    <definedName name="SegmentaciónDeDatos_Producto1">#N/A</definedName>
    <definedName name="SegmentaciónDeDatos_Producto2">#N/A</definedName>
    <definedName name="SegmentaciónDeDatos_Producto3">#N/A</definedName>
    <definedName name="SegmentaciónDeDatos_Producto4">#N/A</definedName>
    <definedName name="SegmentaciónDeDatos_Producto5">#N/A</definedName>
    <definedName name="SegmentaciónDeDatos_Producto6">#N/A</definedName>
    <definedName name="SegmentaciónDeDatos_Producto7">#N/A</definedName>
    <definedName name="SegmentaciónDeDatos_Region">#N/A</definedName>
    <definedName name="SegmentaciónDeDatos_Region1">#N/A</definedName>
    <definedName name="SegmentaciónDeDatos_Region2">#N/A</definedName>
    <definedName name="SegmentaciónDeDatos_Region3">#N/A</definedName>
  </definedNames>
  <calcPr calcId="191028"/>
  <pivotCaches>
    <pivotCache cacheId="500" r:id="rId26"/>
    <pivotCache cacheId="504" r:id="rId27"/>
    <pivotCache cacheId="508" r:id="rId28"/>
    <pivotCache cacheId="512" r:id="rId29"/>
    <pivotCache cacheId="515" r:id="rId30"/>
    <pivotCache cacheId="519" r:id="rId31"/>
    <pivotCache cacheId="523" r:id="rId32"/>
    <pivotCache cacheId="526" r:id="rId33"/>
    <pivotCache cacheId="530" r:id="rId34"/>
    <pivotCache cacheId="534" r:id="rId35"/>
    <pivotCache cacheId="538" r:id="rId36"/>
  </pivotCaches>
  <extLst>
    <ext xmlns:x14="http://schemas.microsoft.com/office/spreadsheetml/2009/9/main" uri="{876F7934-8845-4945-9796-88D515C7AA90}">
      <x14:pivotCaches>
        <pivotCache cacheId="499" r:id="rId37"/>
        <pivotCache cacheId="503" r:id="rId38"/>
        <pivotCache cacheId="507" r:id="rId39"/>
        <pivotCache cacheId="511" r:id="rId40"/>
        <pivotCache cacheId="518" r:id="rId41"/>
        <pivotCache cacheId="522" r:id="rId42"/>
        <pivotCache cacheId="529" r:id="rId43"/>
        <pivotCache cacheId="533" r:id="rId44"/>
        <pivotCache cacheId="537" r:id="rId45"/>
      </x14:pivotCaches>
    </ext>
    <ext xmlns:x14="http://schemas.microsoft.com/office/spreadsheetml/2009/9/main" uri="{BBE1A952-AA13-448e-AADC-164F8A28A991}">
      <x14:slicerCaches>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hechos_008c46bf-42aa-47b3-b243-4e9445ada4be" name="fact_hechos" connection="Consulta - fact_hechos"/>
          <x15:modelTable id="dim_materiales_d78aecbc-bd6f-4015-b174-acba6d69e111" name="dim_materiales" connection="Consulta - dim_materiales"/>
          <x15:modelTable id="bridge_materiales_productos_04333214-5a11-4392-a5ac-eed320a12e54" name="bridge_materiales_productos" connection="Consulta - bridge_materiales_productos"/>
          <x15:modelTable id="dim_productos_6fd766b9-9d2f-4a57-a3ee-753049a2a7c6" name="dim_productos" connection="Consulta - dim_productos"/>
          <x15:modelTable id="dim_plazas_8ea297f3-608f-443b-a745-3aaccd03eef1" name="dim_plazas" connection="Consulta - dim_plazas"/>
          <x15:modelTable id="Calendar" name="dim_fechas" connection="Conexión"/>
        </x15:modelTables>
        <x15:modelRelationships>
          <x15:modelRelationship fromTable="fact_hechos" fromColumn="id.material" toTable="dim_materiales" toColumn="id.material"/>
          <x15:modelRelationship fromTable="fact_hechos" fromColumn="fecha" toTable="dim_fechas" toColumn="Date"/>
          <x15:modelRelationship fromTable="fact_hechos" fromColumn="id_plaza" toTable="dim_plazas" toColumn="id_plaza"/>
          <x15:modelRelationship fromTable="bridge_materiales_productos" fromColumn="id.producto" toTable="dim_productos" toColumn="id.producto"/>
          <x15:modelRelationship fromTable="bridge_materiales_productos" fromColumn="id.material" toTable="dim_materiales" toColumn="id.material"/>
        </x15:modelRelationships>
        <x15:extLst>
          <ext xmlns:x16="http://schemas.microsoft.com/office/spreadsheetml/2014/11/main" uri="{9835A34E-60A6-4A7C-AAB8-D5F71C897F49}">
            <x16:modelTimeGroupings>
              <x16:modelTimeGrouping tableName="fact_hechos" columnName="fecha" columnId="fecha">
                <x16:calculatedTimeColumn columnName="fecha (año)" columnId="fecha (año)" contentType="years" isSelected="1"/>
                <x16:calculatedTimeColumn columnName="fecha (trimestre)" columnId="fecha (trimestre)" contentType="quarters" isSelected="1"/>
                <x16:calculatedTimeColumn columnName="fecha (índice de meses)" columnId="fecha (índice de meses)" contentType="monthsindex" isSelected="1"/>
                <x16:calculatedTimeColumn columnName="fecha (mes)" columnId="fecha (me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 i="22" l="1"/>
  <c r="BF10" i="35" l="1"/>
  <c r="BF9" i="35"/>
  <c r="BF5" i="35"/>
  <c r="BF4" i="35"/>
  <c r="BF3" i="35"/>
  <c r="E39" i="32"/>
  <c r="J34" i="32"/>
  <c r="J33" i="32"/>
  <c r="J32" i="32"/>
  <c r="E27" i="32"/>
  <c r="E26" i="32"/>
  <c r="E25" i="32"/>
  <c r="E24" i="32"/>
  <c r="D27" i="32"/>
  <c r="E11" i="32"/>
  <c r="J7" i="32"/>
  <c r="J6" i="32"/>
  <c r="J5" i="32"/>
  <c r="J4" i="32"/>
  <c r="P86" i="30"/>
  <c r="P85" i="30"/>
  <c r="P84" i="30"/>
  <c r="P83" i="30"/>
  <c r="P82" i="30"/>
  <c r="P80" i="30"/>
  <c r="P79" i="30"/>
  <c r="P78" i="30"/>
  <c r="P76" i="30"/>
  <c r="P75" i="30"/>
  <c r="P74" i="30"/>
  <c r="P73" i="30"/>
  <c r="P72" i="30"/>
  <c r="P70" i="30"/>
  <c r="P69" i="30"/>
  <c r="P68" i="30"/>
  <c r="P67" i="30"/>
  <c r="P66" i="30"/>
  <c r="P65" i="30"/>
  <c r="P63" i="30"/>
  <c r="P62" i="30"/>
  <c r="P60" i="30"/>
  <c r="P57" i="30"/>
  <c r="P55" i="30"/>
  <c r="P54" i="30"/>
  <c r="P53" i="30"/>
  <c r="P52" i="30"/>
  <c r="P51" i="30"/>
  <c r="P50" i="30"/>
  <c r="P48" i="30"/>
  <c r="P47" i="30"/>
  <c r="P46" i="30"/>
  <c r="P45" i="30"/>
  <c r="P44" i="30"/>
  <c r="P43" i="30"/>
  <c r="P41" i="30"/>
  <c r="P40" i="30"/>
  <c r="P39" i="30"/>
  <c r="P38" i="30"/>
  <c r="P37" i="30"/>
  <c r="P35" i="30"/>
  <c r="P34" i="30"/>
  <c r="P33" i="30"/>
  <c r="P30" i="30"/>
  <c r="P29" i="30"/>
  <c r="P28" i="30"/>
  <c r="P27" i="30"/>
  <c r="P26" i="30"/>
  <c r="P25" i="30"/>
  <c r="P24" i="30"/>
  <c r="P23" i="30"/>
  <c r="P22" i="30"/>
  <c r="P20" i="30"/>
  <c r="P19" i="30"/>
  <c r="P18" i="30"/>
  <c r="P16" i="30"/>
  <c r="P15" i="30"/>
  <c r="P14" i="30"/>
  <c r="P13" i="30"/>
  <c r="P12" i="30"/>
  <c r="P11" i="30"/>
  <c r="P9" i="30"/>
  <c r="P8" i="30"/>
  <c r="P7" i="30"/>
  <c r="P6" i="30"/>
  <c r="P4" i="30"/>
  <c r="P2" i="30"/>
  <c r="AC86" i="34"/>
  <c r="AC85" i="34"/>
  <c r="AC84" i="34"/>
  <c r="AC83" i="34"/>
  <c r="AC82" i="34"/>
  <c r="AC80" i="34"/>
  <c r="AC79" i="34"/>
  <c r="AC78" i="34"/>
  <c r="AC76" i="34"/>
  <c r="AC75" i="34"/>
  <c r="AC74" i="34"/>
  <c r="AC73" i="34"/>
  <c r="AC72" i="34"/>
  <c r="AC70" i="34"/>
  <c r="AC69" i="34"/>
  <c r="AC68" i="34"/>
  <c r="AC67" i="34"/>
  <c r="AC66" i="34"/>
  <c r="AC65" i="34"/>
  <c r="AC63" i="34"/>
  <c r="AC62" i="34"/>
  <c r="AC60" i="34"/>
  <c r="AC57" i="34"/>
  <c r="AC55" i="34"/>
  <c r="AC54" i="34"/>
  <c r="AC53" i="34"/>
  <c r="AC52" i="34"/>
  <c r="AC51" i="34"/>
  <c r="AC50" i="34"/>
  <c r="AC48" i="34"/>
  <c r="AC47" i="34"/>
  <c r="AC46" i="34"/>
  <c r="AC45" i="34"/>
  <c r="AC44" i="34"/>
  <c r="AC43" i="34"/>
  <c r="AC41" i="34"/>
  <c r="AC40" i="34"/>
  <c r="AC39" i="34"/>
  <c r="AC38" i="34"/>
  <c r="AC37" i="34"/>
  <c r="AC35" i="34"/>
  <c r="AC34" i="34"/>
  <c r="AC33" i="34"/>
  <c r="AC30" i="34"/>
  <c r="AC29" i="34"/>
  <c r="AC28" i="34"/>
  <c r="AC27" i="34"/>
  <c r="AC26" i="34"/>
  <c r="AC25" i="34"/>
  <c r="AC24" i="34"/>
  <c r="AC23" i="34"/>
  <c r="AC22" i="34"/>
  <c r="AC20" i="34"/>
  <c r="AC19" i="34"/>
  <c r="AC18" i="34"/>
  <c r="AC16" i="34"/>
  <c r="AC15" i="34"/>
  <c r="AC14" i="34"/>
  <c r="AC13" i="34"/>
  <c r="AC12" i="34"/>
  <c r="AC11" i="34"/>
  <c r="AC9" i="34"/>
  <c r="AC8" i="34"/>
  <c r="AC7" i="34"/>
  <c r="AC6" i="34"/>
  <c r="AC4" i="34"/>
  <c r="AP86" i="34"/>
  <c r="AP85" i="34"/>
  <c r="AP84" i="34"/>
  <c r="AP83" i="34"/>
  <c r="AP82" i="34"/>
  <c r="AP80" i="34"/>
  <c r="AP79" i="34"/>
  <c r="AP78" i="34"/>
  <c r="AP76" i="34"/>
  <c r="AP75" i="34"/>
  <c r="AP74" i="34"/>
  <c r="AP73" i="34"/>
  <c r="AP72" i="34"/>
  <c r="AP70" i="34"/>
  <c r="AP69" i="34"/>
  <c r="AP68" i="34"/>
  <c r="AP67" i="34"/>
  <c r="AP66" i="34"/>
  <c r="AP65" i="34"/>
  <c r="AP63" i="34"/>
  <c r="AP62" i="34"/>
  <c r="AP60" i="34"/>
  <c r="AP57" i="34"/>
  <c r="AP55" i="34"/>
  <c r="AP54" i="34"/>
  <c r="AP53" i="34"/>
  <c r="AP52" i="34"/>
  <c r="AP51" i="34"/>
  <c r="AP50" i="34"/>
  <c r="AP48" i="34"/>
  <c r="AP47" i="34"/>
  <c r="AP46" i="34"/>
  <c r="AP45" i="34"/>
  <c r="AP44" i="34"/>
  <c r="AP43" i="34"/>
  <c r="AP41" i="34"/>
  <c r="AP40" i="34"/>
  <c r="AP39" i="34"/>
  <c r="AP38" i="34"/>
  <c r="AP37" i="34"/>
  <c r="AP35" i="34"/>
  <c r="AP34" i="34"/>
  <c r="AP33" i="34"/>
  <c r="AP30" i="34"/>
  <c r="AP29" i="34"/>
  <c r="AP28" i="34"/>
  <c r="AP27" i="34"/>
  <c r="AP26" i="34"/>
  <c r="AP25" i="34"/>
  <c r="AP24" i="34"/>
  <c r="AP23" i="34"/>
  <c r="AP22" i="34"/>
  <c r="AP20" i="34"/>
  <c r="AP19" i="34"/>
  <c r="AP18" i="34"/>
  <c r="AP16" i="34"/>
  <c r="AP15" i="34"/>
  <c r="AP14" i="34"/>
  <c r="AP13" i="34"/>
  <c r="AP12" i="34"/>
  <c r="AP11" i="34"/>
  <c r="AP9" i="34"/>
  <c r="AP8" i="34"/>
  <c r="AP7" i="34"/>
  <c r="AP6" i="34"/>
  <c r="AP4" i="34"/>
  <c r="BC86" i="34"/>
  <c r="BC85" i="34"/>
  <c r="BC84" i="34"/>
  <c r="BC83" i="34"/>
  <c r="BC82" i="34"/>
  <c r="BC80" i="34"/>
  <c r="BC79" i="34"/>
  <c r="BC78" i="34"/>
  <c r="BC76" i="34"/>
  <c r="BC75" i="34"/>
  <c r="BC74" i="34"/>
  <c r="BC73" i="34"/>
  <c r="BC72" i="34"/>
  <c r="BC70" i="34"/>
  <c r="BC69" i="34"/>
  <c r="BC68" i="34"/>
  <c r="BC67" i="34"/>
  <c r="BC66" i="34"/>
  <c r="BC65" i="34"/>
  <c r="BC63" i="34"/>
  <c r="BC62" i="34"/>
  <c r="BC60" i="34"/>
  <c r="BC57" i="34"/>
  <c r="BC55" i="34"/>
  <c r="BC54" i="34"/>
  <c r="BC53" i="34"/>
  <c r="BC52" i="34"/>
  <c r="BC51" i="34"/>
  <c r="BC50" i="34"/>
  <c r="BC48" i="34"/>
  <c r="BC47" i="34"/>
  <c r="BC46" i="34"/>
  <c r="BC45" i="34"/>
  <c r="BC44" i="34"/>
  <c r="BC43" i="34"/>
  <c r="BC41" i="34"/>
  <c r="BC40" i="34"/>
  <c r="BC39" i="34"/>
  <c r="BC38" i="34"/>
  <c r="BC37" i="34"/>
  <c r="BC35" i="34"/>
  <c r="BC34" i="34"/>
  <c r="BC33" i="34"/>
  <c r="BC30" i="34"/>
  <c r="BC29" i="34"/>
  <c r="BC28" i="34"/>
  <c r="BC27" i="34"/>
  <c r="BC26" i="34"/>
  <c r="BC25" i="34"/>
  <c r="BC24" i="34"/>
  <c r="BC23" i="34"/>
  <c r="BC22" i="34"/>
  <c r="BC20" i="34"/>
  <c r="BC19" i="34"/>
  <c r="BC18" i="34"/>
  <c r="BC16" i="34"/>
  <c r="BC15" i="34"/>
  <c r="BC14" i="34"/>
  <c r="BC13" i="34"/>
  <c r="BC12" i="34"/>
  <c r="BC11" i="34"/>
  <c r="BC9" i="34"/>
  <c r="BC8" i="34"/>
  <c r="BC7" i="34"/>
  <c r="BC6" i="34"/>
  <c r="BC4" i="34"/>
  <c r="BC2" i="34"/>
  <c r="BP86" i="34"/>
  <c r="BP85" i="34"/>
  <c r="BP84" i="34"/>
  <c r="BP83" i="34"/>
  <c r="BP82" i="34"/>
  <c r="BP80" i="34"/>
  <c r="BP79" i="34"/>
  <c r="BP78" i="34"/>
  <c r="BP76" i="34"/>
  <c r="BP75" i="34"/>
  <c r="BP74" i="34"/>
  <c r="BP73" i="34"/>
  <c r="BP72" i="34"/>
  <c r="BP70" i="34"/>
  <c r="BP69" i="34"/>
  <c r="BP68" i="34"/>
  <c r="BP67" i="34"/>
  <c r="BP66" i="34"/>
  <c r="BP65" i="34"/>
  <c r="BP63" i="34"/>
  <c r="BP62" i="34"/>
  <c r="BP60" i="34"/>
  <c r="BP57" i="34"/>
  <c r="BP55" i="34"/>
  <c r="BP54" i="34"/>
  <c r="BP53" i="34"/>
  <c r="BP52" i="34"/>
  <c r="BP51" i="34"/>
  <c r="BP50" i="34"/>
  <c r="BP48" i="34"/>
  <c r="BP47" i="34"/>
  <c r="BP46" i="34"/>
  <c r="BP45" i="34"/>
  <c r="BP44" i="34"/>
  <c r="BP43" i="34"/>
  <c r="BP41" i="34"/>
  <c r="BP40" i="34"/>
  <c r="BP39" i="34"/>
  <c r="BP38" i="34"/>
  <c r="BP37" i="34"/>
  <c r="BP35" i="34"/>
  <c r="BP34" i="34"/>
  <c r="BP33" i="34"/>
  <c r="BP30" i="34"/>
  <c r="BP29" i="34"/>
  <c r="BP28" i="34"/>
  <c r="BP27" i="34"/>
  <c r="BP26" i="34"/>
  <c r="BP25" i="34"/>
  <c r="BP24" i="34"/>
  <c r="BP23" i="34"/>
  <c r="BP22" i="34"/>
  <c r="BP20" i="34"/>
  <c r="BP19" i="34"/>
  <c r="BP18" i="34"/>
  <c r="BP16" i="34"/>
  <c r="BP15" i="34"/>
  <c r="BP14" i="34"/>
  <c r="BP13" i="34"/>
  <c r="BP12" i="34"/>
  <c r="BP11" i="34"/>
  <c r="BP9" i="34"/>
  <c r="BP8" i="34"/>
  <c r="BP7" i="34"/>
  <c r="BP6" i="34"/>
  <c r="BP4" i="34"/>
  <c r="BP2" i="34"/>
  <c r="CC86" i="34"/>
  <c r="CC85" i="34"/>
  <c r="CC84" i="34"/>
  <c r="CC83" i="34"/>
  <c r="CC82" i="34"/>
  <c r="CC80" i="34"/>
  <c r="CC79" i="34"/>
  <c r="CC78" i="34"/>
  <c r="CC76" i="34"/>
  <c r="CC75" i="34"/>
  <c r="CC74" i="34"/>
  <c r="CC73" i="34"/>
  <c r="CC72" i="34"/>
  <c r="CC70" i="34"/>
  <c r="CC69" i="34"/>
  <c r="CC68" i="34"/>
  <c r="CC67" i="34"/>
  <c r="CC66" i="34"/>
  <c r="CC65" i="34"/>
  <c r="CC63" i="34"/>
  <c r="CC62" i="34"/>
  <c r="CC60" i="34"/>
  <c r="CC57" i="34"/>
  <c r="CC55" i="34"/>
  <c r="CC54" i="34"/>
  <c r="CC53" i="34"/>
  <c r="CC52" i="34"/>
  <c r="CC51" i="34"/>
  <c r="CC50" i="34"/>
  <c r="CC48" i="34"/>
  <c r="CC47" i="34"/>
  <c r="CC46" i="34"/>
  <c r="CC45" i="34"/>
  <c r="CC44" i="34"/>
  <c r="CC43" i="34"/>
  <c r="CC41" i="34"/>
  <c r="CC40" i="34"/>
  <c r="CC39" i="34"/>
  <c r="CC38" i="34"/>
  <c r="CC37" i="34"/>
  <c r="CC35" i="34"/>
  <c r="CC34" i="34"/>
  <c r="CC33" i="34"/>
  <c r="CC30" i="34"/>
  <c r="CC29" i="34"/>
  <c r="CC28" i="34"/>
  <c r="CC27" i="34"/>
  <c r="CC26" i="34"/>
  <c r="CC25" i="34"/>
  <c r="CC24" i="34"/>
  <c r="CC23" i="34"/>
  <c r="CC22" i="34"/>
  <c r="CC20" i="34"/>
  <c r="CC19" i="34"/>
  <c r="CC18" i="34"/>
  <c r="CC16" i="34"/>
  <c r="CC15" i="34"/>
  <c r="CC14" i="34"/>
  <c r="CC13" i="34"/>
  <c r="CC12" i="34"/>
  <c r="CC11" i="34"/>
  <c r="CC9" i="34"/>
  <c r="CC8" i="34"/>
  <c r="CC7" i="34"/>
  <c r="CC6" i="34"/>
  <c r="CC4" i="34"/>
  <c r="CC2" i="34"/>
  <c r="CP86" i="34"/>
  <c r="CP85" i="34"/>
  <c r="CP84" i="34"/>
  <c r="CP83" i="34"/>
  <c r="CP82" i="34"/>
  <c r="CP80" i="34"/>
  <c r="CP79" i="34"/>
  <c r="CP78" i="34"/>
  <c r="CP76" i="34"/>
  <c r="CP75" i="34"/>
  <c r="CP74" i="34"/>
  <c r="CP73" i="34"/>
  <c r="CP72" i="34"/>
  <c r="CP70" i="34"/>
  <c r="CP69" i="34"/>
  <c r="CP68" i="34"/>
  <c r="CP67" i="34"/>
  <c r="CP66" i="34"/>
  <c r="CP65" i="34"/>
  <c r="CP63" i="34"/>
  <c r="CP62" i="34"/>
  <c r="CP60" i="34"/>
  <c r="CP57" i="34"/>
  <c r="CP55" i="34"/>
  <c r="CP54" i="34"/>
  <c r="CP53" i="34"/>
  <c r="CP52" i="34"/>
  <c r="CP51" i="34"/>
  <c r="CP50" i="34"/>
  <c r="CP48" i="34"/>
  <c r="CP47" i="34"/>
  <c r="CP46" i="34"/>
  <c r="CP45" i="34"/>
  <c r="CP44" i="34"/>
  <c r="CP43" i="34"/>
  <c r="CP41" i="34"/>
  <c r="CP40" i="34"/>
  <c r="CP39" i="34"/>
  <c r="CP38" i="34"/>
  <c r="CP37" i="34"/>
  <c r="CP35" i="34"/>
  <c r="CP34" i="34"/>
  <c r="CP33" i="34"/>
  <c r="CP30" i="34"/>
  <c r="CP29" i="34"/>
  <c r="CP28" i="34"/>
  <c r="CP27" i="34"/>
  <c r="CP26" i="34"/>
  <c r="CP25" i="34"/>
  <c r="CP24" i="34"/>
  <c r="CP23" i="34"/>
  <c r="CP22" i="34"/>
  <c r="CP20" i="34"/>
  <c r="CP19" i="34"/>
  <c r="CP18" i="34"/>
  <c r="CP16" i="34"/>
  <c r="CP15" i="34"/>
  <c r="CP14" i="34"/>
  <c r="CP13" i="34"/>
  <c r="CP12" i="34"/>
  <c r="CP11" i="34"/>
  <c r="CP9" i="34"/>
  <c r="CP8" i="34"/>
  <c r="CP7" i="34"/>
  <c r="CP6" i="34"/>
  <c r="CP4" i="34"/>
  <c r="CP2" i="34"/>
  <c r="DC86" i="34"/>
  <c r="DC85" i="34"/>
  <c r="DC84" i="34"/>
  <c r="DC83" i="34"/>
  <c r="DC82" i="34"/>
  <c r="DC80" i="34"/>
  <c r="DC79" i="34"/>
  <c r="DC78" i="34"/>
  <c r="DC76" i="34"/>
  <c r="DC75" i="34"/>
  <c r="DC74" i="34"/>
  <c r="DC73" i="34"/>
  <c r="DC72" i="34"/>
  <c r="DC70" i="34"/>
  <c r="DC69" i="34"/>
  <c r="DC68" i="34"/>
  <c r="DC67" i="34"/>
  <c r="DC66" i="34"/>
  <c r="DC65" i="34"/>
  <c r="DC63" i="34"/>
  <c r="DC62" i="34"/>
  <c r="DC60" i="34"/>
  <c r="DC57" i="34"/>
  <c r="DC55" i="34"/>
  <c r="DC54" i="34"/>
  <c r="DC53" i="34"/>
  <c r="DC52" i="34"/>
  <c r="DC51" i="34"/>
  <c r="DC50" i="34"/>
  <c r="DC48" i="34"/>
  <c r="DC47" i="34"/>
  <c r="DC46" i="34"/>
  <c r="DC45" i="34"/>
  <c r="DC44" i="34"/>
  <c r="DC43" i="34"/>
  <c r="DC41" i="34"/>
  <c r="DC40" i="34"/>
  <c r="DC39" i="34"/>
  <c r="DC38" i="34"/>
  <c r="DC37" i="34"/>
  <c r="DC35" i="34"/>
  <c r="DC34" i="34"/>
  <c r="DC33" i="34"/>
  <c r="DC30" i="34"/>
  <c r="DC29" i="34"/>
  <c r="DC28" i="34"/>
  <c r="DC27" i="34"/>
  <c r="DC26" i="34"/>
  <c r="DC25" i="34"/>
  <c r="DC24" i="34"/>
  <c r="DC23" i="34"/>
  <c r="DC22" i="34"/>
  <c r="DC20" i="34"/>
  <c r="DC19" i="34"/>
  <c r="DC18" i="34"/>
  <c r="DC16" i="34"/>
  <c r="DC15" i="34"/>
  <c r="DC14" i="34"/>
  <c r="DC13" i="34"/>
  <c r="DC12" i="34"/>
  <c r="DC11" i="34"/>
  <c r="DC9" i="34"/>
  <c r="DC8" i="34"/>
  <c r="DC7" i="34"/>
  <c r="DC6" i="34"/>
  <c r="DC4" i="34"/>
  <c r="DC2" i="34"/>
  <c r="P86" i="33"/>
  <c r="P85" i="33"/>
  <c r="P84" i="33"/>
  <c r="P83" i="33"/>
  <c r="P82" i="33"/>
  <c r="P80" i="33"/>
  <c r="P79" i="33"/>
  <c r="P78" i="33"/>
  <c r="P76" i="33"/>
  <c r="P75" i="33"/>
  <c r="P74" i="33"/>
  <c r="P73" i="33"/>
  <c r="P72" i="33"/>
  <c r="P70" i="33"/>
  <c r="P69" i="33"/>
  <c r="P68" i="33"/>
  <c r="P67" i="33"/>
  <c r="P66" i="33"/>
  <c r="P65" i="33"/>
  <c r="P63" i="33"/>
  <c r="P62" i="33"/>
  <c r="P60" i="33"/>
  <c r="P57" i="33"/>
  <c r="P55" i="33"/>
  <c r="P54" i="33"/>
  <c r="P53" i="33"/>
  <c r="P52" i="33"/>
  <c r="P51" i="33"/>
  <c r="P50" i="33"/>
  <c r="P48" i="33"/>
  <c r="P47" i="33"/>
  <c r="P46" i="33"/>
  <c r="P45" i="33"/>
  <c r="P44" i="33"/>
  <c r="P43" i="33"/>
  <c r="P41" i="33"/>
  <c r="P40" i="33"/>
  <c r="P39" i="33"/>
  <c r="P38" i="33"/>
  <c r="P37" i="33"/>
  <c r="P35" i="33"/>
  <c r="P34" i="33"/>
  <c r="P33" i="33"/>
  <c r="P30" i="33"/>
  <c r="P29" i="33"/>
  <c r="P28" i="33"/>
  <c r="P27" i="33"/>
  <c r="P26" i="33"/>
  <c r="P25" i="33"/>
  <c r="P24" i="33"/>
  <c r="P23" i="33"/>
  <c r="P22" i="33"/>
  <c r="P20" i="33"/>
  <c r="P19" i="33"/>
  <c r="P18" i="33"/>
  <c r="P17" i="33"/>
  <c r="P16" i="33"/>
  <c r="P15" i="33"/>
  <c r="P13" i="33"/>
  <c r="P12" i="33"/>
  <c r="P11" i="33"/>
  <c r="P10" i="33"/>
  <c r="P8" i="33"/>
  <c r="P7" i="33"/>
  <c r="P6" i="33"/>
  <c r="P4" i="33"/>
  <c r="P2" i="33"/>
  <c r="AC86" i="33"/>
  <c r="AC85" i="33"/>
  <c r="AC84" i="33"/>
  <c r="AC83" i="33"/>
  <c r="AC82" i="33"/>
  <c r="AC80" i="33"/>
  <c r="AC79" i="33"/>
  <c r="AC78" i="33"/>
  <c r="AC76" i="33"/>
  <c r="AC75" i="33"/>
  <c r="AC74" i="33"/>
  <c r="AC73" i="33"/>
  <c r="AC72" i="33"/>
  <c r="AC70" i="33"/>
  <c r="AC69" i="33"/>
  <c r="AC68" i="33"/>
  <c r="AC67" i="33"/>
  <c r="AC66" i="33"/>
  <c r="AC65" i="33"/>
  <c r="AC63" i="33"/>
  <c r="AC62" i="33"/>
  <c r="AC60" i="33"/>
  <c r="AC57" i="33"/>
  <c r="AC55" i="33"/>
  <c r="AC54" i="33"/>
  <c r="AC53" i="33"/>
  <c r="AC52" i="33"/>
  <c r="AC51" i="33"/>
  <c r="AC50" i="33"/>
  <c r="AC48" i="33"/>
  <c r="AC47" i="33"/>
  <c r="AC46" i="33"/>
  <c r="AC45" i="33"/>
  <c r="AC44" i="33"/>
  <c r="AC43" i="33"/>
  <c r="AC41" i="33"/>
  <c r="AC40" i="33"/>
  <c r="AC39" i="33"/>
  <c r="AC38" i="33"/>
  <c r="AC37" i="33"/>
  <c r="AC35" i="33"/>
  <c r="AC34" i="33"/>
  <c r="AC33" i="33"/>
  <c r="AC30" i="33"/>
  <c r="AC29" i="33"/>
  <c r="AC28" i="33"/>
  <c r="AC27" i="33"/>
  <c r="AC26" i="33"/>
  <c r="AC25" i="33"/>
  <c r="AC24" i="33"/>
  <c r="AC23" i="33"/>
  <c r="AC22" i="33"/>
  <c r="AC20" i="33"/>
  <c r="AC19" i="33"/>
  <c r="AC18" i="33"/>
  <c r="AC17" i="33"/>
  <c r="AC16" i="33"/>
  <c r="AC15" i="33"/>
  <c r="AC13" i="33"/>
  <c r="AC12" i="33"/>
  <c r="AC11" i="33"/>
  <c r="AC10" i="33"/>
  <c r="AC8" i="33"/>
  <c r="AC7" i="33"/>
  <c r="AC6" i="33"/>
  <c r="AC4" i="33"/>
  <c r="AC2" i="33"/>
  <c r="BF11" i="24"/>
  <c r="BF10" i="24"/>
  <c r="BF6" i="24"/>
  <c r="BF5" i="24"/>
  <c r="BF4" i="24"/>
  <c r="BF3" i="24"/>
  <c r="K23" i="22"/>
  <c r="K16" i="22"/>
  <c r="K17" i="22"/>
  <c r="K18" i="22"/>
  <c r="K19" i="22"/>
  <c r="K20" i="22"/>
  <c r="K21" i="22"/>
  <c r="K22" i="22"/>
  <c r="K15" i="22"/>
  <c r="K11" i="31"/>
  <c r="K8" i="31"/>
  <c r="K9" i="31"/>
  <c r="K7" i="31"/>
  <c r="K5" i="31"/>
  <c r="K4" i="31"/>
  <c r="J11" i="31" l="1"/>
  <c r="J8" i="31"/>
  <c r="J9" i="31"/>
  <c r="J7" i="31"/>
  <c r="J5" i="31"/>
  <c r="G11" i="31"/>
  <c r="H10" i="31"/>
  <c r="D10" i="31"/>
  <c r="C10" i="31"/>
  <c r="J4" i="31"/>
  <c r="E81" i="30" l="1"/>
  <c r="F81" i="30"/>
  <c r="G81" i="30"/>
  <c r="H81" i="30"/>
  <c r="I81" i="30"/>
  <c r="J81" i="30"/>
  <c r="K81" i="30"/>
  <c r="L81" i="30"/>
  <c r="M81" i="30"/>
  <c r="N81" i="30"/>
  <c r="O81" i="30"/>
  <c r="Q81" i="30"/>
  <c r="R81" i="30"/>
  <c r="S81" i="30"/>
  <c r="T81" i="30"/>
  <c r="U81" i="30"/>
  <c r="V81" i="30"/>
  <c r="W81" i="30"/>
  <c r="W88" i="30" s="1"/>
  <c r="X81" i="30"/>
  <c r="Y81" i="30"/>
  <c r="Z81" i="30"/>
  <c r="AA81" i="30"/>
  <c r="AB81" i="30"/>
  <c r="D81" i="30"/>
  <c r="E77" i="30"/>
  <c r="F77" i="30"/>
  <c r="G77" i="30"/>
  <c r="H77" i="30"/>
  <c r="I77" i="30"/>
  <c r="J77" i="30"/>
  <c r="J88" i="30" s="1"/>
  <c r="K77" i="30"/>
  <c r="L77" i="30"/>
  <c r="M77" i="30"/>
  <c r="N77" i="30"/>
  <c r="O77" i="30"/>
  <c r="Q77" i="30"/>
  <c r="R77" i="30"/>
  <c r="S77" i="30"/>
  <c r="T77" i="30"/>
  <c r="U77" i="30"/>
  <c r="V77" i="30"/>
  <c r="W77" i="30"/>
  <c r="X77" i="30"/>
  <c r="Y77" i="30"/>
  <c r="Z77" i="30"/>
  <c r="AA77" i="30"/>
  <c r="AB77" i="30"/>
  <c r="D77" i="30"/>
  <c r="E64" i="30"/>
  <c r="F64" i="30"/>
  <c r="G64" i="30"/>
  <c r="H64" i="30"/>
  <c r="I64" i="30"/>
  <c r="J64" i="30"/>
  <c r="K64" i="30"/>
  <c r="L64" i="30"/>
  <c r="M64" i="30"/>
  <c r="N64" i="30"/>
  <c r="O64" i="30"/>
  <c r="Q64" i="30"/>
  <c r="R64" i="30"/>
  <c r="S64" i="30"/>
  <c r="T64" i="30"/>
  <c r="U64" i="30"/>
  <c r="V64" i="30"/>
  <c r="W64" i="30"/>
  <c r="X64" i="30"/>
  <c r="Y64" i="30"/>
  <c r="Z64" i="30"/>
  <c r="AA64" i="30"/>
  <c r="AB64" i="30"/>
  <c r="D64" i="30"/>
  <c r="E56" i="30"/>
  <c r="F56" i="30"/>
  <c r="G56" i="30"/>
  <c r="H56" i="30"/>
  <c r="I56" i="30"/>
  <c r="J56" i="30"/>
  <c r="K56" i="30"/>
  <c r="L56" i="30"/>
  <c r="M56" i="30"/>
  <c r="N56" i="30"/>
  <c r="O56" i="30"/>
  <c r="Q56" i="30"/>
  <c r="R56" i="30"/>
  <c r="S56" i="30"/>
  <c r="T56" i="30"/>
  <c r="U56" i="30"/>
  <c r="V56" i="30"/>
  <c r="W56" i="30"/>
  <c r="X56" i="30"/>
  <c r="Y56" i="30"/>
  <c r="Z56" i="30"/>
  <c r="AA56" i="30"/>
  <c r="AB56" i="30"/>
  <c r="D56" i="30"/>
  <c r="W32" i="30"/>
  <c r="E36" i="30"/>
  <c r="F36" i="30"/>
  <c r="G36" i="30"/>
  <c r="H36" i="30"/>
  <c r="I36" i="30"/>
  <c r="J36" i="30"/>
  <c r="K36" i="30"/>
  <c r="L36" i="30"/>
  <c r="M36" i="30"/>
  <c r="N36" i="30"/>
  <c r="O36" i="30"/>
  <c r="Q36" i="30"/>
  <c r="R36" i="30"/>
  <c r="S36" i="30"/>
  <c r="T36" i="30"/>
  <c r="U36" i="30"/>
  <c r="V36" i="30"/>
  <c r="W36" i="30"/>
  <c r="X36" i="30"/>
  <c r="Y36" i="30"/>
  <c r="Z36" i="30"/>
  <c r="AA36" i="30"/>
  <c r="AB36" i="30"/>
  <c r="D36" i="30"/>
  <c r="E31" i="30"/>
  <c r="F31" i="30"/>
  <c r="G31" i="30"/>
  <c r="H31" i="30"/>
  <c r="I31" i="30"/>
  <c r="J31" i="30"/>
  <c r="J32" i="30" s="1"/>
  <c r="K31" i="30"/>
  <c r="L31" i="30"/>
  <c r="M31" i="30"/>
  <c r="N31" i="30"/>
  <c r="O31" i="30"/>
  <c r="Q31" i="30"/>
  <c r="R31" i="30"/>
  <c r="S31" i="30"/>
  <c r="T31" i="30"/>
  <c r="U31" i="30"/>
  <c r="V31" i="30"/>
  <c r="W31" i="30"/>
  <c r="X31" i="30"/>
  <c r="Y31" i="30"/>
  <c r="Z31" i="30"/>
  <c r="AA31" i="30"/>
  <c r="AB31" i="30"/>
  <c r="D31" i="30"/>
  <c r="E21" i="30"/>
  <c r="F21" i="30"/>
  <c r="G21" i="30"/>
  <c r="H21" i="30"/>
  <c r="I21" i="30"/>
  <c r="J21" i="30"/>
  <c r="K21" i="30"/>
  <c r="L21" i="30"/>
  <c r="M21" i="30"/>
  <c r="N21" i="30"/>
  <c r="O21" i="30"/>
  <c r="Q21" i="30"/>
  <c r="R21" i="30"/>
  <c r="S21" i="30"/>
  <c r="T21" i="30"/>
  <c r="U21" i="30"/>
  <c r="V21" i="30"/>
  <c r="W21" i="30"/>
  <c r="X21" i="30"/>
  <c r="Y21" i="30"/>
  <c r="Z21" i="30"/>
  <c r="AA21" i="30"/>
  <c r="AB21" i="30"/>
  <c r="E10" i="30"/>
  <c r="F10" i="30"/>
  <c r="G10" i="30"/>
  <c r="H10" i="30"/>
  <c r="I10" i="30"/>
  <c r="J10" i="30"/>
  <c r="K10" i="30"/>
  <c r="L10" i="30"/>
  <c r="M10" i="30"/>
  <c r="N10" i="30"/>
  <c r="O10" i="30"/>
  <c r="Q10" i="30"/>
  <c r="R10" i="30"/>
  <c r="S10" i="30"/>
  <c r="T10" i="30"/>
  <c r="U10" i="30"/>
  <c r="V10" i="30"/>
  <c r="W10" i="30"/>
  <c r="X10" i="30"/>
  <c r="Y10" i="30"/>
  <c r="Z10" i="30"/>
  <c r="AA10" i="30"/>
  <c r="AB10" i="30"/>
  <c r="D10" i="30"/>
  <c r="E5" i="30"/>
  <c r="F5" i="30"/>
  <c r="G5" i="30"/>
  <c r="H5" i="30"/>
  <c r="I5" i="30"/>
  <c r="J5" i="30"/>
  <c r="K5" i="30"/>
  <c r="L5" i="30"/>
  <c r="M5" i="30"/>
  <c r="N5" i="30"/>
  <c r="O5" i="30"/>
  <c r="Q5" i="30"/>
  <c r="R5" i="30"/>
  <c r="S5" i="30"/>
  <c r="T5" i="30"/>
  <c r="U5" i="30"/>
  <c r="V5" i="30"/>
  <c r="W5" i="30"/>
  <c r="X5" i="30"/>
  <c r="Y5" i="30"/>
  <c r="Z5" i="30"/>
  <c r="AA5" i="30"/>
  <c r="AB5" i="30"/>
  <c r="D5" i="30"/>
  <c r="H6" i="32"/>
  <c r="H5" i="32"/>
  <c r="H4" i="32"/>
  <c r="S88" i="34"/>
  <c r="T88" i="34"/>
  <c r="V88" i="34"/>
  <c r="AH88" i="34"/>
  <c r="AI88" i="34"/>
  <c r="BF88" i="34"/>
  <c r="BG88" i="34"/>
  <c r="CB88" i="34"/>
  <c r="CQ88" i="34"/>
  <c r="CW88" i="34"/>
  <c r="DK88" i="34"/>
  <c r="DL88" i="34"/>
  <c r="DM88" i="34"/>
  <c r="R81" i="34"/>
  <c r="S81" i="34"/>
  <c r="T81" i="34"/>
  <c r="U81" i="34"/>
  <c r="V81" i="34"/>
  <c r="W81" i="34"/>
  <c r="X81" i="34"/>
  <c r="Y81" i="34"/>
  <c r="Z81" i="34"/>
  <c r="AA81" i="34"/>
  <c r="AB81" i="34"/>
  <c r="AD81" i="34"/>
  <c r="AE81" i="34"/>
  <c r="AF81" i="34"/>
  <c r="AG81" i="34"/>
  <c r="AH81" i="34"/>
  <c r="AI81" i="34"/>
  <c r="AJ81" i="34"/>
  <c r="AK81" i="34"/>
  <c r="AL81" i="34"/>
  <c r="AM81" i="34"/>
  <c r="AN81" i="34"/>
  <c r="AO81" i="34"/>
  <c r="AQ81" i="34"/>
  <c r="AR81" i="34"/>
  <c r="AS81" i="34"/>
  <c r="AT81" i="34"/>
  <c r="AU81" i="34"/>
  <c r="AV81" i="34"/>
  <c r="AW81" i="34"/>
  <c r="AX81" i="34"/>
  <c r="AY81" i="34"/>
  <c r="AZ81" i="34"/>
  <c r="BA81" i="34"/>
  <c r="BB81" i="34"/>
  <c r="BD81" i="34"/>
  <c r="BE81" i="34"/>
  <c r="BF81" i="34"/>
  <c r="BG81" i="34"/>
  <c r="BH81" i="34"/>
  <c r="BI81" i="34"/>
  <c r="BJ81" i="34"/>
  <c r="BK81" i="34"/>
  <c r="BL81" i="34"/>
  <c r="BM81" i="34"/>
  <c r="BN81" i="34"/>
  <c r="BO81" i="34"/>
  <c r="BQ81" i="34"/>
  <c r="BR81" i="34"/>
  <c r="BS81" i="34"/>
  <c r="BT81" i="34"/>
  <c r="BU81" i="34"/>
  <c r="BV81" i="34"/>
  <c r="BW81" i="34"/>
  <c r="BX81" i="34"/>
  <c r="BY81" i="34"/>
  <c r="BZ81" i="34"/>
  <c r="CA81" i="34"/>
  <c r="CB81" i="34"/>
  <c r="CD81" i="34"/>
  <c r="CE81" i="34"/>
  <c r="CF81" i="34"/>
  <c r="CG81" i="34"/>
  <c r="CH81" i="34"/>
  <c r="CI81" i="34"/>
  <c r="CJ81" i="34"/>
  <c r="CK81" i="34"/>
  <c r="CL81" i="34"/>
  <c r="CM81" i="34"/>
  <c r="CN81" i="34"/>
  <c r="CO81" i="34"/>
  <c r="CQ81" i="34"/>
  <c r="CR81" i="34"/>
  <c r="CS81" i="34"/>
  <c r="CT81" i="34"/>
  <c r="CU81" i="34"/>
  <c r="CV81" i="34"/>
  <c r="CW81" i="34"/>
  <c r="CX81" i="34"/>
  <c r="CY81" i="34"/>
  <c r="CZ81" i="34"/>
  <c r="DA81" i="34"/>
  <c r="DB81" i="34"/>
  <c r="DD81" i="34"/>
  <c r="DE81" i="34"/>
  <c r="DF81" i="34"/>
  <c r="DG81" i="34"/>
  <c r="DH81" i="34"/>
  <c r="DI81" i="34"/>
  <c r="DJ81" i="34"/>
  <c r="DK81" i="34"/>
  <c r="DL81" i="34"/>
  <c r="DM81" i="34"/>
  <c r="DN81" i="34"/>
  <c r="DO81" i="34"/>
  <c r="Q81" i="34"/>
  <c r="R77" i="34"/>
  <c r="S77" i="34"/>
  <c r="T77" i="34"/>
  <c r="U77" i="34"/>
  <c r="V77" i="34"/>
  <c r="W77" i="34"/>
  <c r="X77" i="34"/>
  <c r="Y77" i="34"/>
  <c r="Z77" i="34"/>
  <c r="AA77" i="34"/>
  <c r="AB77" i="34"/>
  <c r="AD77" i="34"/>
  <c r="AE77" i="34"/>
  <c r="AF77" i="34"/>
  <c r="AG77" i="34"/>
  <c r="AH77" i="34"/>
  <c r="AI77" i="34"/>
  <c r="AJ77" i="34"/>
  <c r="AK77" i="34"/>
  <c r="AL77" i="34"/>
  <c r="AM77" i="34"/>
  <c r="AN77" i="34"/>
  <c r="AO77" i="34"/>
  <c r="AQ77" i="34"/>
  <c r="AR77" i="34"/>
  <c r="AS77" i="34"/>
  <c r="AT77" i="34"/>
  <c r="AU77" i="34"/>
  <c r="AV77" i="34"/>
  <c r="AW77" i="34"/>
  <c r="AX77" i="34"/>
  <c r="AY77" i="34"/>
  <c r="AZ77" i="34"/>
  <c r="BA77" i="34"/>
  <c r="BB77" i="34"/>
  <c r="BD77" i="34"/>
  <c r="BE77" i="34"/>
  <c r="BF77" i="34"/>
  <c r="BG77" i="34"/>
  <c r="BH77" i="34"/>
  <c r="BI77" i="34"/>
  <c r="BJ77" i="34"/>
  <c r="BK77" i="34"/>
  <c r="BL77" i="34"/>
  <c r="BM77" i="34"/>
  <c r="BN77" i="34"/>
  <c r="BO77" i="34"/>
  <c r="BQ77" i="34"/>
  <c r="BR77" i="34"/>
  <c r="BS77" i="34"/>
  <c r="BT77" i="34"/>
  <c r="BU77" i="34"/>
  <c r="BV77" i="34"/>
  <c r="BW77" i="34"/>
  <c r="BX77" i="34"/>
  <c r="BY77" i="34"/>
  <c r="BZ77" i="34"/>
  <c r="CA77" i="34"/>
  <c r="CB77" i="34"/>
  <c r="CD77" i="34"/>
  <c r="CE77" i="34"/>
  <c r="CF77" i="34"/>
  <c r="CG77" i="34"/>
  <c r="CH77" i="34"/>
  <c r="CI77" i="34"/>
  <c r="CJ77" i="34"/>
  <c r="CK77" i="34"/>
  <c r="CL77" i="34"/>
  <c r="CM77" i="34"/>
  <c r="CN77" i="34"/>
  <c r="CO77" i="34"/>
  <c r="CQ77" i="34"/>
  <c r="CR77" i="34"/>
  <c r="CS77" i="34"/>
  <c r="CT77" i="34"/>
  <c r="CU77" i="34"/>
  <c r="CV77" i="34"/>
  <c r="CW77" i="34"/>
  <c r="CX77" i="34"/>
  <c r="CY77" i="34"/>
  <c r="CZ77" i="34"/>
  <c r="DA77" i="34"/>
  <c r="DB77" i="34"/>
  <c r="DD77" i="34"/>
  <c r="DE77" i="34"/>
  <c r="DF77" i="34"/>
  <c r="DG77" i="34"/>
  <c r="DH77" i="34"/>
  <c r="DI77" i="34"/>
  <c r="DJ77" i="34"/>
  <c r="DK77" i="34"/>
  <c r="DL77" i="34"/>
  <c r="DM77" i="34"/>
  <c r="DN77" i="34"/>
  <c r="DO77" i="34"/>
  <c r="Q77" i="34"/>
  <c r="R64" i="34"/>
  <c r="S64" i="34"/>
  <c r="T64" i="34"/>
  <c r="U64" i="34"/>
  <c r="U88" i="34" s="1"/>
  <c r="V64" i="34"/>
  <c r="W64" i="34"/>
  <c r="X64" i="34"/>
  <c r="Y64" i="34"/>
  <c r="Z64" i="34"/>
  <c r="AA64" i="34"/>
  <c r="AB64" i="34"/>
  <c r="AD64" i="34"/>
  <c r="AE64" i="34"/>
  <c r="AF64" i="34"/>
  <c r="AG64" i="34"/>
  <c r="AH64" i="34"/>
  <c r="AI64" i="34"/>
  <c r="AJ64" i="34"/>
  <c r="AK64" i="34"/>
  <c r="AL64" i="34"/>
  <c r="AM64" i="34"/>
  <c r="AN64" i="34"/>
  <c r="AO64" i="34"/>
  <c r="AP64" i="34"/>
  <c r="AQ64" i="34"/>
  <c r="AR64" i="34"/>
  <c r="AS64" i="34"/>
  <c r="AS88" i="34" s="1"/>
  <c r="AT64" i="34"/>
  <c r="AU64" i="34"/>
  <c r="AV64" i="34"/>
  <c r="AW64" i="34"/>
  <c r="AX64" i="34"/>
  <c r="AY64" i="34"/>
  <c r="AZ64" i="34"/>
  <c r="BA64" i="34"/>
  <c r="BB64" i="34"/>
  <c r="BC64" i="34"/>
  <c r="BD64" i="34"/>
  <c r="BE64" i="34"/>
  <c r="BE88" i="34" s="1"/>
  <c r="BF64" i="34"/>
  <c r="BG64" i="34"/>
  <c r="BH64" i="34"/>
  <c r="BI64" i="34"/>
  <c r="BJ64" i="34"/>
  <c r="BK64" i="34"/>
  <c r="BL64" i="34"/>
  <c r="BM64" i="34"/>
  <c r="BN64" i="34"/>
  <c r="BO64" i="34"/>
  <c r="BP64" i="34"/>
  <c r="BQ64" i="34"/>
  <c r="BR64" i="34"/>
  <c r="BS64" i="34"/>
  <c r="BT64" i="34"/>
  <c r="BU64" i="34"/>
  <c r="BV64" i="34"/>
  <c r="BW64" i="34"/>
  <c r="BW88" i="34" s="1"/>
  <c r="BX64" i="34"/>
  <c r="BX88" i="34" s="1"/>
  <c r="BY64" i="34"/>
  <c r="BY88" i="34" s="1"/>
  <c r="BZ64" i="34"/>
  <c r="CA64" i="34"/>
  <c r="CB64" i="34"/>
  <c r="CC64" i="34"/>
  <c r="CD64" i="34"/>
  <c r="CE64" i="34"/>
  <c r="CF64" i="34"/>
  <c r="CG64" i="34"/>
  <c r="CH64" i="34"/>
  <c r="CI64" i="34"/>
  <c r="CJ64" i="34"/>
  <c r="CJ88" i="34" s="1"/>
  <c r="CK64" i="34"/>
  <c r="CK88" i="34" s="1"/>
  <c r="CL64" i="34"/>
  <c r="CL88" i="34" s="1"/>
  <c r="CM64" i="34"/>
  <c r="CN64" i="34"/>
  <c r="CO64" i="34"/>
  <c r="CP64" i="34"/>
  <c r="CQ64" i="34"/>
  <c r="CR64" i="34"/>
  <c r="CS64" i="34"/>
  <c r="CT64" i="34"/>
  <c r="CU64" i="34"/>
  <c r="CV64" i="34"/>
  <c r="CV88" i="34" s="1"/>
  <c r="CW64" i="34"/>
  <c r="CX64" i="34"/>
  <c r="CX88" i="34" s="1"/>
  <c r="CY64" i="34"/>
  <c r="CY88" i="34" s="1"/>
  <c r="CZ64" i="34"/>
  <c r="DA64" i="34"/>
  <c r="DB64" i="34"/>
  <c r="DD64" i="34"/>
  <c r="DE64" i="34"/>
  <c r="DF64" i="34"/>
  <c r="DG64" i="34"/>
  <c r="DH64" i="34"/>
  <c r="DI64" i="34"/>
  <c r="DI88" i="34" s="1"/>
  <c r="DJ64" i="34"/>
  <c r="DJ88" i="34" s="1"/>
  <c r="DK64" i="34"/>
  <c r="DL64" i="34"/>
  <c r="DM64" i="34"/>
  <c r="DN64" i="34"/>
  <c r="DO64" i="34"/>
  <c r="Q64" i="34"/>
  <c r="R56" i="34"/>
  <c r="S56" i="34"/>
  <c r="T56" i="34"/>
  <c r="U56" i="34"/>
  <c r="V56" i="34"/>
  <c r="W56" i="34"/>
  <c r="X56" i="34"/>
  <c r="Y56" i="34"/>
  <c r="Z56" i="34"/>
  <c r="AA56" i="34"/>
  <c r="AB56" i="34"/>
  <c r="AD56" i="34"/>
  <c r="AE56" i="34"/>
  <c r="AF56" i="34"/>
  <c r="AG56" i="34"/>
  <c r="AH56" i="34"/>
  <c r="AI56" i="34"/>
  <c r="AJ56" i="34"/>
  <c r="AK56" i="34"/>
  <c r="AL56" i="34"/>
  <c r="AM56" i="34"/>
  <c r="AN56" i="34"/>
  <c r="AO56" i="34"/>
  <c r="AQ56" i="34"/>
  <c r="AR56" i="34"/>
  <c r="AS56" i="34"/>
  <c r="AT56" i="34"/>
  <c r="AU56" i="34"/>
  <c r="AV56" i="34"/>
  <c r="AW56" i="34"/>
  <c r="AX56" i="34"/>
  <c r="AY56" i="34"/>
  <c r="AZ56" i="34"/>
  <c r="BA56" i="34"/>
  <c r="BB56" i="34"/>
  <c r="BD56" i="34"/>
  <c r="BE56" i="34"/>
  <c r="BF56" i="34"/>
  <c r="BG56" i="34"/>
  <c r="BH56" i="34"/>
  <c r="BI56" i="34"/>
  <c r="BJ56" i="34"/>
  <c r="BK56" i="34"/>
  <c r="BL56" i="34"/>
  <c r="BM56" i="34"/>
  <c r="BN56" i="34"/>
  <c r="BO56" i="34"/>
  <c r="BQ56" i="34"/>
  <c r="BR56" i="34"/>
  <c r="BS56" i="34"/>
  <c r="BT56" i="34"/>
  <c r="BU56" i="34"/>
  <c r="BV56" i="34"/>
  <c r="BW56" i="34"/>
  <c r="BX56" i="34"/>
  <c r="BY56" i="34"/>
  <c r="BZ56" i="34"/>
  <c r="CA56" i="34"/>
  <c r="CB56" i="34"/>
  <c r="CD56" i="34"/>
  <c r="CE56" i="34"/>
  <c r="CF56" i="34"/>
  <c r="CG56" i="34"/>
  <c r="CH56" i="34"/>
  <c r="CI56" i="34"/>
  <c r="CJ56" i="34"/>
  <c r="CK56" i="34"/>
  <c r="CL56" i="34"/>
  <c r="CM56" i="34"/>
  <c r="CN56" i="34"/>
  <c r="CO56" i="34"/>
  <c r="CQ56" i="34"/>
  <c r="CR56" i="34"/>
  <c r="CS56" i="34"/>
  <c r="CS59" i="34" s="1"/>
  <c r="CT56" i="34"/>
  <c r="CU56" i="34"/>
  <c r="CV56" i="34"/>
  <c r="CW56" i="34"/>
  <c r="CX56" i="34"/>
  <c r="CY56" i="34"/>
  <c r="CZ56" i="34"/>
  <c r="DA56" i="34"/>
  <c r="DB56" i="34"/>
  <c r="DD56" i="34"/>
  <c r="DE56" i="34"/>
  <c r="DF56" i="34"/>
  <c r="DG56" i="34"/>
  <c r="DH56" i="34"/>
  <c r="DI56" i="34"/>
  <c r="DJ56" i="34"/>
  <c r="DK56" i="34"/>
  <c r="DL56" i="34"/>
  <c r="DM56" i="34"/>
  <c r="DN56" i="34"/>
  <c r="DO56" i="34"/>
  <c r="Q56" i="34"/>
  <c r="R36" i="34"/>
  <c r="S36" i="34"/>
  <c r="T36" i="34"/>
  <c r="U36" i="34"/>
  <c r="V36" i="34"/>
  <c r="W36" i="34"/>
  <c r="X36" i="34"/>
  <c r="Y36" i="34"/>
  <c r="Z36" i="34"/>
  <c r="AA36" i="34"/>
  <c r="AB36" i="34"/>
  <c r="AB59" i="34" s="1"/>
  <c r="AC36" i="34"/>
  <c r="AD36" i="34"/>
  <c r="AD59" i="34" s="1"/>
  <c r="AE36" i="34"/>
  <c r="AF36" i="34"/>
  <c r="AG36" i="34"/>
  <c r="AH36" i="34"/>
  <c r="AI36" i="34"/>
  <c r="AJ36" i="34"/>
  <c r="AK36" i="34"/>
  <c r="AL36" i="34"/>
  <c r="AM36" i="34"/>
  <c r="AN36" i="34"/>
  <c r="AO36" i="34"/>
  <c r="AP36" i="34"/>
  <c r="AQ36" i="34"/>
  <c r="AR36" i="34"/>
  <c r="AS36" i="34"/>
  <c r="AT36" i="34"/>
  <c r="AU36" i="34"/>
  <c r="AV36" i="34"/>
  <c r="AW36" i="34"/>
  <c r="AX36" i="34"/>
  <c r="AY36" i="34"/>
  <c r="AZ36" i="34"/>
  <c r="AZ59" i="34" s="1"/>
  <c r="BA36" i="34"/>
  <c r="BA59" i="34" s="1"/>
  <c r="BB36" i="34"/>
  <c r="BB59" i="34" s="1"/>
  <c r="BD36" i="34"/>
  <c r="BE36" i="34"/>
  <c r="BF36" i="34"/>
  <c r="BG36" i="34"/>
  <c r="BH36" i="34"/>
  <c r="BI36" i="34"/>
  <c r="BI59" i="34" s="1"/>
  <c r="BJ36" i="34"/>
  <c r="BK36" i="34"/>
  <c r="BL36" i="34"/>
  <c r="BM36" i="34"/>
  <c r="BM59" i="34" s="1"/>
  <c r="BN36" i="34"/>
  <c r="BN59" i="34" s="1"/>
  <c r="BO36" i="34"/>
  <c r="BQ36" i="34"/>
  <c r="BR36" i="34"/>
  <c r="BS36" i="34"/>
  <c r="BT36" i="34"/>
  <c r="BU36" i="34"/>
  <c r="BV36" i="34"/>
  <c r="BW36" i="34"/>
  <c r="BX36" i="34"/>
  <c r="BY36" i="34"/>
  <c r="BZ36" i="34"/>
  <c r="CA36" i="34"/>
  <c r="CB36" i="34"/>
  <c r="CD36" i="34"/>
  <c r="CE36" i="34"/>
  <c r="CE59" i="34" s="1"/>
  <c r="CF36" i="34"/>
  <c r="CG36" i="34"/>
  <c r="CH36" i="34"/>
  <c r="CI36" i="34"/>
  <c r="CJ36" i="34"/>
  <c r="CK36" i="34"/>
  <c r="CK59" i="34" s="1"/>
  <c r="CL36" i="34"/>
  <c r="CM36" i="34"/>
  <c r="CN36" i="34"/>
  <c r="CO36" i="34"/>
  <c r="CQ36" i="34"/>
  <c r="CR36" i="34"/>
  <c r="CR59" i="34" s="1"/>
  <c r="CS36" i="34"/>
  <c r="CT36" i="34"/>
  <c r="CU36" i="34"/>
  <c r="CV36" i="34"/>
  <c r="CW36" i="34"/>
  <c r="CX36" i="34"/>
  <c r="CY36" i="34"/>
  <c r="CZ36" i="34"/>
  <c r="DA36" i="34"/>
  <c r="DB36" i="34"/>
  <c r="DD36" i="34"/>
  <c r="DE36" i="34"/>
  <c r="DF36" i="34"/>
  <c r="DG36" i="34"/>
  <c r="DH36" i="34"/>
  <c r="DI36" i="34"/>
  <c r="DJ36" i="34"/>
  <c r="DK36" i="34"/>
  <c r="DL36" i="34"/>
  <c r="DM36" i="34"/>
  <c r="DN36" i="34"/>
  <c r="DO36" i="34"/>
  <c r="DP36" i="34"/>
  <c r="Q36" i="34"/>
  <c r="Q59" i="34" s="1"/>
  <c r="AB32" i="34"/>
  <c r="AD32" i="34"/>
  <c r="AE32" i="34"/>
  <c r="AQ32" i="34"/>
  <c r="AR32" i="34"/>
  <c r="AZ32" i="34"/>
  <c r="BA32" i="34"/>
  <c r="BB32" i="34"/>
  <c r="BB89" i="34" s="1"/>
  <c r="BL32" i="34"/>
  <c r="BM32" i="34"/>
  <c r="BM89" i="34" s="1"/>
  <c r="BN32" i="34"/>
  <c r="BN89" i="34" s="1"/>
  <c r="BO32" i="34"/>
  <c r="BQ32" i="34"/>
  <c r="CA32" i="34"/>
  <c r="CB32" i="34"/>
  <c r="CD32" i="34"/>
  <c r="CE32" i="34"/>
  <c r="CW32" i="34"/>
  <c r="CX32" i="34"/>
  <c r="DA32" i="34"/>
  <c r="DM32" i="34"/>
  <c r="DN32" i="34"/>
  <c r="DO32" i="34"/>
  <c r="R10" i="34"/>
  <c r="S10" i="34"/>
  <c r="T10" i="34"/>
  <c r="U10" i="34"/>
  <c r="V10" i="34"/>
  <c r="W10" i="34"/>
  <c r="X10" i="34"/>
  <c r="Y10" i="34"/>
  <c r="Z10" i="34"/>
  <c r="AA10" i="34"/>
  <c r="AB10" i="34"/>
  <c r="AD10" i="34"/>
  <c r="AE10" i="34"/>
  <c r="AF10" i="34"/>
  <c r="AF32" i="34" s="1"/>
  <c r="AG10" i="34"/>
  <c r="AH10" i="34"/>
  <c r="AI10" i="34"/>
  <c r="AJ10" i="34"/>
  <c r="AK10" i="34"/>
  <c r="AL10" i="34"/>
  <c r="AM10" i="34"/>
  <c r="AN10" i="34"/>
  <c r="AO10" i="34"/>
  <c r="AQ10" i="34"/>
  <c r="AR10" i="34"/>
  <c r="AS10" i="34"/>
  <c r="AT10" i="34"/>
  <c r="AU10" i="34"/>
  <c r="AV10" i="34"/>
  <c r="AW10" i="34"/>
  <c r="AX10" i="34"/>
  <c r="AY10" i="34"/>
  <c r="AZ10" i="34"/>
  <c r="BA10" i="34"/>
  <c r="BB10" i="34"/>
  <c r="BD10" i="34"/>
  <c r="BE10" i="34"/>
  <c r="BF10" i="34"/>
  <c r="BG10" i="34"/>
  <c r="BH10" i="34"/>
  <c r="BI10" i="34"/>
  <c r="BJ10" i="34"/>
  <c r="BK10" i="34"/>
  <c r="BL10" i="34"/>
  <c r="BM10" i="34"/>
  <c r="BN10" i="34"/>
  <c r="BO10" i="34"/>
  <c r="BP10" i="34"/>
  <c r="BQ10" i="34"/>
  <c r="BR10" i="34"/>
  <c r="BS10" i="34"/>
  <c r="BT10" i="34"/>
  <c r="BU10" i="34"/>
  <c r="BV10" i="34"/>
  <c r="BW10" i="34"/>
  <c r="BX10" i="34"/>
  <c r="BY10" i="34"/>
  <c r="BZ10" i="34"/>
  <c r="CA10" i="34"/>
  <c r="CB10" i="34"/>
  <c r="CD10" i="34"/>
  <c r="CE10" i="34"/>
  <c r="CF10" i="34"/>
  <c r="CG10" i="34"/>
  <c r="CH10" i="34"/>
  <c r="CI10" i="34"/>
  <c r="CJ10" i="34"/>
  <c r="CK10" i="34"/>
  <c r="CL10" i="34"/>
  <c r="CM10" i="34"/>
  <c r="CN10" i="34"/>
  <c r="CO10" i="34"/>
  <c r="CP10" i="34"/>
  <c r="CQ10" i="34"/>
  <c r="CR10" i="34"/>
  <c r="CS10" i="34"/>
  <c r="CT10" i="34"/>
  <c r="CU10" i="34"/>
  <c r="CV10" i="34"/>
  <c r="CW10" i="34"/>
  <c r="CX10" i="34"/>
  <c r="CY10" i="34"/>
  <c r="CZ10" i="34"/>
  <c r="CZ32" i="34" s="1"/>
  <c r="DA10" i="34"/>
  <c r="DB10" i="34"/>
  <c r="DD10" i="34"/>
  <c r="DE10" i="34"/>
  <c r="DF10" i="34"/>
  <c r="DG10" i="34"/>
  <c r="DH10" i="34"/>
  <c r="DI10" i="34"/>
  <c r="DJ10" i="34"/>
  <c r="DK10" i="34"/>
  <c r="DL10" i="34"/>
  <c r="DM10" i="34"/>
  <c r="DN10" i="34"/>
  <c r="DO10" i="34"/>
  <c r="Q10" i="34"/>
  <c r="R31" i="34"/>
  <c r="S31" i="34"/>
  <c r="T31" i="34"/>
  <c r="U31" i="34"/>
  <c r="V31" i="34"/>
  <c r="W31" i="34"/>
  <c r="X31" i="34"/>
  <c r="Y31" i="34"/>
  <c r="Z31" i="34"/>
  <c r="AA31" i="34"/>
  <c r="AB31" i="34"/>
  <c r="AD31" i="34"/>
  <c r="AE31" i="34"/>
  <c r="AF31" i="34"/>
  <c r="AG31" i="34"/>
  <c r="AH31" i="34"/>
  <c r="AI31" i="34"/>
  <c r="AJ31" i="34"/>
  <c r="AK31" i="34"/>
  <c r="AL31" i="34"/>
  <c r="AM31" i="34"/>
  <c r="AN31" i="34"/>
  <c r="AO31" i="34"/>
  <c r="AQ31" i="34"/>
  <c r="AR31" i="34"/>
  <c r="AS31" i="34"/>
  <c r="AT31" i="34"/>
  <c r="AU31" i="34"/>
  <c r="AV31" i="34"/>
  <c r="AW31" i="34"/>
  <c r="AX31" i="34"/>
  <c r="AY31" i="34"/>
  <c r="AZ31" i="34"/>
  <c r="BA31" i="34"/>
  <c r="BB31" i="34"/>
  <c r="BD31" i="34"/>
  <c r="BE31" i="34"/>
  <c r="BF31" i="34"/>
  <c r="BG31" i="34"/>
  <c r="BH31" i="34"/>
  <c r="BI31" i="34"/>
  <c r="BJ31" i="34"/>
  <c r="BK31" i="34"/>
  <c r="BL31" i="34"/>
  <c r="BM31" i="34"/>
  <c r="BN31" i="34"/>
  <c r="BO31" i="34"/>
  <c r="BQ31" i="34"/>
  <c r="BR31" i="34"/>
  <c r="BS31" i="34"/>
  <c r="BT31" i="34"/>
  <c r="BU31" i="34"/>
  <c r="BV31" i="34"/>
  <c r="BW31" i="34"/>
  <c r="BX31" i="34"/>
  <c r="BY31" i="34"/>
  <c r="BZ31" i="34"/>
  <c r="CA31" i="34"/>
  <c r="CB31" i="34"/>
  <c r="CD31" i="34"/>
  <c r="CE31" i="34"/>
  <c r="CF31" i="34"/>
  <c r="CG31" i="34"/>
  <c r="CH31" i="34"/>
  <c r="CI31" i="34"/>
  <c r="CJ31" i="34"/>
  <c r="CJ32" i="34" s="1"/>
  <c r="CK31" i="34"/>
  <c r="CL31" i="34"/>
  <c r="CM31" i="34"/>
  <c r="CN31" i="34"/>
  <c r="CO31" i="34"/>
  <c r="CQ31" i="34"/>
  <c r="CR31" i="34"/>
  <c r="CS31" i="34"/>
  <c r="CT31" i="34"/>
  <c r="CU31" i="34"/>
  <c r="CV31" i="34"/>
  <c r="CW31" i="34"/>
  <c r="CX31" i="34"/>
  <c r="CY31" i="34"/>
  <c r="CZ31" i="34"/>
  <c r="DA31" i="34"/>
  <c r="DB31" i="34"/>
  <c r="DD31" i="34"/>
  <c r="DE31" i="34"/>
  <c r="DF31" i="34"/>
  <c r="DG31" i="34"/>
  <c r="DH31" i="34"/>
  <c r="DI31" i="34"/>
  <c r="DJ31" i="34"/>
  <c r="DJ32" i="34" s="1"/>
  <c r="DK31" i="34"/>
  <c r="DL31" i="34"/>
  <c r="DM31" i="34"/>
  <c r="DN31" i="34"/>
  <c r="DO31" i="34"/>
  <c r="Q31" i="34"/>
  <c r="AC31" i="34"/>
  <c r="AP31" i="34"/>
  <c r="BC31" i="34"/>
  <c r="CC31" i="34"/>
  <c r="DP22" i="34"/>
  <c r="R5" i="34"/>
  <c r="S5" i="34"/>
  <c r="T5" i="34"/>
  <c r="T32" i="34" s="1"/>
  <c r="U5" i="34"/>
  <c r="U32" i="34" s="1"/>
  <c r="V5" i="34"/>
  <c r="V32" i="34" s="1"/>
  <c r="W5" i="34"/>
  <c r="W32" i="34" s="1"/>
  <c r="X5" i="34"/>
  <c r="X32" i="34" s="1"/>
  <c r="Y5" i="34"/>
  <c r="Z5" i="34"/>
  <c r="Z32" i="34" s="1"/>
  <c r="AA5" i="34"/>
  <c r="AB5" i="34"/>
  <c r="AD5" i="34"/>
  <c r="AE5" i="34"/>
  <c r="AF5" i="34"/>
  <c r="AG5" i="34"/>
  <c r="AH5" i="34"/>
  <c r="AH32" i="34" s="1"/>
  <c r="AH89" i="34" s="1"/>
  <c r="AI5" i="34"/>
  <c r="AI32" i="34" s="1"/>
  <c r="AJ5" i="34"/>
  <c r="AJ32" i="34" s="1"/>
  <c r="AK5" i="34"/>
  <c r="AK32" i="34" s="1"/>
  <c r="AL5" i="34"/>
  <c r="AM5" i="34"/>
  <c r="AM32" i="34" s="1"/>
  <c r="AN5" i="34"/>
  <c r="AO5" i="34"/>
  <c r="AQ5" i="34"/>
  <c r="AR5" i="34"/>
  <c r="AS5" i="34"/>
  <c r="AT5" i="34"/>
  <c r="AU5" i="34"/>
  <c r="AU32" i="34" s="1"/>
  <c r="AV5" i="34"/>
  <c r="AV32" i="34" s="1"/>
  <c r="AW5" i="34"/>
  <c r="AW32" i="34" s="1"/>
  <c r="AX5" i="34"/>
  <c r="AY5" i="34"/>
  <c r="AZ5" i="34"/>
  <c r="BA5" i="34"/>
  <c r="BB5" i="34"/>
  <c r="BD5" i="34"/>
  <c r="BD32" i="34" s="1"/>
  <c r="BE5" i="34"/>
  <c r="BE32" i="34" s="1"/>
  <c r="BF5" i="34"/>
  <c r="BF32" i="34" s="1"/>
  <c r="BF89" i="34" s="1"/>
  <c r="BG5" i="34"/>
  <c r="BG32" i="34" s="1"/>
  <c r="BH5" i="34"/>
  <c r="BI5" i="34"/>
  <c r="BI32" i="34" s="1"/>
  <c r="BJ5" i="34"/>
  <c r="BJ32" i="34" s="1"/>
  <c r="BK5" i="34"/>
  <c r="BK32" i="34" s="1"/>
  <c r="BL5" i="34"/>
  <c r="BM5" i="34"/>
  <c r="BN5" i="34"/>
  <c r="BO5" i="34"/>
  <c r="BQ5" i="34"/>
  <c r="BR5" i="34"/>
  <c r="BR32" i="34" s="1"/>
  <c r="BR89" i="34" s="1"/>
  <c r="BS5" i="34"/>
  <c r="BS32" i="34" s="1"/>
  <c r="BS89" i="34" s="1"/>
  <c r="BT5" i="34"/>
  <c r="BU5" i="34"/>
  <c r="BV5" i="34"/>
  <c r="BV32" i="34" s="1"/>
  <c r="BW5" i="34"/>
  <c r="BX5" i="34"/>
  <c r="BY5" i="34"/>
  <c r="BZ5" i="34"/>
  <c r="CA5" i="34"/>
  <c r="CB5" i="34"/>
  <c r="CD5" i="34"/>
  <c r="CE5" i="34"/>
  <c r="CF5" i="34"/>
  <c r="CG5" i="34"/>
  <c r="CH5" i="34"/>
  <c r="CI5" i="34"/>
  <c r="CJ5" i="34"/>
  <c r="CK5" i="34"/>
  <c r="CL5" i="34"/>
  <c r="CM5" i="34"/>
  <c r="CN5" i="34"/>
  <c r="CN32" i="34" s="1"/>
  <c r="CO5" i="34"/>
  <c r="CO32" i="34" s="1"/>
  <c r="CP5" i="34"/>
  <c r="CQ5" i="34"/>
  <c r="CQ32" i="34" s="1"/>
  <c r="CR5" i="34"/>
  <c r="CR32" i="34" s="1"/>
  <c r="CS5" i="34"/>
  <c r="CS32" i="34" s="1"/>
  <c r="CT5" i="34"/>
  <c r="CT32" i="34" s="1"/>
  <c r="CU5" i="34"/>
  <c r="CV5" i="34"/>
  <c r="CW5" i="34"/>
  <c r="CX5" i="34"/>
  <c r="CY5" i="34"/>
  <c r="CZ5" i="34"/>
  <c r="DA5" i="34"/>
  <c r="DB5" i="34"/>
  <c r="DB32" i="34" s="1"/>
  <c r="DC5" i="34"/>
  <c r="DD5" i="34"/>
  <c r="DD32" i="34" s="1"/>
  <c r="DE5" i="34"/>
  <c r="DE32" i="34" s="1"/>
  <c r="DF5" i="34"/>
  <c r="DF32" i="34" s="1"/>
  <c r="DG5" i="34"/>
  <c r="DH5" i="34"/>
  <c r="DI5" i="34"/>
  <c r="DJ5" i="34"/>
  <c r="DK5" i="34"/>
  <c r="DL5" i="34"/>
  <c r="DM5" i="34"/>
  <c r="DN5" i="34"/>
  <c r="DO5" i="34"/>
  <c r="DP5" i="34"/>
  <c r="Q5" i="34"/>
  <c r="Q32" i="34" s="1"/>
  <c r="Q89" i="34" s="1"/>
  <c r="DO87" i="34"/>
  <c r="DN87" i="34"/>
  <c r="DM87" i="34"/>
  <c r="DL87" i="34"/>
  <c r="DK87" i="34"/>
  <c r="DI87" i="34"/>
  <c r="DH87" i="34"/>
  <c r="DG87" i="34"/>
  <c r="DF87" i="34"/>
  <c r="DE87" i="34"/>
  <c r="DD87" i="34"/>
  <c r="DB87" i="34"/>
  <c r="DA87" i="34"/>
  <c r="CZ87" i="34"/>
  <c r="CY87" i="34"/>
  <c r="CX87" i="34"/>
  <c r="CV87" i="34"/>
  <c r="CU87" i="34"/>
  <c r="CT87" i="34"/>
  <c r="CS87" i="34"/>
  <c r="CR87" i="34"/>
  <c r="CQ87" i="34"/>
  <c r="CO87" i="34"/>
  <c r="CN87" i="34"/>
  <c r="CM87" i="34"/>
  <c r="CL87" i="34"/>
  <c r="CK87" i="34"/>
  <c r="CI87" i="34"/>
  <c r="CH87" i="34"/>
  <c r="CG87" i="34"/>
  <c r="CF87" i="34"/>
  <c r="CE87" i="34"/>
  <c r="CD87" i="34"/>
  <c r="CB87" i="34"/>
  <c r="CA87" i="34"/>
  <c r="BZ87" i="34"/>
  <c r="BY87" i="34"/>
  <c r="BX87" i="34"/>
  <c r="BV87" i="34"/>
  <c r="BU87" i="34"/>
  <c r="BT87" i="34"/>
  <c r="BS87" i="34"/>
  <c r="BR87" i="34"/>
  <c r="BQ87" i="34"/>
  <c r="BO87" i="34"/>
  <c r="BN87" i="34"/>
  <c r="BM87" i="34"/>
  <c r="BL87" i="34"/>
  <c r="BK87" i="34"/>
  <c r="BJ87" i="34"/>
  <c r="BI87" i="34"/>
  <c r="BH87" i="34"/>
  <c r="BG87" i="34"/>
  <c r="BF87" i="34"/>
  <c r="BE87" i="34"/>
  <c r="BD87" i="34"/>
  <c r="BB87" i="34"/>
  <c r="BA87" i="34"/>
  <c r="AZ87" i="34"/>
  <c r="AY87" i="34"/>
  <c r="AX87" i="34"/>
  <c r="AW87" i="34"/>
  <c r="AV87" i="34"/>
  <c r="AU87" i="34"/>
  <c r="AT87" i="34"/>
  <c r="AS87" i="34"/>
  <c r="AR87" i="34"/>
  <c r="AQ87" i="34"/>
  <c r="AO87" i="34"/>
  <c r="AN87" i="34"/>
  <c r="AM87" i="34"/>
  <c r="AL87" i="34"/>
  <c r="AK87" i="34"/>
  <c r="AJ87" i="34"/>
  <c r="AI87" i="34"/>
  <c r="AH87" i="34"/>
  <c r="AG87" i="34"/>
  <c r="AF87" i="34"/>
  <c r="AE87" i="34"/>
  <c r="AD87" i="34"/>
  <c r="AB87" i="34"/>
  <c r="AA87" i="34"/>
  <c r="Z87" i="34"/>
  <c r="Y87" i="34"/>
  <c r="X87" i="34"/>
  <c r="W87" i="34"/>
  <c r="W88" i="34" s="1"/>
  <c r="V87" i="34"/>
  <c r="U87" i="34"/>
  <c r="T87" i="34"/>
  <c r="S87" i="34"/>
  <c r="R87" i="34"/>
  <c r="Q87" i="34"/>
  <c r="DP86" i="34"/>
  <c r="DP85" i="34"/>
  <c r="DP84" i="34"/>
  <c r="DP83" i="34"/>
  <c r="DP82" i="34"/>
  <c r="DP79" i="34"/>
  <c r="DP78" i="34"/>
  <c r="DP81" i="34" s="1"/>
  <c r="DC81" i="34"/>
  <c r="CP81" i="34"/>
  <c r="CC81" i="34"/>
  <c r="BP81" i="34"/>
  <c r="BC81" i="34"/>
  <c r="AP81" i="34"/>
  <c r="AC81" i="34"/>
  <c r="DP74" i="34"/>
  <c r="AP77" i="34"/>
  <c r="DP73" i="34"/>
  <c r="DP77" i="34" s="1"/>
  <c r="AC77" i="34"/>
  <c r="DP72" i="34"/>
  <c r="BC77" i="34"/>
  <c r="DO71" i="34"/>
  <c r="DN71" i="34"/>
  <c r="DM71" i="34"/>
  <c r="DL71" i="34"/>
  <c r="DK71" i="34"/>
  <c r="DI71" i="34"/>
  <c r="DH71" i="34"/>
  <c r="DG71" i="34"/>
  <c r="DF71" i="34"/>
  <c r="DE71" i="34"/>
  <c r="DD71" i="34"/>
  <c r="DB71" i="34"/>
  <c r="DA71" i="34"/>
  <c r="CZ71" i="34"/>
  <c r="CY71" i="34"/>
  <c r="CX71" i="34"/>
  <c r="CV71" i="34"/>
  <c r="CU71" i="34"/>
  <c r="CT71" i="34"/>
  <c r="CS71" i="34"/>
  <c r="CR71" i="34"/>
  <c r="CQ71" i="34"/>
  <c r="CO71" i="34"/>
  <c r="CN71" i="34"/>
  <c r="CM71" i="34"/>
  <c r="CL71" i="34"/>
  <c r="CK71" i="34"/>
  <c r="CI71" i="34"/>
  <c r="CH71" i="34"/>
  <c r="CG71" i="34"/>
  <c r="CF71" i="34"/>
  <c r="CE71" i="34"/>
  <c r="CE88" i="34" s="1"/>
  <c r="CD71" i="34"/>
  <c r="CB71" i="34"/>
  <c r="CA71" i="34"/>
  <c r="BZ71" i="34"/>
  <c r="BY71" i="34"/>
  <c r="BX71" i="34"/>
  <c r="BV71" i="34"/>
  <c r="BU71" i="34"/>
  <c r="BT71" i="34"/>
  <c r="BS71" i="34"/>
  <c r="BR71" i="34"/>
  <c r="BQ71" i="34"/>
  <c r="BO71" i="34"/>
  <c r="BN71" i="34"/>
  <c r="BM71" i="34"/>
  <c r="BL71" i="34"/>
  <c r="BK71" i="34"/>
  <c r="BJ71" i="34"/>
  <c r="BI71" i="34"/>
  <c r="BH71" i="34"/>
  <c r="BG71" i="34"/>
  <c r="BF71" i="34"/>
  <c r="BE71" i="34"/>
  <c r="BD71" i="34"/>
  <c r="BB71" i="34"/>
  <c r="BA71" i="34"/>
  <c r="AZ71" i="34"/>
  <c r="AY71" i="34"/>
  <c r="AX71" i="34"/>
  <c r="AW71" i="34"/>
  <c r="AV71" i="34"/>
  <c r="AU71" i="34"/>
  <c r="AT71" i="34"/>
  <c r="AS71" i="34"/>
  <c r="AR71" i="34"/>
  <c r="AQ71" i="34"/>
  <c r="AO71" i="34"/>
  <c r="AN71" i="34"/>
  <c r="AM71" i="34"/>
  <c r="AL71" i="34"/>
  <c r="AK71" i="34"/>
  <c r="AJ71" i="34"/>
  <c r="AI71" i="34"/>
  <c r="AH71" i="34"/>
  <c r="AG71" i="34"/>
  <c r="AF71" i="34"/>
  <c r="AE71" i="34"/>
  <c r="AD71" i="34"/>
  <c r="AB71" i="34"/>
  <c r="AA71" i="34"/>
  <c r="Z71" i="34"/>
  <c r="Y71" i="34"/>
  <c r="X71" i="34"/>
  <c r="W71" i="34"/>
  <c r="V71" i="34"/>
  <c r="U71" i="34"/>
  <c r="T71" i="34"/>
  <c r="S71" i="34"/>
  <c r="R71" i="34"/>
  <c r="Q71" i="34"/>
  <c r="DP70" i="34"/>
  <c r="DP69" i="34"/>
  <c r="DP68" i="34"/>
  <c r="DP67" i="34"/>
  <c r="DP66" i="34"/>
  <c r="DP65" i="34"/>
  <c r="DP80" i="34"/>
  <c r="DP51" i="34"/>
  <c r="DC56" i="34"/>
  <c r="CP56" i="34"/>
  <c r="DP50" i="34"/>
  <c r="CC56" i="34"/>
  <c r="BP56" i="34"/>
  <c r="AC56" i="34"/>
  <c r="DP63" i="34"/>
  <c r="DC64" i="34"/>
  <c r="DO21" i="34"/>
  <c r="DN21" i="34"/>
  <c r="DM21" i="34"/>
  <c r="DL21" i="34"/>
  <c r="DL32" i="34" s="1"/>
  <c r="DK21" i="34"/>
  <c r="DI21" i="34"/>
  <c r="DH21" i="34"/>
  <c r="DG21" i="34"/>
  <c r="DF21" i="34"/>
  <c r="DE21" i="34"/>
  <c r="DD21" i="34"/>
  <c r="DB21" i="34"/>
  <c r="DA21" i="34"/>
  <c r="CZ21" i="34"/>
  <c r="CY21" i="34"/>
  <c r="CY32" i="34" s="1"/>
  <c r="CX21" i="34"/>
  <c r="CV21" i="34"/>
  <c r="CV32" i="34" s="1"/>
  <c r="CU21" i="34"/>
  <c r="CT21" i="34"/>
  <c r="CS21" i="34"/>
  <c r="CR21" i="34"/>
  <c r="CQ21" i="34"/>
  <c r="CO21" i="34"/>
  <c r="CN21" i="34"/>
  <c r="CM21" i="34"/>
  <c r="CM32" i="34" s="1"/>
  <c r="CL21" i="34"/>
  <c r="CL32" i="34" s="1"/>
  <c r="CK21" i="34"/>
  <c r="CK32" i="34" s="1"/>
  <c r="CK89" i="34" s="1"/>
  <c r="CI21" i="34"/>
  <c r="CH21" i="34"/>
  <c r="CG21" i="34"/>
  <c r="CF21" i="34"/>
  <c r="CE21" i="34"/>
  <c r="CD21" i="34"/>
  <c r="CB21" i="34"/>
  <c r="CA21" i="34"/>
  <c r="BZ21" i="34"/>
  <c r="BY21" i="34"/>
  <c r="BY32" i="34" s="1"/>
  <c r="BX21" i="34"/>
  <c r="BX32" i="34" s="1"/>
  <c r="BV21" i="34"/>
  <c r="BU21" i="34"/>
  <c r="BT21" i="34"/>
  <c r="BS21" i="34"/>
  <c r="BR21" i="34"/>
  <c r="BQ21" i="34"/>
  <c r="BO21" i="34"/>
  <c r="BN21" i="34"/>
  <c r="BM21" i="34"/>
  <c r="BL21" i="34"/>
  <c r="BK21" i="34"/>
  <c r="BJ21" i="34"/>
  <c r="BI21" i="34"/>
  <c r="BH21" i="34"/>
  <c r="BG21" i="34"/>
  <c r="BF21" i="34"/>
  <c r="BE21" i="34"/>
  <c r="BD21" i="34"/>
  <c r="BB21" i="34"/>
  <c r="BA21" i="34"/>
  <c r="AZ21" i="34"/>
  <c r="AY21" i="34"/>
  <c r="AX21" i="34"/>
  <c r="AW21" i="34"/>
  <c r="AV21" i="34"/>
  <c r="AU21" i="34"/>
  <c r="AT21" i="34"/>
  <c r="AT32" i="34" s="1"/>
  <c r="AS21" i="34"/>
  <c r="AS32" i="34" s="1"/>
  <c r="AR21" i="34"/>
  <c r="AQ21" i="34"/>
  <c r="AO21" i="34"/>
  <c r="AN21" i="34"/>
  <c r="AM21" i="34"/>
  <c r="AL21" i="34"/>
  <c r="AK21" i="34"/>
  <c r="AJ21" i="34"/>
  <c r="AI21" i="34"/>
  <c r="AH21" i="34"/>
  <c r="AG21" i="34"/>
  <c r="AG32" i="34" s="1"/>
  <c r="AF21" i="34"/>
  <c r="AE21" i="34"/>
  <c r="AD21" i="34"/>
  <c r="AB21" i="34"/>
  <c r="AA21" i="34"/>
  <c r="Z21" i="34"/>
  <c r="Y21" i="34"/>
  <c r="X21" i="34"/>
  <c r="W21" i="34"/>
  <c r="V21" i="34"/>
  <c r="U21" i="34"/>
  <c r="T21" i="34"/>
  <c r="S21" i="34"/>
  <c r="R21" i="34"/>
  <c r="Q21" i="34"/>
  <c r="DP20" i="34"/>
  <c r="DP19" i="34"/>
  <c r="DP18" i="34"/>
  <c r="DP62" i="34"/>
  <c r="AC64" i="34"/>
  <c r="DP76" i="34"/>
  <c r="DP75" i="34"/>
  <c r="DP4" i="34"/>
  <c r="CC5" i="34"/>
  <c r="BP5" i="34"/>
  <c r="BC5" i="34"/>
  <c r="AP5" i="34"/>
  <c r="AC5" i="34"/>
  <c r="DO61" i="34"/>
  <c r="DO88" i="34" s="1"/>
  <c r="DN61" i="34"/>
  <c r="DN88" i="34" s="1"/>
  <c r="DM61" i="34"/>
  <c r="DL61" i="34"/>
  <c r="DK61" i="34"/>
  <c r="DI61" i="34"/>
  <c r="DH61" i="34"/>
  <c r="DH88" i="34" s="1"/>
  <c r="DG61" i="34"/>
  <c r="DF61" i="34"/>
  <c r="DE61" i="34"/>
  <c r="DD61" i="34"/>
  <c r="DD88" i="34" s="1"/>
  <c r="DB61" i="34"/>
  <c r="DB88" i="34" s="1"/>
  <c r="DA61" i="34"/>
  <c r="DA88" i="34" s="1"/>
  <c r="CZ61" i="34"/>
  <c r="CZ88" i="34" s="1"/>
  <c r="CY61" i="34"/>
  <c r="CX61" i="34"/>
  <c r="CV61" i="34"/>
  <c r="CU61" i="34"/>
  <c r="CT61" i="34"/>
  <c r="CS61" i="34"/>
  <c r="CR61" i="34"/>
  <c r="CQ61" i="34"/>
  <c r="CP61" i="34"/>
  <c r="CO61" i="34"/>
  <c r="CO88" i="34" s="1"/>
  <c r="CN61" i="34"/>
  <c r="CN88" i="34" s="1"/>
  <c r="CM61" i="34"/>
  <c r="CM88" i="34" s="1"/>
  <c r="CL61" i="34"/>
  <c r="CK61" i="34"/>
  <c r="CI61" i="34"/>
  <c r="CH61" i="34"/>
  <c r="CG61" i="34"/>
  <c r="CF61" i="34"/>
  <c r="CE61" i="34"/>
  <c r="CD61" i="34"/>
  <c r="CD88" i="34" s="1"/>
  <c r="CC61" i="34"/>
  <c r="CB61" i="34"/>
  <c r="CA61" i="34"/>
  <c r="CA88" i="34" s="1"/>
  <c r="BZ61" i="34"/>
  <c r="BZ88" i="34" s="1"/>
  <c r="BY61" i="34"/>
  <c r="BX61" i="34"/>
  <c r="BV61" i="34"/>
  <c r="BU61" i="34"/>
  <c r="BT61" i="34"/>
  <c r="BS61" i="34"/>
  <c r="BS88" i="34" s="1"/>
  <c r="BR61" i="34"/>
  <c r="BR88" i="34" s="1"/>
  <c r="BQ61" i="34"/>
  <c r="BQ88" i="34" s="1"/>
  <c r="BP61" i="34"/>
  <c r="BO61" i="34"/>
  <c r="BO88" i="34" s="1"/>
  <c r="BN61" i="34"/>
  <c r="BN88" i="34" s="1"/>
  <c r="BM61" i="34"/>
  <c r="BM88" i="34" s="1"/>
  <c r="BL61" i="34"/>
  <c r="BK61" i="34"/>
  <c r="BJ61" i="34"/>
  <c r="BI61" i="34"/>
  <c r="BH61" i="34"/>
  <c r="BG61" i="34"/>
  <c r="BF61" i="34"/>
  <c r="BE61" i="34"/>
  <c r="BD61" i="34"/>
  <c r="BD88" i="34" s="1"/>
  <c r="BC61" i="34"/>
  <c r="BB61" i="34"/>
  <c r="BB88" i="34" s="1"/>
  <c r="BA61" i="34"/>
  <c r="BA88" i="34" s="1"/>
  <c r="AZ61" i="34"/>
  <c r="AY61" i="34"/>
  <c r="AX61" i="34"/>
  <c r="AW61" i="34"/>
  <c r="AV61" i="34"/>
  <c r="AU61" i="34"/>
  <c r="AU88" i="34" s="1"/>
  <c r="AT61" i="34"/>
  <c r="AT88" i="34" s="1"/>
  <c r="AS61" i="34"/>
  <c r="AR61" i="34"/>
  <c r="AR88" i="34" s="1"/>
  <c r="AQ61" i="34"/>
  <c r="AQ88" i="34" s="1"/>
  <c r="AP61" i="34"/>
  <c r="AO61" i="34"/>
  <c r="AO88" i="34" s="1"/>
  <c r="AN61" i="34"/>
  <c r="AM61" i="34"/>
  <c r="AL61" i="34"/>
  <c r="AK61" i="34"/>
  <c r="AJ61" i="34"/>
  <c r="AI61" i="34"/>
  <c r="AH61" i="34"/>
  <c r="AG61" i="34"/>
  <c r="AG88" i="34" s="1"/>
  <c r="AF61" i="34"/>
  <c r="AF88" i="34" s="1"/>
  <c r="AE61" i="34"/>
  <c r="AE88" i="34" s="1"/>
  <c r="AD61" i="34"/>
  <c r="AD88" i="34" s="1"/>
  <c r="AB61" i="34"/>
  <c r="AA61" i="34"/>
  <c r="Z61" i="34"/>
  <c r="Y61" i="34"/>
  <c r="X61" i="34"/>
  <c r="W61" i="34"/>
  <c r="V61" i="34"/>
  <c r="U61" i="34"/>
  <c r="T61" i="34"/>
  <c r="S61" i="34"/>
  <c r="R61" i="34"/>
  <c r="R88" i="34" s="1"/>
  <c r="Q61" i="34"/>
  <c r="Q88" i="34" s="1"/>
  <c r="DP60" i="34"/>
  <c r="DP61" i="34" s="1"/>
  <c r="DC61" i="34"/>
  <c r="AC61" i="34"/>
  <c r="DO58" i="34"/>
  <c r="DN58" i="34"/>
  <c r="DM58" i="34"/>
  <c r="DL58" i="34"/>
  <c r="DK58" i="34"/>
  <c r="DJ58" i="34"/>
  <c r="DI58" i="34"/>
  <c r="DH58" i="34"/>
  <c r="DG58" i="34"/>
  <c r="DG59" i="34" s="1"/>
  <c r="DF58" i="34"/>
  <c r="DE58" i="34"/>
  <c r="DD58" i="34"/>
  <c r="DB58" i="34"/>
  <c r="DA58" i="34"/>
  <c r="CZ58" i="34"/>
  <c r="CY58" i="34"/>
  <c r="CX58" i="34"/>
  <c r="CW58" i="34"/>
  <c r="CV58" i="34"/>
  <c r="CU58" i="34"/>
  <c r="CT58" i="34"/>
  <c r="CS58" i="34"/>
  <c r="CR58" i="34"/>
  <c r="CQ58" i="34"/>
  <c r="CO58" i="34"/>
  <c r="CN58" i="34"/>
  <c r="CM58" i="34"/>
  <c r="CL58" i="34"/>
  <c r="CK58" i="34"/>
  <c r="CJ58" i="34"/>
  <c r="CI58" i="34"/>
  <c r="CH58" i="34"/>
  <c r="CG58" i="34"/>
  <c r="CE58" i="34"/>
  <c r="CD58" i="34"/>
  <c r="CB58" i="34"/>
  <c r="CA58" i="34"/>
  <c r="BZ58" i="34"/>
  <c r="BY58" i="34"/>
  <c r="BX58" i="34"/>
  <c r="BW58" i="34"/>
  <c r="BV58" i="34"/>
  <c r="BU58" i="34"/>
  <c r="BT58" i="34"/>
  <c r="BS58" i="34"/>
  <c r="BR58" i="34"/>
  <c r="BQ58" i="34"/>
  <c r="BO58" i="34"/>
  <c r="BN58" i="34"/>
  <c r="BM58" i="34"/>
  <c r="BL58" i="34"/>
  <c r="BK58" i="34"/>
  <c r="BJ58" i="34"/>
  <c r="BI58" i="34"/>
  <c r="BH58" i="34"/>
  <c r="BG58" i="34"/>
  <c r="BF58" i="34"/>
  <c r="BE58" i="34"/>
  <c r="BD58" i="34"/>
  <c r="BB58" i="34"/>
  <c r="BA58" i="34"/>
  <c r="AZ58" i="34"/>
  <c r="AY58" i="34"/>
  <c r="AX58" i="34"/>
  <c r="AW58" i="34"/>
  <c r="AV58" i="34"/>
  <c r="AU58" i="34"/>
  <c r="AT58" i="34"/>
  <c r="AS58" i="34"/>
  <c r="AR58" i="34"/>
  <c r="AQ58" i="34"/>
  <c r="AO58" i="34"/>
  <c r="AN58" i="34"/>
  <c r="AM58" i="34"/>
  <c r="AL58" i="34"/>
  <c r="AK58" i="34"/>
  <c r="AJ58" i="34"/>
  <c r="AI58" i="34"/>
  <c r="AH58" i="34"/>
  <c r="AG58" i="34"/>
  <c r="AF58" i="34"/>
  <c r="AE58" i="34"/>
  <c r="AD58" i="34"/>
  <c r="AB58" i="34"/>
  <c r="AA58" i="34"/>
  <c r="Z58" i="34"/>
  <c r="Y58" i="34"/>
  <c r="X58" i="34"/>
  <c r="W58" i="34"/>
  <c r="V58" i="34"/>
  <c r="U58" i="34"/>
  <c r="T58" i="34"/>
  <c r="S58" i="34"/>
  <c r="R58" i="34"/>
  <c r="Q58" i="34"/>
  <c r="DP57" i="34"/>
  <c r="DP58" i="34" s="1"/>
  <c r="DC58" i="34"/>
  <c r="CP58" i="34"/>
  <c r="CF57" i="34"/>
  <c r="CF58" i="34" s="1"/>
  <c r="CC58" i="34"/>
  <c r="BP58" i="34"/>
  <c r="BC58" i="34"/>
  <c r="AP58" i="34"/>
  <c r="AC58" i="34"/>
  <c r="DP55" i="34"/>
  <c r="DP54" i="34"/>
  <c r="DP53" i="34"/>
  <c r="DP56" i="34" s="1"/>
  <c r="DP52" i="34"/>
  <c r="DP35" i="34"/>
  <c r="DO49" i="34"/>
  <c r="DN49" i="34"/>
  <c r="DM49" i="34"/>
  <c r="DL49" i="34"/>
  <c r="DK49" i="34"/>
  <c r="DI49" i="34"/>
  <c r="DH49" i="34"/>
  <c r="DG49" i="34"/>
  <c r="DF49" i="34"/>
  <c r="DE49" i="34"/>
  <c r="DD49" i="34"/>
  <c r="DB49" i="34"/>
  <c r="DA49" i="34"/>
  <c r="CZ49" i="34"/>
  <c r="CY49" i="34"/>
  <c r="CX49" i="34"/>
  <c r="CV49" i="34"/>
  <c r="CU49" i="34"/>
  <c r="CT49" i="34"/>
  <c r="CS49" i="34"/>
  <c r="CR49" i="34"/>
  <c r="CQ49" i="34"/>
  <c r="CO49" i="34"/>
  <c r="CO59" i="34" s="1"/>
  <c r="CN49" i="34"/>
  <c r="CN59" i="34" s="1"/>
  <c r="CM49" i="34"/>
  <c r="CL49" i="34"/>
  <c r="CK49" i="34"/>
  <c r="CI49" i="34"/>
  <c r="CH49" i="34"/>
  <c r="CG49" i="34"/>
  <c r="CF49" i="34"/>
  <c r="CE49" i="34"/>
  <c r="CD49" i="34"/>
  <c r="CD59" i="34" s="1"/>
  <c r="CB49" i="34"/>
  <c r="CA49" i="34"/>
  <c r="BZ49" i="34"/>
  <c r="BY49" i="34"/>
  <c r="BX49" i="34"/>
  <c r="BV49" i="34"/>
  <c r="BV59" i="34" s="1"/>
  <c r="BU49" i="34"/>
  <c r="BT49" i="34"/>
  <c r="BS49" i="34"/>
  <c r="BR49" i="34"/>
  <c r="BQ49" i="34"/>
  <c r="BO49" i="34"/>
  <c r="BN49" i="34"/>
  <c r="BM49" i="34"/>
  <c r="BL49" i="34"/>
  <c r="BK49" i="34"/>
  <c r="BJ49" i="34"/>
  <c r="BJ59" i="34" s="1"/>
  <c r="BI49" i="34"/>
  <c r="BH49" i="34"/>
  <c r="BG49" i="34"/>
  <c r="BF49" i="34"/>
  <c r="BE49" i="34"/>
  <c r="BD49" i="34"/>
  <c r="BB49" i="34"/>
  <c r="BA49" i="34"/>
  <c r="AZ49" i="34"/>
  <c r="AY49" i="34"/>
  <c r="AX49" i="34"/>
  <c r="AX59" i="34" s="1"/>
  <c r="AW49" i="34"/>
  <c r="AW59" i="34" s="1"/>
  <c r="AV49" i="34"/>
  <c r="AV59" i="34" s="1"/>
  <c r="AU49" i="34"/>
  <c r="AT49" i="34"/>
  <c r="AS49" i="34"/>
  <c r="AR49" i="34"/>
  <c r="AQ49" i="34"/>
  <c r="AO49" i="34"/>
  <c r="AN49" i="34"/>
  <c r="AM49" i="34"/>
  <c r="AL49" i="34"/>
  <c r="AK49" i="34"/>
  <c r="AJ49" i="34"/>
  <c r="AI49" i="34"/>
  <c r="AH49" i="34"/>
  <c r="AG49" i="34"/>
  <c r="AF49" i="34"/>
  <c r="AE49" i="34"/>
  <c r="AD49" i="34"/>
  <c r="AB49" i="34"/>
  <c r="AA49" i="34"/>
  <c r="Z49" i="34"/>
  <c r="Z59" i="34" s="1"/>
  <c r="Y49" i="34"/>
  <c r="Y59" i="34" s="1"/>
  <c r="X49" i="34"/>
  <c r="X59" i="34" s="1"/>
  <c r="W49" i="34"/>
  <c r="W59" i="34" s="1"/>
  <c r="V49" i="34"/>
  <c r="U49" i="34"/>
  <c r="T49" i="34"/>
  <c r="S49" i="34"/>
  <c r="R49" i="34"/>
  <c r="Q49" i="34"/>
  <c r="DP48" i="34"/>
  <c r="DP47" i="34"/>
  <c r="DP46" i="34"/>
  <c r="DP45" i="34"/>
  <c r="DP44" i="34"/>
  <c r="DP43" i="34"/>
  <c r="DO42" i="34"/>
  <c r="DN42" i="34"/>
  <c r="DN59" i="34" s="1"/>
  <c r="DM42" i="34"/>
  <c r="DM59" i="34" s="1"/>
  <c r="DL42" i="34"/>
  <c r="DL59" i="34" s="1"/>
  <c r="DK42" i="34"/>
  <c r="DI42" i="34"/>
  <c r="DI59" i="34" s="1"/>
  <c r="DH42" i="34"/>
  <c r="DH59" i="34" s="1"/>
  <c r="DG42" i="34"/>
  <c r="DF42" i="34"/>
  <c r="DE42" i="34"/>
  <c r="DD42" i="34"/>
  <c r="DB42" i="34"/>
  <c r="DA42" i="34"/>
  <c r="CZ42" i="34"/>
  <c r="CY42" i="34"/>
  <c r="CX42" i="34"/>
  <c r="CV42" i="34"/>
  <c r="CU42" i="34"/>
  <c r="CT42" i="34"/>
  <c r="CT59" i="34" s="1"/>
  <c r="CS42" i="34"/>
  <c r="CR42" i="34"/>
  <c r="CQ42" i="34"/>
  <c r="CO42" i="34"/>
  <c r="CN42" i="34"/>
  <c r="CM42" i="34"/>
  <c r="CL42" i="34"/>
  <c r="CK42" i="34"/>
  <c r="CI42" i="34"/>
  <c r="CI59" i="34" s="1"/>
  <c r="CH42" i="34"/>
  <c r="CG42" i="34"/>
  <c r="CG59" i="34" s="1"/>
  <c r="CF42" i="34"/>
  <c r="CE42" i="34"/>
  <c r="CD42" i="34"/>
  <c r="CB42" i="34"/>
  <c r="CA42" i="34"/>
  <c r="BZ42" i="34"/>
  <c r="BY42" i="34"/>
  <c r="BX42" i="34"/>
  <c r="BV42" i="34"/>
  <c r="BU42" i="34"/>
  <c r="BT42" i="34"/>
  <c r="BS42" i="34"/>
  <c r="BR42" i="34"/>
  <c r="BQ42" i="34"/>
  <c r="BO42" i="34"/>
  <c r="BN42" i="34"/>
  <c r="BM42" i="34"/>
  <c r="BL42" i="34"/>
  <c r="BK42" i="34"/>
  <c r="BJ42" i="34"/>
  <c r="BI42" i="34"/>
  <c r="BH42" i="34"/>
  <c r="BG42" i="34"/>
  <c r="BF42" i="34"/>
  <c r="BF59" i="34" s="1"/>
  <c r="BE42" i="34"/>
  <c r="BD42" i="34"/>
  <c r="BB42" i="34"/>
  <c r="BA42" i="34"/>
  <c r="AZ42" i="34"/>
  <c r="AY42" i="34"/>
  <c r="AX42" i="34"/>
  <c r="AW42" i="34"/>
  <c r="AV42" i="34"/>
  <c r="AU42" i="34"/>
  <c r="AT42" i="34"/>
  <c r="AS42" i="34"/>
  <c r="AR42" i="34"/>
  <c r="AQ42" i="34"/>
  <c r="AO42" i="34"/>
  <c r="AN42" i="34"/>
  <c r="AM42" i="34"/>
  <c r="AL42" i="34"/>
  <c r="AK42" i="34"/>
  <c r="AJ42" i="34"/>
  <c r="AI42" i="34"/>
  <c r="AI59" i="34" s="1"/>
  <c r="AH42" i="34"/>
  <c r="AG42" i="34"/>
  <c r="AF42" i="34"/>
  <c r="AE42" i="34"/>
  <c r="AD42" i="34"/>
  <c r="AB42" i="34"/>
  <c r="AA42" i="34"/>
  <c r="Z42" i="34"/>
  <c r="Y42" i="34"/>
  <c r="X42" i="34"/>
  <c r="W42" i="34"/>
  <c r="V42" i="34"/>
  <c r="U42" i="34"/>
  <c r="T42" i="34"/>
  <c r="S42" i="34"/>
  <c r="R42" i="34"/>
  <c r="Q42" i="34"/>
  <c r="DP41" i="34"/>
  <c r="DP40" i="34"/>
  <c r="DP39" i="34"/>
  <c r="DP38" i="34"/>
  <c r="DP37" i="34"/>
  <c r="DP42" i="34" s="1"/>
  <c r="DC42" i="34"/>
  <c r="CP42" i="34"/>
  <c r="DA59" i="34"/>
  <c r="BU59" i="34"/>
  <c r="BS59" i="34"/>
  <c r="BR59" i="34"/>
  <c r="AU59" i="34"/>
  <c r="AT59" i="34"/>
  <c r="AO59" i="34"/>
  <c r="AH59" i="34"/>
  <c r="DP34" i="34"/>
  <c r="BC36" i="34"/>
  <c r="DP33" i="34"/>
  <c r="DC36" i="34"/>
  <c r="CP36" i="34"/>
  <c r="CC36" i="34"/>
  <c r="BP36" i="34"/>
  <c r="DP29" i="34"/>
  <c r="DP28" i="34"/>
  <c r="DP27" i="34"/>
  <c r="DP26" i="34"/>
  <c r="DP25" i="34"/>
  <c r="DP24" i="34"/>
  <c r="DP23" i="34"/>
  <c r="DP31" i="34" s="1"/>
  <c r="DC31" i="34"/>
  <c r="DO17" i="34"/>
  <c r="DN17" i="34"/>
  <c r="DM17" i="34"/>
  <c r="DL17" i="34"/>
  <c r="DK17" i="34"/>
  <c r="DK32" i="34" s="1"/>
  <c r="DI17" i="34"/>
  <c r="DI32" i="34" s="1"/>
  <c r="DH17" i="34"/>
  <c r="DH32" i="34" s="1"/>
  <c r="DH89" i="34" s="1"/>
  <c r="DG17" i="34"/>
  <c r="DF17" i="34"/>
  <c r="DE17" i="34"/>
  <c r="DD17" i="34"/>
  <c r="DB17" i="34"/>
  <c r="DA17" i="34"/>
  <c r="CZ17" i="34"/>
  <c r="CY17" i="34"/>
  <c r="CX17" i="34"/>
  <c r="CV17" i="34"/>
  <c r="CU17" i="34"/>
  <c r="CT17" i="34"/>
  <c r="CS17" i="34"/>
  <c r="CR17" i="34"/>
  <c r="CQ17" i="34"/>
  <c r="CO17" i="34"/>
  <c r="CN17" i="34"/>
  <c r="CM17" i="34"/>
  <c r="CL17" i="34"/>
  <c r="CK17" i="34"/>
  <c r="CI17" i="34"/>
  <c r="CH17" i="34"/>
  <c r="CG17" i="34"/>
  <c r="CF17" i="34"/>
  <c r="CE17" i="34"/>
  <c r="CD17" i="34"/>
  <c r="CB17" i="34"/>
  <c r="CA17" i="34"/>
  <c r="BZ17" i="34"/>
  <c r="BZ32" i="34" s="1"/>
  <c r="BY17" i="34"/>
  <c r="BX17" i="34"/>
  <c r="BV17" i="34"/>
  <c r="BU17" i="34"/>
  <c r="BT17" i="34"/>
  <c r="BS17" i="34"/>
  <c r="BR17" i="34"/>
  <c r="BQ17" i="34"/>
  <c r="BO17" i="34"/>
  <c r="BN17" i="34"/>
  <c r="BM17" i="34"/>
  <c r="BL17" i="34"/>
  <c r="BK17" i="34"/>
  <c r="BJ17" i="34"/>
  <c r="BI17" i="34"/>
  <c r="BH17" i="34"/>
  <c r="BG17" i="34"/>
  <c r="BF17" i="34"/>
  <c r="BE17" i="34"/>
  <c r="BD17" i="34"/>
  <c r="BB17" i="34"/>
  <c r="BA17" i="34"/>
  <c r="AZ17" i="34"/>
  <c r="AY17" i="34"/>
  <c r="AX17" i="34"/>
  <c r="AW17" i="34"/>
  <c r="AV17" i="34"/>
  <c r="AU17" i="34"/>
  <c r="AT17" i="34"/>
  <c r="AS17" i="34"/>
  <c r="AR17" i="34"/>
  <c r="AQ17" i="34"/>
  <c r="AO17" i="34"/>
  <c r="AO32" i="34" s="1"/>
  <c r="AO89" i="34" s="1"/>
  <c r="AN17" i="34"/>
  <c r="AN32" i="34" s="1"/>
  <c r="AM17" i="34"/>
  <c r="AL17" i="34"/>
  <c r="AK17" i="34"/>
  <c r="AJ17" i="34"/>
  <c r="AI17" i="34"/>
  <c r="AH17" i="34"/>
  <c r="AG17" i="34"/>
  <c r="AF17" i="34"/>
  <c r="AE17" i="34"/>
  <c r="AD17" i="34"/>
  <c r="AB17" i="34"/>
  <c r="AA17" i="34"/>
  <c r="Z17" i="34"/>
  <c r="Y17" i="34"/>
  <c r="X17" i="34"/>
  <c r="W17" i="34"/>
  <c r="V17" i="34"/>
  <c r="U17" i="34"/>
  <c r="T17" i="34"/>
  <c r="S17" i="34"/>
  <c r="S32" i="34" s="1"/>
  <c r="R17" i="34"/>
  <c r="R32" i="34" s="1"/>
  <c r="Q17" i="34"/>
  <c r="DP16" i="34"/>
  <c r="DP15" i="34"/>
  <c r="DP14" i="34"/>
  <c r="DP13" i="34"/>
  <c r="DP12" i="34"/>
  <c r="DP11" i="34"/>
  <c r="BP17" i="34"/>
  <c r="DP30" i="34"/>
  <c r="DP9" i="34"/>
  <c r="DP8" i="34"/>
  <c r="DP7" i="34"/>
  <c r="CC10" i="34"/>
  <c r="DP6" i="34"/>
  <c r="DP10" i="34" s="1"/>
  <c r="DC10" i="34"/>
  <c r="AC10" i="34"/>
  <c r="DP2" i="34"/>
  <c r="AO56" i="33"/>
  <c r="AN56" i="33"/>
  <c r="AM56" i="33"/>
  <c r="AL56" i="33"/>
  <c r="AK56" i="33"/>
  <c r="AJ56" i="33"/>
  <c r="AI56" i="33"/>
  <c r="AH56" i="33"/>
  <c r="AG56" i="33"/>
  <c r="AE56" i="33"/>
  <c r="AD56" i="33"/>
  <c r="AC56" i="33"/>
  <c r="AB56" i="33"/>
  <c r="AA56" i="33"/>
  <c r="Z56" i="33"/>
  <c r="Y56" i="33"/>
  <c r="X56" i="33"/>
  <c r="W56" i="33"/>
  <c r="V56" i="33"/>
  <c r="U56" i="33"/>
  <c r="T56" i="33"/>
  <c r="S56" i="33"/>
  <c r="R56" i="33"/>
  <c r="Q56" i="33"/>
  <c r="P56" i="33"/>
  <c r="O56" i="33"/>
  <c r="N56" i="33"/>
  <c r="M56" i="33"/>
  <c r="L56" i="33"/>
  <c r="K56" i="33"/>
  <c r="J56" i="33"/>
  <c r="I56" i="33"/>
  <c r="H56" i="33"/>
  <c r="G56" i="33"/>
  <c r="F56" i="33"/>
  <c r="E56" i="33"/>
  <c r="D56" i="33"/>
  <c r="AF56" i="33"/>
  <c r="AF77" i="33"/>
  <c r="AF31" i="33"/>
  <c r="AF14" i="33"/>
  <c r="AF5" i="33"/>
  <c r="I26" i="32"/>
  <c r="I24" i="32"/>
  <c r="E88" i="33"/>
  <c r="F88" i="33"/>
  <c r="G88" i="33"/>
  <c r="H88" i="33"/>
  <c r="I88" i="33"/>
  <c r="J88" i="33"/>
  <c r="K88" i="33"/>
  <c r="L88" i="33"/>
  <c r="M88" i="33"/>
  <c r="N88" i="33"/>
  <c r="O88" i="33"/>
  <c r="Q88" i="33"/>
  <c r="R88" i="33"/>
  <c r="S88" i="33"/>
  <c r="T88" i="33"/>
  <c r="U88" i="33"/>
  <c r="V88" i="33"/>
  <c r="W88" i="33"/>
  <c r="X88" i="33"/>
  <c r="Y88" i="33"/>
  <c r="Z88" i="33"/>
  <c r="AA88" i="33"/>
  <c r="AB88" i="33"/>
  <c r="AD88" i="33"/>
  <c r="AE88" i="33"/>
  <c r="AH88" i="33"/>
  <c r="AI88" i="33"/>
  <c r="AJ88" i="33"/>
  <c r="AK88" i="33"/>
  <c r="AL88" i="33"/>
  <c r="AM88" i="33"/>
  <c r="AN88" i="33"/>
  <c r="AO88" i="33"/>
  <c r="D88" i="33"/>
  <c r="E64" i="33"/>
  <c r="F64" i="33"/>
  <c r="G64" i="33"/>
  <c r="H64" i="33"/>
  <c r="I64" i="33"/>
  <c r="J64" i="33"/>
  <c r="K64" i="33"/>
  <c r="L64" i="33"/>
  <c r="M64" i="33"/>
  <c r="N64" i="33"/>
  <c r="O64" i="33"/>
  <c r="Q64" i="33"/>
  <c r="R64" i="33"/>
  <c r="S64" i="33"/>
  <c r="T64" i="33"/>
  <c r="U64" i="33"/>
  <c r="V64" i="33"/>
  <c r="W64" i="33"/>
  <c r="X64" i="33"/>
  <c r="Y64" i="33"/>
  <c r="Z64" i="33"/>
  <c r="AA64" i="33"/>
  <c r="AB64" i="33"/>
  <c r="AD64" i="33"/>
  <c r="AE64" i="33"/>
  <c r="AF64" i="33"/>
  <c r="AG64" i="33"/>
  <c r="AH64" i="33"/>
  <c r="AI64" i="33"/>
  <c r="AJ64" i="33"/>
  <c r="AK64" i="33"/>
  <c r="AL64" i="33"/>
  <c r="AM64" i="33"/>
  <c r="AN64" i="33"/>
  <c r="AO64" i="33"/>
  <c r="D64" i="33"/>
  <c r="E81" i="33"/>
  <c r="F81" i="33"/>
  <c r="G81" i="33"/>
  <c r="H81" i="33"/>
  <c r="I81" i="33"/>
  <c r="J81" i="33"/>
  <c r="K81" i="33"/>
  <c r="L81" i="33"/>
  <c r="M81" i="33"/>
  <c r="N81" i="33"/>
  <c r="O81" i="33"/>
  <c r="Q81" i="33"/>
  <c r="R81" i="33"/>
  <c r="S81" i="33"/>
  <c r="T81" i="33"/>
  <c r="U81" i="33"/>
  <c r="V81" i="33"/>
  <c r="W81" i="33"/>
  <c r="X81" i="33"/>
  <c r="Y81" i="33"/>
  <c r="Z81" i="33"/>
  <c r="AA81" i="33"/>
  <c r="AB81" i="33"/>
  <c r="AD81" i="33"/>
  <c r="AE81" i="33"/>
  <c r="AF81" i="33"/>
  <c r="AG81" i="33"/>
  <c r="AH81" i="33"/>
  <c r="AI81" i="33"/>
  <c r="AJ81" i="33"/>
  <c r="AK81" i="33"/>
  <c r="AL81" i="33"/>
  <c r="AM81" i="33"/>
  <c r="AN81" i="33"/>
  <c r="AO81" i="33"/>
  <c r="D81" i="33"/>
  <c r="E77" i="33"/>
  <c r="F77" i="33"/>
  <c r="G77" i="33"/>
  <c r="H77" i="33"/>
  <c r="I77" i="33"/>
  <c r="J77" i="33"/>
  <c r="K77" i="33"/>
  <c r="L77" i="33"/>
  <c r="M77" i="33"/>
  <c r="N77" i="33"/>
  <c r="O77" i="33"/>
  <c r="Q77" i="33"/>
  <c r="R77" i="33"/>
  <c r="S77" i="33"/>
  <c r="T77" i="33"/>
  <c r="U77" i="33"/>
  <c r="V77" i="33"/>
  <c r="W77" i="33"/>
  <c r="X77" i="33"/>
  <c r="Y77" i="33"/>
  <c r="Z77" i="33"/>
  <c r="AA77" i="33"/>
  <c r="AB77" i="33"/>
  <c r="AD77" i="33"/>
  <c r="AE77" i="33"/>
  <c r="AG77" i="33"/>
  <c r="AH77" i="33"/>
  <c r="AI77" i="33"/>
  <c r="AJ77" i="33"/>
  <c r="AK77" i="33"/>
  <c r="AL77" i="33"/>
  <c r="AM77" i="33"/>
  <c r="AN77" i="33"/>
  <c r="AO77" i="33"/>
  <c r="D77" i="33"/>
  <c r="AO36" i="33"/>
  <c r="AN36" i="33"/>
  <c r="AM36" i="33"/>
  <c r="AL36" i="33"/>
  <c r="AK36" i="33"/>
  <c r="AJ36" i="33"/>
  <c r="AI36" i="33"/>
  <c r="AH36" i="33"/>
  <c r="AG36" i="33"/>
  <c r="AF36" i="33"/>
  <c r="AE36" i="33"/>
  <c r="AD36" i="33"/>
  <c r="AB36" i="33"/>
  <c r="AA36" i="33"/>
  <c r="Z36" i="33"/>
  <c r="Y36" i="33"/>
  <c r="X36" i="33"/>
  <c r="W36" i="33"/>
  <c r="V36" i="33"/>
  <c r="U36" i="33"/>
  <c r="T36" i="33"/>
  <c r="S36" i="33"/>
  <c r="R36" i="33"/>
  <c r="Q36" i="33"/>
  <c r="O36" i="33"/>
  <c r="N36" i="33"/>
  <c r="M36" i="33"/>
  <c r="L36" i="33"/>
  <c r="K36" i="33"/>
  <c r="J36" i="33"/>
  <c r="I36" i="33"/>
  <c r="H36" i="33"/>
  <c r="G36" i="33"/>
  <c r="F36" i="33"/>
  <c r="E36" i="33"/>
  <c r="D36" i="33"/>
  <c r="AO14" i="33"/>
  <c r="AN14" i="33"/>
  <c r="AM14" i="33"/>
  <c r="AL14" i="33"/>
  <c r="AK14" i="33"/>
  <c r="AJ14" i="33"/>
  <c r="AI14" i="33"/>
  <c r="AH14" i="33"/>
  <c r="AG14" i="33"/>
  <c r="AE14" i="33"/>
  <c r="AD14" i="33"/>
  <c r="AB14" i="33"/>
  <c r="AA14" i="33"/>
  <c r="Z14" i="33"/>
  <c r="Y14" i="33"/>
  <c r="X14" i="33"/>
  <c r="W14" i="33"/>
  <c r="V14" i="33"/>
  <c r="U14" i="33"/>
  <c r="T14" i="33"/>
  <c r="S14" i="33"/>
  <c r="R14" i="33"/>
  <c r="Q14" i="33"/>
  <c r="O14" i="33"/>
  <c r="N14" i="33"/>
  <c r="M14" i="33"/>
  <c r="L14" i="33"/>
  <c r="K14" i="33"/>
  <c r="J14" i="33"/>
  <c r="I14" i="33"/>
  <c r="H14" i="33"/>
  <c r="G14" i="33"/>
  <c r="F14" i="33"/>
  <c r="E14" i="33"/>
  <c r="D14" i="33"/>
  <c r="AO31" i="33"/>
  <c r="AN31" i="33"/>
  <c r="AM31" i="33"/>
  <c r="AL31" i="33"/>
  <c r="AK31" i="33"/>
  <c r="AJ31" i="33"/>
  <c r="AI31" i="33"/>
  <c r="AH31" i="33"/>
  <c r="AG31" i="33"/>
  <c r="AE31" i="33"/>
  <c r="AD31" i="33"/>
  <c r="AB31" i="33"/>
  <c r="AA31" i="33"/>
  <c r="Z31" i="33"/>
  <c r="Y31" i="33"/>
  <c r="X31" i="33"/>
  <c r="W31" i="33"/>
  <c r="V31" i="33"/>
  <c r="U31" i="33"/>
  <c r="T31" i="33"/>
  <c r="S31" i="33"/>
  <c r="R31" i="33"/>
  <c r="Q31" i="33"/>
  <c r="O31" i="33"/>
  <c r="N31" i="33"/>
  <c r="M31" i="33"/>
  <c r="L31" i="33"/>
  <c r="K31" i="33"/>
  <c r="J31" i="33"/>
  <c r="I31" i="33"/>
  <c r="H31" i="33"/>
  <c r="G31" i="33"/>
  <c r="F31" i="33"/>
  <c r="E31" i="33"/>
  <c r="D31" i="33"/>
  <c r="AO5" i="33"/>
  <c r="AN5" i="33"/>
  <c r="AM5" i="33"/>
  <c r="AL5" i="33"/>
  <c r="AK5" i="33"/>
  <c r="AJ5" i="33"/>
  <c r="AI5" i="33"/>
  <c r="AH5" i="33"/>
  <c r="AG5" i="33"/>
  <c r="AE5" i="33"/>
  <c r="AD5" i="33"/>
  <c r="AB5" i="33"/>
  <c r="AA5" i="33"/>
  <c r="Z5" i="33"/>
  <c r="Y5" i="33"/>
  <c r="X5" i="33"/>
  <c r="W5" i="33"/>
  <c r="V5" i="33"/>
  <c r="U5" i="33"/>
  <c r="T5" i="33"/>
  <c r="S5" i="33"/>
  <c r="R5" i="33"/>
  <c r="Q5" i="33"/>
  <c r="O5" i="33"/>
  <c r="N5" i="33"/>
  <c r="M5" i="33"/>
  <c r="L5" i="33"/>
  <c r="K5" i="33"/>
  <c r="J5" i="33"/>
  <c r="I5" i="33"/>
  <c r="H5" i="33"/>
  <c r="G5" i="33"/>
  <c r="F5" i="33"/>
  <c r="E5" i="33"/>
  <c r="D5" i="33"/>
  <c r="AW89" i="34" l="1"/>
  <c r="W89" i="34"/>
  <c r="AE89" i="34"/>
  <c r="BD89" i="34"/>
  <c r="DI89" i="34"/>
  <c r="CN89" i="34"/>
  <c r="Z89" i="34"/>
  <c r="BI89" i="34"/>
  <c r="AI89" i="34"/>
  <c r="AD89" i="34"/>
  <c r="CC88" i="34"/>
  <c r="CL89" i="34"/>
  <c r="DB89" i="34"/>
  <c r="CO89" i="34"/>
  <c r="CW89" i="34"/>
  <c r="AQ89" i="34"/>
  <c r="BJ89" i="34"/>
  <c r="AT89" i="34"/>
  <c r="CT89" i="34"/>
  <c r="AU89" i="34"/>
  <c r="AB89" i="34"/>
  <c r="BX89" i="34"/>
  <c r="BA89" i="34"/>
  <c r="DL89" i="34"/>
  <c r="CS89" i="34"/>
  <c r="BG89" i="34"/>
  <c r="T89" i="34"/>
  <c r="BO89" i="34"/>
  <c r="CG32" i="34"/>
  <c r="Z88" i="34"/>
  <c r="DA89" i="34"/>
  <c r="BQ89" i="34"/>
  <c r="AY32" i="34"/>
  <c r="AL32" i="34"/>
  <c r="Y32" i="34"/>
  <c r="Y89" i="34" s="1"/>
  <c r="BP31" i="34"/>
  <c r="DP88" i="34"/>
  <c r="AB88" i="34"/>
  <c r="DG32" i="34"/>
  <c r="CU32" i="34"/>
  <c r="CI32" i="34"/>
  <c r="BW32" i="34"/>
  <c r="AX32" i="34"/>
  <c r="X89" i="34"/>
  <c r="CE89" i="34"/>
  <c r="CH32" i="34"/>
  <c r="CH89" i="34" s="1"/>
  <c r="DN89" i="34"/>
  <c r="CC77" i="34"/>
  <c r="CP77" i="34"/>
  <c r="CF32" i="34"/>
  <c r="CF89" i="34" s="1"/>
  <c r="CY59" i="34"/>
  <c r="CY89" i="34" s="1"/>
  <c r="AZ88" i="34"/>
  <c r="AZ89" i="34" s="1"/>
  <c r="CI88" i="34"/>
  <c r="AM88" i="34"/>
  <c r="BP71" i="34"/>
  <c r="AL59" i="34"/>
  <c r="CF88" i="34"/>
  <c r="CS88" i="34"/>
  <c r="DG88" i="34"/>
  <c r="CC21" i="34"/>
  <c r="AK59" i="34"/>
  <c r="AK89" i="34" s="1"/>
  <c r="BP77" i="34"/>
  <c r="CD89" i="34"/>
  <c r="DM89" i="34"/>
  <c r="CR89" i="34"/>
  <c r="AR89" i="34"/>
  <c r="AN88" i="34"/>
  <c r="AN89" i="34" s="1"/>
  <c r="DC77" i="34"/>
  <c r="AA88" i="34"/>
  <c r="CZ59" i="34"/>
  <c r="CZ89" i="34" s="1"/>
  <c r="CR88" i="34"/>
  <c r="AV88" i="34"/>
  <c r="BT88" i="34"/>
  <c r="CT88" i="34"/>
  <c r="CP71" i="34"/>
  <c r="CU59" i="34"/>
  <c r="BH59" i="34"/>
  <c r="AJ59" i="34"/>
  <c r="AV89" i="34"/>
  <c r="BZ59" i="34"/>
  <c r="BZ89" i="34" s="1"/>
  <c r="BT32" i="34"/>
  <c r="BL88" i="34"/>
  <c r="BC56" i="34"/>
  <c r="AY88" i="34"/>
  <c r="AP10" i="34"/>
  <c r="DF88" i="34"/>
  <c r="BC10" i="34"/>
  <c r="AJ88" i="34"/>
  <c r="AJ89" i="34" s="1"/>
  <c r="BH88" i="34"/>
  <c r="CG88" i="34"/>
  <c r="X88" i="34"/>
  <c r="AK88" i="34"/>
  <c r="AW88" i="34"/>
  <c r="BI88" i="34"/>
  <c r="BU88" i="34"/>
  <c r="CH88" i="34"/>
  <c r="CU88" i="34"/>
  <c r="BG59" i="34"/>
  <c r="BU32" i="34"/>
  <c r="BU89" i="34" s="1"/>
  <c r="AP56" i="34"/>
  <c r="DD89" i="34"/>
  <c r="BH32" i="34"/>
  <c r="AN59" i="34"/>
  <c r="DE88" i="34"/>
  <c r="CX59" i="34"/>
  <c r="CX89" i="34" s="1"/>
  <c r="BK88" i="34"/>
  <c r="Y88" i="34"/>
  <c r="AL88" i="34"/>
  <c r="AX88" i="34"/>
  <c r="BJ88" i="34"/>
  <c r="BV88" i="34"/>
  <c r="BV89" i="34" s="1"/>
  <c r="DP64" i="34"/>
  <c r="AA32" i="34"/>
  <c r="CP31" i="34"/>
  <c r="CF59" i="34"/>
  <c r="BC42" i="34"/>
  <c r="CQ59" i="34"/>
  <c r="CQ89" i="34" s="1"/>
  <c r="DE59" i="34"/>
  <c r="DE89" i="34" s="1"/>
  <c r="V59" i="34"/>
  <c r="V89" i="34" s="1"/>
  <c r="DP87" i="34"/>
  <c r="BP49" i="34"/>
  <c r="BW59" i="34"/>
  <c r="CJ59" i="34"/>
  <c r="CJ89" i="34" s="1"/>
  <c r="CW59" i="34"/>
  <c r="DJ59" i="34"/>
  <c r="DJ89" i="34" s="1"/>
  <c r="DP17" i="34"/>
  <c r="CC42" i="34"/>
  <c r="BQ59" i="34"/>
  <c r="CC49" i="34"/>
  <c r="CC59" i="34" s="1"/>
  <c r="AS59" i="34"/>
  <c r="AS89" i="34" s="1"/>
  <c r="BT59" i="34"/>
  <c r="CH59" i="34"/>
  <c r="CV59" i="34"/>
  <c r="CV89" i="34" s="1"/>
  <c r="DK59" i="34"/>
  <c r="DK89" i="34" s="1"/>
  <c r="BP42" i="34"/>
  <c r="BP59" i="34" s="1"/>
  <c r="T59" i="34"/>
  <c r="AG59" i="34"/>
  <c r="AG89" i="34" s="1"/>
  <c r="BE59" i="34"/>
  <c r="BE89" i="34" s="1"/>
  <c r="AC17" i="34"/>
  <c r="AC42" i="34"/>
  <c r="U59" i="34"/>
  <c r="U89" i="34" s="1"/>
  <c r="AP42" i="34"/>
  <c r="AC21" i="34"/>
  <c r="AC32" i="34" s="1"/>
  <c r="DC71" i="34"/>
  <c r="BC17" i="34"/>
  <c r="DP49" i="34"/>
  <c r="AP21" i="34"/>
  <c r="DP71" i="34"/>
  <c r="BC21" i="34"/>
  <c r="CC71" i="34"/>
  <c r="AP87" i="34"/>
  <c r="BP21" i="34"/>
  <c r="BP32" i="34" s="1"/>
  <c r="BC87" i="34"/>
  <c r="BC88" i="34" s="1"/>
  <c r="CP17" i="34"/>
  <c r="CP32" i="34" s="1"/>
  <c r="BP87" i="34"/>
  <c r="DC17" i="34"/>
  <c r="DO59" i="34"/>
  <c r="DO89" i="34" s="1"/>
  <c r="CA59" i="34"/>
  <c r="CA89" i="34" s="1"/>
  <c r="CM59" i="34"/>
  <c r="CM89" i="34" s="1"/>
  <c r="CP21" i="34"/>
  <c r="CC87" i="34"/>
  <c r="AC87" i="34"/>
  <c r="R59" i="34"/>
  <c r="R89" i="34" s="1"/>
  <c r="DF59" i="34"/>
  <c r="DF89" i="34" s="1"/>
  <c r="CB59" i="34"/>
  <c r="CB89" i="34" s="1"/>
  <c r="DB59" i="34"/>
  <c r="AC49" i="34"/>
  <c r="DC21" i="34"/>
  <c r="DC32" i="34" s="1"/>
  <c r="AC71" i="34"/>
  <c r="AC88" i="34" s="1"/>
  <c r="CC17" i="34"/>
  <c r="CC32" i="34" s="1"/>
  <c r="AQ59" i="34"/>
  <c r="BO59" i="34"/>
  <c r="DD59" i="34"/>
  <c r="AP49" i="34"/>
  <c r="CP49" i="34"/>
  <c r="CP59" i="34" s="1"/>
  <c r="DP21" i="34"/>
  <c r="DP32" i="34" s="1"/>
  <c r="AE59" i="34"/>
  <c r="AR59" i="34"/>
  <c r="BD59" i="34"/>
  <c r="S59" i="34"/>
  <c r="S89" i="34" s="1"/>
  <c r="AF59" i="34"/>
  <c r="AF89" i="34" s="1"/>
  <c r="BC49" i="34"/>
  <c r="BX59" i="34"/>
  <c r="CL59" i="34"/>
  <c r="AP17" i="34"/>
  <c r="BK59" i="34"/>
  <c r="BY59" i="34"/>
  <c r="BY89" i="34" s="1"/>
  <c r="AP71" i="34"/>
  <c r="AP88" i="34" s="1"/>
  <c r="CP87" i="34"/>
  <c r="AA59" i="34"/>
  <c r="AM59" i="34"/>
  <c r="AM89" i="34" s="1"/>
  <c r="AY59" i="34"/>
  <c r="BL59" i="34"/>
  <c r="BL89" i="34" s="1"/>
  <c r="DC49" i="34"/>
  <c r="DC59" i="34" s="1"/>
  <c r="BC71" i="34"/>
  <c r="DC87" i="34"/>
  <c r="AO87" i="33"/>
  <c r="AN87" i="33"/>
  <c r="AM87" i="33"/>
  <c r="AL87" i="33"/>
  <c r="AK87" i="33"/>
  <c r="AJ87" i="33"/>
  <c r="AI87" i="33"/>
  <c r="AH87" i="33"/>
  <c r="AG87" i="33"/>
  <c r="AF87" i="33"/>
  <c r="AE87" i="33"/>
  <c r="AD87" i="33"/>
  <c r="AB87" i="33"/>
  <c r="AA87" i="33"/>
  <c r="Z87" i="33"/>
  <c r="Y87" i="33"/>
  <c r="X87" i="33"/>
  <c r="W87" i="33"/>
  <c r="V87" i="33"/>
  <c r="U87" i="33"/>
  <c r="T87" i="33"/>
  <c r="S87" i="33"/>
  <c r="R87" i="33"/>
  <c r="Q87" i="33"/>
  <c r="O87" i="33"/>
  <c r="N87" i="33"/>
  <c r="M87" i="33"/>
  <c r="L87" i="33"/>
  <c r="K87" i="33"/>
  <c r="J87" i="33"/>
  <c r="I87" i="33"/>
  <c r="H87" i="33"/>
  <c r="G87" i="33"/>
  <c r="F87" i="33"/>
  <c r="E87" i="33"/>
  <c r="D87" i="33"/>
  <c r="AP86" i="33"/>
  <c r="AP85" i="33"/>
  <c r="AP84" i="33"/>
  <c r="AP83" i="33"/>
  <c r="AP82" i="33"/>
  <c r="AP80" i="33"/>
  <c r="AP79" i="33"/>
  <c r="AP76" i="33"/>
  <c r="AP75" i="33"/>
  <c r="AP74" i="33"/>
  <c r="AO71" i="33"/>
  <c r="AN71" i="33"/>
  <c r="AM71" i="33"/>
  <c r="AL71" i="33"/>
  <c r="AK71" i="33"/>
  <c r="AJ71" i="33"/>
  <c r="AI71" i="33"/>
  <c r="AH71" i="33"/>
  <c r="AG71" i="33"/>
  <c r="AF71" i="33"/>
  <c r="AE71" i="33"/>
  <c r="AD71" i="33"/>
  <c r="AB71" i="33"/>
  <c r="AA71" i="33"/>
  <c r="Z71" i="33"/>
  <c r="Y71" i="33"/>
  <c r="X71" i="33"/>
  <c r="W71" i="33"/>
  <c r="V71" i="33"/>
  <c r="U71" i="33"/>
  <c r="T71" i="33"/>
  <c r="S71" i="33"/>
  <c r="R71" i="33"/>
  <c r="Q71" i="33"/>
  <c r="O71" i="33"/>
  <c r="N71" i="33"/>
  <c r="M71" i="33"/>
  <c r="L71" i="33"/>
  <c r="K71" i="33"/>
  <c r="J71" i="33"/>
  <c r="I71" i="33"/>
  <c r="H71" i="33"/>
  <c r="G71" i="33"/>
  <c r="F71" i="33"/>
  <c r="E71" i="33"/>
  <c r="D71" i="33"/>
  <c r="AP70" i="33"/>
  <c r="AP69" i="33"/>
  <c r="AP68" i="33"/>
  <c r="AP67" i="33"/>
  <c r="AP66" i="33"/>
  <c r="AP65" i="33"/>
  <c r="AP78" i="33"/>
  <c r="AP51" i="33"/>
  <c r="AP50" i="33"/>
  <c r="AP63" i="33"/>
  <c r="AO9" i="33"/>
  <c r="AN9" i="33"/>
  <c r="AM9" i="33"/>
  <c r="AL9" i="33"/>
  <c r="AK9" i="33"/>
  <c r="AJ9" i="33"/>
  <c r="AI9" i="33"/>
  <c r="AH9" i="33"/>
  <c r="AG9" i="33"/>
  <c r="AF9" i="33"/>
  <c r="AE9" i="33"/>
  <c r="AD9" i="33"/>
  <c r="AB9" i="33"/>
  <c r="AA9" i="33"/>
  <c r="Z9" i="33"/>
  <c r="Y9" i="33"/>
  <c r="X9" i="33"/>
  <c r="W9" i="33"/>
  <c r="V9" i="33"/>
  <c r="U9" i="33"/>
  <c r="T9" i="33"/>
  <c r="S9" i="33"/>
  <c r="R9" i="33"/>
  <c r="Q9" i="33"/>
  <c r="O9" i="33"/>
  <c r="N9" i="33"/>
  <c r="M9" i="33"/>
  <c r="L9" i="33"/>
  <c r="K9" i="33"/>
  <c r="J9" i="33"/>
  <c r="I9" i="33"/>
  <c r="H9" i="33"/>
  <c r="G9" i="33"/>
  <c r="F9" i="33"/>
  <c r="E9" i="33"/>
  <c r="D9" i="33"/>
  <c r="AP8" i="33"/>
  <c r="AP7" i="33"/>
  <c r="AP6" i="33"/>
  <c r="AP62" i="33"/>
  <c r="AC64" i="33"/>
  <c r="P64" i="33"/>
  <c r="AP73" i="33"/>
  <c r="AP72" i="33"/>
  <c r="AP4" i="33"/>
  <c r="AP5" i="33" s="1"/>
  <c r="AC5" i="33"/>
  <c r="P5" i="33"/>
  <c r="AO61" i="33"/>
  <c r="AN61" i="33"/>
  <c r="AM61" i="33"/>
  <c r="AL61" i="33"/>
  <c r="AK61" i="33"/>
  <c r="AJ61" i="33"/>
  <c r="AI61" i="33"/>
  <c r="AH61" i="33"/>
  <c r="AG61" i="33"/>
  <c r="AF61" i="33"/>
  <c r="AE61" i="33"/>
  <c r="AD61" i="33"/>
  <c r="AB61" i="33"/>
  <c r="AA61" i="33"/>
  <c r="Z61" i="33"/>
  <c r="Y61" i="33"/>
  <c r="X61" i="33"/>
  <c r="W61" i="33"/>
  <c r="V61" i="33"/>
  <c r="U61" i="33"/>
  <c r="T61" i="33"/>
  <c r="S61" i="33"/>
  <c r="R61" i="33"/>
  <c r="Q61" i="33"/>
  <c r="O61" i="33"/>
  <c r="N61" i="33"/>
  <c r="M61" i="33"/>
  <c r="L61" i="33"/>
  <c r="K61" i="33"/>
  <c r="J61" i="33"/>
  <c r="I61" i="33"/>
  <c r="H61" i="33"/>
  <c r="G61" i="33"/>
  <c r="F61" i="33"/>
  <c r="E61" i="33"/>
  <c r="D61" i="33"/>
  <c r="AP60" i="33"/>
  <c r="AP61" i="33" s="1"/>
  <c r="AC61" i="33"/>
  <c r="P61" i="33"/>
  <c r="AO58" i="33"/>
  <c r="AN58" i="33"/>
  <c r="AM58" i="33"/>
  <c r="AL58" i="33"/>
  <c r="AK58" i="33"/>
  <c r="AJ58" i="33"/>
  <c r="AI58" i="33"/>
  <c r="AH58" i="33"/>
  <c r="AG58" i="33"/>
  <c r="AF58" i="33"/>
  <c r="AE58" i="33"/>
  <c r="AD58" i="33"/>
  <c r="AB58" i="33"/>
  <c r="AA58" i="33"/>
  <c r="Z58" i="33"/>
  <c r="Y58" i="33"/>
  <c r="X58" i="33"/>
  <c r="W58" i="33"/>
  <c r="V58" i="33"/>
  <c r="U58" i="33"/>
  <c r="T58" i="33"/>
  <c r="S58" i="33"/>
  <c r="R58" i="33"/>
  <c r="Q58" i="33"/>
  <c r="O58" i="33"/>
  <c r="N58" i="33"/>
  <c r="M58" i="33"/>
  <c r="L58" i="33"/>
  <c r="K58" i="33"/>
  <c r="J58" i="33"/>
  <c r="I58" i="33"/>
  <c r="H58" i="33"/>
  <c r="G58" i="33"/>
  <c r="F58" i="33"/>
  <c r="E58" i="33"/>
  <c r="D58" i="33"/>
  <c r="AP57" i="33"/>
  <c r="AP58" i="33" s="1"/>
  <c r="AC58" i="33"/>
  <c r="P58" i="33"/>
  <c r="AP55" i="33"/>
  <c r="AP54" i="33"/>
  <c r="AP53" i="33"/>
  <c r="AP52" i="33"/>
  <c r="AP35" i="33"/>
  <c r="AO49" i="33"/>
  <c r="AN49" i="33"/>
  <c r="AM49" i="33"/>
  <c r="AL49" i="33"/>
  <c r="AK49" i="33"/>
  <c r="AJ49" i="33"/>
  <c r="AI49" i="33"/>
  <c r="AH49" i="33"/>
  <c r="AG49" i="33"/>
  <c r="AF49" i="33"/>
  <c r="AE49" i="33"/>
  <c r="AD49" i="33"/>
  <c r="AB49" i="33"/>
  <c r="AA49" i="33"/>
  <c r="Z49" i="33"/>
  <c r="Y49" i="33"/>
  <c r="X49" i="33"/>
  <c r="W49" i="33"/>
  <c r="V49" i="33"/>
  <c r="U49" i="33"/>
  <c r="T49" i="33"/>
  <c r="S49" i="33"/>
  <c r="R49" i="33"/>
  <c r="Q49" i="33"/>
  <c r="O49" i="33"/>
  <c r="N49" i="33"/>
  <c r="M49" i="33"/>
  <c r="L49" i="33"/>
  <c r="K49" i="33"/>
  <c r="J49" i="33"/>
  <c r="I49" i="33"/>
  <c r="H49" i="33"/>
  <c r="G49" i="33"/>
  <c r="F49" i="33"/>
  <c r="E49" i="33"/>
  <c r="D49" i="33"/>
  <c r="AP48" i="33"/>
  <c r="AP47" i="33"/>
  <c r="AP46" i="33"/>
  <c r="AP45" i="33"/>
  <c r="AP44" i="33"/>
  <c r="AP43" i="33"/>
  <c r="AO42" i="33"/>
  <c r="AN42" i="33"/>
  <c r="AM42" i="33"/>
  <c r="AL42" i="33"/>
  <c r="AK42" i="33"/>
  <c r="AJ42" i="33"/>
  <c r="AI42" i="33"/>
  <c r="AH42" i="33"/>
  <c r="AG42" i="33"/>
  <c r="AF42" i="33"/>
  <c r="AE42" i="33"/>
  <c r="AD42" i="33"/>
  <c r="AB42" i="33"/>
  <c r="AA42" i="33"/>
  <c r="Z42" i="33"/>
  <c r="Y42" i="33"/>
  <c r="X42" i="33"/>
  <c r="W42" i="33"/>
  <c r="V42" i="33"/>
  <c r="U42" i="33"/>
  <c r="T42" i="33"/>
  <c r="S42" i="33"/>
  <c r="R42" i="33"/>
  <c r="Q42" i="33"/>
  <c r="O42" i="33"/>
  <c r="N42" i="33"/>
  <c r="M42" i="33"/>
  <c r="L42" i="33"/>
  <c r="K42" i="33"/>
  <c r="J42" i="33"/>
  <c r="I42" i="33"/>
  <c r="H42" i="33"/>
  <c r="G42" i="33"/>
  <c r="F42" i="33"/>
  <c r="E42" i="33"/>
  <c r="D42" i="33"/>
  <c r="AP41" i="33"/>
  <c r="AP40" i="33"/>
  <c r="AP39" i="33"/>
  <c r="AP38" i="33"/>
  <c r="AP37" i="33"/>
  <c r="AP34" i="33"/>
  <c r="AP33" i="33"/>
  <c r="AP29" i="33"/>
  <c r="AP28" i="33"/>
  <c r="AP27" i="33"/>
  <c r="AP26" i="33"/>
  <c r="AP25" i="33"/>
  <c r="AP24" i="33"/>
  <c r="AP23" i="33"/>
  <c r="AP22" i="33"/>
  <c r="AO21" i="33"/>
  <c r="AN21" i="33"/>
  <c r="AM21" i="33"/>
  <c r="AL21" i="33"/>
  <c r="AK21" i="33"/>
  <c r="AJ21" i="33"/>
  <c r="AI21" i="33"/>
  <c r="AH21" i="33"/>
  <c r="AG21" i="33"/>
  <c r="AF21" i="33"/>
  <c r="AE21" i="33"/>
  <c r="AD21" i="33"/>
  <c r="AB21" i="33"/>
  <c r="AA21" i="33"/>
  <c r="Z21" i="33"/>
  <c r="Y21" i="33"/>
  <c r="X21" i="33"/>
  <c r="W21" i="33"/>
  <c r="V21" i="33"/>
  <c r="U21" i="33"/>
  <c r="T21" i="33"/>
  <c r="S21" i="33"/>
  <c r="R21" i="33"/>
  <c r="Q21" i="33"/>
  <c r="O21" i="33"/>
  <c r="N21" i="33"/>
  <c r="M21" i="33"/>
  <c r="L21" i="33"/>
  <c r="K21" i="33"/>
  <c r="J21" i="33"/>
  <c r="I21" i="33"/>
  <c r="H21" i="33"/>
  <c r="G21" i="33"/>
  <c r="F21" i="33"/>
  <c r="E21" i="33"/>
  <c r="D21" i="33"/>
  <c r="AP20" i="33"/>
  <c r="AP19" i="33"/>
  <c r="AP18" i="33"/>
  <c r="AP17" i="33"/>
  <c r="AP16" i="33"/>
  <c r="AP15" i="33"/>
  <c r="AP30" i="33"/>
  <c r="AP12" i="33"/>
  <c r="AP11" i="33"/>
  <c r="AP10" i="33"/>
  <c r="AP13" i="33"/>
  <c r="AP2" i="33"/>
  <c r="D35" i="32"/>
  <c r="D39" i="32" s="1"/>
  <c r="D7" i="32"/>
  <c r="D11" i="32" s="1"/>
  <c r="I86" i="32"/>
  <c r="F35" i="32"/>
  <c r="E35" i="32"/>
  <c r="C35" i="32"/>
  <c r="C39" i="32" s="1"/>
  <c r="I34" i="32"/>
  <c r="G34" i="32"/>
  <c r="G33" i="32"/>
  <c r="G32" i="32"/>
  <c r="C27" i="32"/>
  <c r="F19" i="32"/>
  <c r="D19" i="32"/>
  <c r="C19" i="32"/>
  <c r="F7" i="32"/>
  <c r="H7" i="32" s="1"/>
  <c r="E7" i="32"/>
  <c r="C7" i="32"/>
  <c r="C11" i="32" s="1"/>
  <c r="G6" i="32"/>
  <c r="G5" i="32"/>
  <c r="G4" i="32"/>
  <c r="L30" i="27"/>
  <c r="L29" i="27"/>
  <c r="L28" i="27"/>
  <c r="L27" i="27"/>
  <c r="L26" i="27"/>
  <c r="J30" i="27"/>
  <c r="J29" i="27"/>
  <c r="J28" i="27"/>
  <c r="J27" i="27"/>
  <c r="J26" i="27"/>
  <c r="I30" i="27"/>
  <c r="I29" i="27"/>
  <c r="I28" i="27"/>
  <c r="I27" i="27"/>
  <c r="I26" i="27"/>
  <c r="H30" i="27"/>
  <c r="H29" i="27"/>
  <c r="H28" i="27"/>
  <c r="H27" i="27"/>
  <c r="H26" i="27"/>
  <c r="F30" i="27"/>
  <c r="F29" i="27"/>
  <c r="F28" i="27"/>
  <c r="F27" i="27"/>
  <c r="F26" i="27"/>
  <c r="E30" i="27"/>
  <c r="E29" i="27"/>
  <c r="E28" i="27"/>
  <c r="E27" i="27"/>
  <c r="E26" i="27"/>
  <c r="D30" i="27"/>
  <c r="D29" i="27"/>
  <c r="D28" i="27"/>
  <c r="D27" i="27"/>
  <c r="D26" i="27"/>
  <c r="H12" i="27"/>
  <c r="F12" i="27"/>
  <c r="E12" i="27"/>
  <c r="P21" i="30"/>
  <c r="P64" i="30"/>
  <c r="P5" i="30"/>
  <c r="P36" i="30"/>
  <c r="AC91" i="26"/>
  <c r="AC90" i="26"/>
  <c r="AC89" i="26"/>
  <c r="AC88" i="26"/>
  <c r="AC87" i="26"/>
  <c r="AC85" i="26"/>
  <c r="AC84" i="26"/>
  <c r="AC82" i="26"/>
  <c r="AC81" i="26"/>
  <c r="AC80" i="26"/>
  <c r="AC78" i="26"/>
  <c r="AC77" i="26"/>
  <c r="AC76" i="26"/>
  <c r="AC75" i="26"/>
  <c r="AC74" i="26"/>
  <c r="AC73" i="26"/>
  <c r="AC71" i="26"/>
  <c r="AC68" i="26"/>
  <c r="AC67" i="26"/>
  <c r="AC66" i="26"/>
  <c r="AC64" i="26"/>
  <c r="AC63" i="26"/>
  <c r="AC62" i="26"/>
  <c r="AC60" i="26"/>
  <c r="AC58" i="26"/>
  <c r="AC57" i="26"/>
  <c r="AC56" i="26"/>
  <c r="AC54" i="26"/>
  <c r="AC51" i="26"/>
  <c r="AC49" i="26"/>
  <c r="AC48" i="26"/>
  <c r="AC47" i="26"/>
  <c r="AC46" i="26"/>
  <c r="AC45" i="26"/>
  <c r="AC43" i="26"/>
  <c r="AC42" i="26"/>
  <c r="AC41" i="26"/>
  <c r="AC40" i="26"/>
  <c r="AC39" i="26"/>
  <c r="AC38" i="26"/>
  <c r="AC36" i="26"/>
  <c r="AC35" i="26"/>
  <c r="AC34" i="26"/>
  <c r="AC33" i="26"/>
  <c r="AC32" i="26"/>
  <c r="AC30" i="26"/>
  <c r="AC29" i="26"/>
  <c r="AC26" i="26"/>
  <c r="AC25" i="26"/>
  <c r="AC24" i="26"/>
  <c r="AC23" i="26"/>
  <c r="AC21" i="26"/>
  <c r="AC20" i="26"/>
  <c r="AC19" i="26"/>
  <c r="AC18" i="26"/>
  <c r="AC16" i="26"/>
  <c r="AC15" i="26"/>
  <c r="AC14" i="26"/>
  <c r="AC13" i="26"/>
  <c r="AC12" i="26"/>
  <c r="AC11" i="26"/>
  <c r="AC9" i="26"/>
  <c r="AC8" i="26"/>
  <c r="AC7" i="26"/>
  <c r="AC6" i="26"/>
  <c r="AC4" i="26"/>
  <c r="AP91" i="26"/>
  <c r="AP90" i="26"/>
  <c r="AP89" i="26"/>
  <c r="AP88" i="26"/>
  <c r="AP87" i="26"/>
  <c r="AP85" i="26"/>
  <c r="AP84" i="26"/>
  <c r="AP82" i="26"/>
  <c r="AP81" i="26"/>
  <c r="AP80" i="26"/>
  <c r="AP78" i="26"/>
  <c r="AP77" i="26"/>
  <c r="AP76" i="26"/>
  <c r="AP75" i="26"/>
  <c r="AP74" i="26"/>
  <c r="AP73" i="26"/>
  <c r="AP71" i="26"/>
  <c r="AP68" i="26"/>
  <c r="AP67" i="26"/>
  <c r="AP66" i="26"/>
  <c r="AP64" i="26"/>
  <c r="AP63" i="26"/>
  <c r="AP62" i="26"/>
  <c r="AP60" i="26"/>
  <c r="AP58" i="26"/>
  <c r="AP57" i="26"/>
  <c r="AP56" i="26"/>
  <c r="AP54" i="26"/>
  <c r="AP51" i="26"/>
  <c r="AP49" i="26"/>
  <c r="AP48" i="26"/>
  <c r="AP47" i="26"/>
  <c r="AP46" i="26"/>
  <c r="AP45" i="26"/>
  <c r="AP43" i="26"/>
  <c r="AP42" i="26"/>
  <c r="AP41" i="26"/>
  <c r="AP40" i="26"/>
  <c r="AP39" i="26"/>
  <c r="AP38" i="26"/>
  <c r="AP36" i="26"/>
  <c r="AP35" i="26"/>
  <c r="AP34" i="26"/>
  <c r="AP33" i="26"/>
  <c r="AP32" i="26"/>
  <c r="AP30" i="26"/>
  <c r="AP29" i="26"/>
  <c r="AP26" i="26"/>
  <c r="AP25" i="26"/>
  <c r="AP24" i="26"/>
  <c r="AP23" i="26"/>
  <c r="AP21" i="26"/>
  <c r="AP20" i="26"/>
  <c r="AP19" i="26"/>
  <c r="AP18" i="26"/>
  <c r="AP16" i="26"/>
  <c r="AP15" i="26"/>
  <c r="AP14" i="26"/>
  <c r="AP13" i="26"/>
  <c r="AP12" i="26"/>
  <c r="AP11" i="26"/>
  <c r="AP9" i="26"/>
  <c r="AP8" i="26"/>
  <c r="AP7" i="26"/>
  <c r="AP6" i="26"/>
  <c r="AP4" i="26"/>
  <c r="BC91" i="26"/>
  <c r="BC90" i="26"/>
  <c r="BC89" i="26"/>
  <c r="BC88" i="26"/>
  <c r="BC87" i="26"/>
  <c r="BC85" i="26"/>
  <c r="BC84" i="26"/>
  <c r="BC82" i="26"/>
  <c r="BC81" i="26"/>
  <c r="BC80" i="26"/>
  <c r="BC78" i="26"/>
  <c r="BC77" i="26"/>
  <c r="BC76" i="26"/>
  <c r="BC75" i="26"/>
  <c r="BC74" i="26"/>
  <c r="BC73" i="26"/>
  <c r="BC71" i="26"/>
  <c r="BC68" i="26"/>
  <c r="BC67" i="26"/>
  <c r="BC66" i="26"/>
  <c r="BC64" i="26"/>
  <c r="BC63" i="26"/>
  <c r="BC62" i="26"/>
  <c r="BC60" i="26"/>
  <c r="BC58" i="26"/>
  <c r="BC57" i="26"/>
  <c r="BC56" i="26"/>
  <c r="BC54" i="26"/>
  <c r="BC51" i="26"/>
  <c r="BC49" i="26"/>
  <c r="BC48" i="26"/>
  <c r="BC47" i="26"/>
  <c r="BC46" i="26"/>
  <c r="BC45" i="26"/>
  <c r="BC43" i="26"/>
  <c r="BC42" i="26"/>
  <c r="BC41" i="26"/>
  <c r="BC40" i="26"/>
  <c r="BC39" i="26"/>
  <c r="BC38" i="26"/>
  <c r="BC36" i="26"/>
  <c r="BC35" i="26"/>
  <c r="BC34" i="26"/>
  <c r="BC33" i="26"/>
  <c r="BC32" i="26"/>
  <c r="BC30" i="26"/>
  <c r="BC29" i="26"/>
  <c r="BC26" i="26"/>
  <c r="BC25" i="26"/>
  <c r="BC24" i="26"/>
  <c r="BC23" i="26"/>
  <c r="BC21" i="26"/>
  <c r="BC20" i="26"/>
  <c r="BC19" i="26"/>
  <c r="BC18" i="26"/>
  <c r="BC16" i="26"/>
  <c r="BC15" i="26"/>
  <c r="BC14" i="26"/>
  <c r="BC13" i="26"/>
  <c r="BC12" i="26"/>
  <c r="BC11" i="26"/>
  <c r="BC9" i="26"/>
  <c r="BC8" i="26"/>
  <c r="BC7" i="26"/>
  <c r="BC6" i="26"/>
  <c r="BC4" i="26"/>
  <c r="BC2" i="26"/>
  <c r="BP91" i="26"/>
  <c r="BP90" i="26"/>
  <c r="BP89" i="26"/>
  <c r="BP88" i="26"/>
  <c r="BP87" i="26"/>
  <c r="BP85" i="26"/>
  <c r="BP84" i="26"/>
  <c r="BP82" i="26"/>
  <c r="BP81" i="26"/>
  <c r="BP80" i="26"/>
  <c r="BP78" i="26"/>
  <c r="BP77" i="26"/>
  <c r="BP76" i="26"/>
  <c r="BP75" i="26"/>
  <c r="BP74" i="26"/>
  <c r="BP73" i="26"/>
  <c r="BP71" i="26"/>
  <c r="BP68" i="26"/>
  <c r="BP67" i="26"/>
  <c r="BP66" i="26"/>
  <c r="BP64" i="26"/>
  <c r="BP63" i="26"/>
  <c r="BP62" i="26"/>
  <c r="BP60" i="26"/>
  <c r="BP58" i="26"/>
  <c r="BP57" i="26"/>
  <c r="BP56" i="26"/>
  <c r="BP54" i="26"/>
  <c r="BP51" i="26"/>
  <c r="BP49" i="26"/>
  <c r="BP48" i="26"/>
  <c r="BP47" i="26"/>
  <c r="BP46" i="26"/>
  <c r="BP45" i="26"/>
  <c r="BP43" i="26"/>
  <c r="BP42" i="26"/>
  <c r="BP41" i="26"/>
  <c r="BP40" i="26"/>
  <c r="BP39" i="26"/>
  <c r="BP38" i="26"/>
  <c r="BP36" i="26"/>
  <c r="BP35" i="26"/>
  <c r="BP34" i="26"/>
  <c r="BP33" i="26"/>
  <c r="BP32" i="26"/>
  <c r="BP30" i="26"/>
  <c r="BP29" i="26"/>
  <c r="BP26" i="26"/>
  <c r="BP25" i="26"/>
  <c r="BP24" i="26"/>
  <c r="BP23" i="26"/>
  <c r="BP21" i="26"/>
  <c r="BP20" i="26"/>
  <c r="BP19" i="26"/>
  <c r="BP18" i="26"/>
  <c r="BP16" i="26"/>
  <c r="BP15" i="26"/>
  <c r="BP14" i="26"/>
  <c r="BP13" i="26"/>
  <c r="BP12" i="26"/>
  <c r="BP11" i="26"/>
  <c r="BP9" i="26"/>
  <c r="BP8" i="26"/>
  <c r="BP7" i="26"/>
  <c r="BP6" i="26"/>
  <c r="BP4" i="26"/>
  <c r="BP2" i="26"/>
  <c r="CC91" i="26"/>
  <c r="CC90" i="26"/>
  <c r="CC89" i="26"/>
  <c r="CC88" i="26"/>
  <c r="CC87" i="26"/>
  <c r="CC85" i="26"/>
  <c r="CC84" i="26"/>
  <c r="CC82" i="26"/>
  <c r="CC81" i="26"/>
  <c r="CC80" i="26"/>
  <c r="CC78" i="26"/>
  <c r="CC77" i="26"/>
  <c r="CC76" i="26"/>
  <c r="CC75" i="26"/>
  <c r="CC74" i="26"/>
  <c r="CC73" i="26"/>
  <c r="CC71" i="26"/>
  <c r="CC68" i="26"/>
  <c r="CC67" i="26"/>
  <c r="CC66" i="26"/>
  <c r="CC64" i="26"/>
  <c r="CC63" i="26"/>
  <c r="CC62" i="26"/>
  <c r="CC60" i="26"/>
  <c r="CC58" i="26"/>
  <c r="CC57" i="26"/>
  <c r="CC56" i="26"/>
  <c r="CC54" i="26"/>
  <c r="CC51" i="26"/>
  <c r="CC49" i="26"/>
  <c r="CC48" i="26"/>
  <c r="CC47" i="26"/>
  <c r="CC46" i="26"/>
  <c r="CC45" i="26"/>
  <c r="CC43" i="26"/>
  <c r="CC42" i="26"/>
  <c r="CC41" i="26"/>
  <c r="CC40" i="26"/>
  <c r="CC39" i="26"/>
  <c r="CC38" i="26"/>
  <c r="CC36" i="26"/>
  <c r="CC35" i="26"/>
  <c r="CC34" i="26"/>
  <c r="CC33" i="26"/>
  <c r="CC32" i="26"/>
  <c r="CC30" i="26"/>
  <c r="CC29" i="26"/>
  <c r="CC26" i="26"/>
  <c r="CC25" i="26"/>
  <c r="CC24" i="26"/>
  <c r="CC23" i="26"/>
  <c r="CC21" i="26"/>
  <c r="CC20" i="26"/>
  <c r="CC19" i="26"/>
  <c r="CC18" i="26"/>
  <c r="CC16" i="26"/>
  <c r="CC15" i="26"/>
  <c r="CC14" i="26"/>
  <c r="CC13" i="26"/>
  <c r="CC12" i="26"/>
  <c r="CC11" i="26"/>
  <c r="CC9" i="26"/>
  <c r="CC8" i="26"/>
  <c r="CC7" i="26"/>
  <c r="CC6" i="26"/>
  <c r="CC4" i="26"/>
  <c r="CC2" i="26"/>
  <c r="CP91" i="26"/>
  <c r="CP90" i="26"/>
  <c r="CP89" i="26"/>
  <c r="CP88" i="26"/>
  <c r="CP87" i="26"/>
  <c r="CP85" i="26"/>
  <c r="CP84" i="26"/>
  <c r="CP82" i="26"/>
  <c r="CP81" i="26"/>
  <c r="CP80" i="26"/>
  <c r="CP78" i="26"/>
  <c r="CP77" i="26"/>
  <c r="CP76" i="26"/>
  <c r="CP75" i="26"/>
  <c r="CP74" i="26"/>
  <c r="CP73" i="26"/>
  <c r="CP71" i="26"/>
  <c r="CP68" i="26"/>
  <c r="CP67" i="26"/>
  <c r="CP66" i="26"/>
  <c r="CP64" i="26"/>
  <c r="CP63" i="26"/>
  <c r="CP62" i="26"/>
  <c r="CP60" i="26"/>
  <c r="CP58" i="26"/>
  <c r="CP57" i="26"/>
  <c r="CP56" i="26"/>
  <c r="CP54" i="26"/>
  <c r="CP51" i="26"/>
  <c r="CP49" i="26"/>
  <c r="CP48" i="26"/>
  <c r="CP47" i="26"/>
  <c r="CP46" i="26"/>
  <c r="CP45" i="26"/>
  <c r="CP43" i="26"/>
  <c r="CP42" i="26"/>
  <c r="CP41" i="26"/>
  <c r="CP40" i="26"/>
  <c r="CP39" i="26"/>
  <c r="CP38" i="26"/>
  <c r="CP36" i="26"/>
  <c r="CP35" i="26"/>
  <c r="CP34" i="26"/>
  <c r="CP33" i="26"/>
  <c r="CP32" i="26"/>
  <c r="CP30" i="26"/>
  <c r="CP29" i="26"/>
  <c r="CP26" i="26"/>
  <c r="CP25" i="26"/>
  <c r="CP24" i="26"/>
  <c r="CP23" i="26"/>
  <c r="CP21" i="26"/>
  <c r="CP20" i="26"/>
  <c r="CP19" i="26"/>
  <c r="CP18" i="26"/>
  <c r="CP16" i="26"/>
  <c r="CP15" i="26"/>
  <c r="CP14" i="26"/>
  <c r="CP13" i="26"/>
  <c r="CP12" i="26"/>
  <c r="CP11" i="26"/>
  <c r="CP9" i="26"/>
  <c r="CP8" i="26"/>
  <c r="CP7" i="26"/>
  <c r="CP6" i="26"/>
  <c r="CP4" i="26"/>
  <c r="CP2" i="26"/>
  <c r="DC91" i="26"/>
  <c r="DC90" i="26"/>
  <c r="DC89" i="26"/>
  <c r="DC88" i="26"/>
  <c r="DC87" i="26"/>
  <c r="DC85" i="26"/>
  <c r="DC84" i="26"/>
  <c r="DC82" i="26"/>
  <c r="DC81" i="26"/>
  <c r="DC80" i="26"/>
  <c r="DC78" i="26"/>
  <c r="DC77" i="26"/>
  <c r="DC76" i="26"/>
  <c r="DC75" i="26"/>
  <c r="DC74" i="26"/>
  <c r="DC73" i="26"/>
  <c r="DC71" i="26"/>
  <c r="DC68" i="26"/>
  <c r="DC67" i="26"/>
  <c r="DC66" i="26"/>
  <c r="DC64" i="26"/>
  <c r="DC63" i="26"/>
  <c r="DC62" i="26"/>
  <c r="DC60" i="26"/>
  <c r="DC58" i="26"/>
  <c r="DC57" i="26"/>
  <c r="DC56" i="26"/>
  <c r="DC54" i="26"/>
  <c r="DC51" i="26"/>
  <c r="DC49" i="26"/>
  <c r="DC48" i="26"/>
  <c r="DC47" i="26"/>
  <c r="DC46" i="26"/>
  <c r="DC45" i="26"/>
  <c r="DC43" i="26"/>
  <c r="DC42" i="26"/>
  <c r="DC41" i="26"/>
  <c r="DC40" i="26"/>
  <c r="DC39" i="26"/>
  <c r="DC38" i="26"/>
  <c r="DC36" i="26"/>
  <c r="DC35" i="26"/>
  <c r="DC34" i="26"/>
  <c r="DC33" i="26"/>
  <c r="DC32" i="26"/>
  <c r="DC30" i="26"/>
  <c r="DC29" i="26"/>
  <c r="DC26" i="26"/>
  <c r="DC25" i="26"/>
  <c r="DC24" i="26"/>
  <c r="DC23" i="26"/>
  <c r="DC21" i="26"/>
  <c r="DC20" i="26"/>
  <c r="DC19" i="26"/>
  <c r="DC18" i="26"/>
  <c r="DC16" i="26"/>
  <c r="DC15" i="26"/>
  <c r="DC14" i="26"/>
  <c r="DC13" i="26"/>
  <c r="DC12" i="26"/>
  <c r="DC11" i="26"/>
  <c r="DC9" i="26"/>
  <c r="DC8" i="26"/>
  <c r="DC7" i="26"/>
  <c r="DC6" i="26"/>
  <c r="DC4" i="26"/>
  <c r="DC2" i="26"/>
  <c r="P91" i="25"/>
  <c r="P90" i="25"/>
  <c r="P89" i="25"/>
  <c r="P88" i="25"/>
  <c r="P87" i="25"/>
  <c r="P85" i="25"/>
  <c r="P84" i="25"/>
  <c r="P82" i="25"/>
  <c r="P81" i="25"/>
  <c r="P80" i="25"/>
  <c r="P78" i="25"/>
  <c r="P77" i="25"/>
  <c r="P76" i="25"/>
  <c r="P75" i="25"/>
  <c r="P74" i="25"/>
  <c r="P73" i="25"/>
  <c r="P71" i="25"/>
  <c r="P68" i="25"/>
  <c r="P67" i="25"/>
  <c r="P66" i="25"/>
  <c r="P64" i="25"/>
  <c r="P63" i="25"/>
  <c r="P62" i="25"/>
  <c r="P60" i="25"/>
  <c r="P58" i="25"/>
  <c r="P57" i="25"/>
  <c r="P56" i="25"/>
  <c r="P54" i="25"/>
  <c r="P51" i="25"/>
  <c r="P49" i="25"/>
  <c r="P48" i="25"/>
  <c r="P47" i="25"/>
  <c r="P46" i="25"/>
  <c r="P45" i="25"/>
  <c r="P43" i="25"/>
  <c r="P42" i="25"/>
  <c r="P41" i="25"/>
  <c r="P40" i="25"/>
  <c r="P39" i="25"/>
  <c r="P38" i="25"/>
  <c r="P36" i="25"/>
  <c r="P35" i="25"/>
  <c r="P34" i="25"/>
  <c r="P33" i="25"/>
  <c r="P32" i="25"/>
  <c r="P30" i="25"/>
  <c r="P29" i="25"/>
  <c r="P26" i="25"/>
  <c r="P25" i="25"/>
  <c r="P24" i="25"/>
  <c r="P23" i="25"/>
  <c r="P21" i="25"/>
  <c r="P20" i="25"/>
  <c r="P19" i="25"/>
  <c r="P18" i="25"/>
  <c r="P16" i="25"/>
  <c r="P15" i="25"/>
  <c r="P14" i="25"/>
  <c r="P13" i="25"/>
  <c r="P12" i="25"/>
  <c r="P11" i="25"/>
  <c r="P9" i="25"/>
  <c r="P8" i="25"/>
  <c r="P7" i="25"/>
  <c r="P6" i="25"/>
  <c r="P4" i="25"/>
  <c r="P2" i="25"/>
  <c r="AC91" i="25"/>
  <c r="AC90" i="25"/>
  <c r="AC89" i="25"/>
  <c r="AC88" i="25"/>
  <c r="AC87" i="25"/>
  <c r="AC85" i="25"/>
  <c r="AC84" i="25"/>
  <c r="AC82" i="25"/>
  <c r="AC81" i="25"/>
  <c r="AC80" i="25"/>
  <c r="AC78" i="25"/>
  <c r="AC77" i="25"/>
  <c r="AC76" i="25"/>
  <c r="AC75" i="25"/>
  <c r="AC74" i="25"/>
  <c r="AC73" i="25"/>
  <c r="AC71" i="25"/>
  <c r="AC68" i="25"/>
  <c r="AC67" i="25"/>
  <c r="AC66" i="25"/>
  <c r="AC64" i="25"/>
  <c r="AC63" i="25"/>
  <c r="AC62" i="25"/>
  <c r="AC60" i="25"/>
  <c r="AC58" i="25"/>
  <c r="AC57" i="25"/>
  <c r="AC56" i="25"/>
  <c r="AC54" i="25"/>
  <c r="AC51" i="25"/>
  <c r="AC49" i="25"/>
  <c r="AC48" i="25"/>
  <c r="AC47" i="25"/>
  <c r="AC46" i="25"/>
  <c r="AC45" i="25"/>
  <c r="AC43" i="25"/>
  <c r="AC42" i="25"/>
  <c r="AC41" i="25"/>
  <c r="AC40" i="25"/>
  <c r="AC39" i="25"/>
  <c r="AC38" i="25"/>
  <c r="AC36" i="25"/>
  <c r="AC35" i="25"/>
  <c r="AC34" i="25"/>
  <c r="AC33" i="25"/>
  <c r="AC32" i="25"/>
  <c r="AC30" i="25"/>
  <c r="AC29" i="25"/>
  <c r="AC26" i="25"/>
  <c r="AC25" i="25"/>
  <c r="AC24" i="25"/>
  <c r="AC23" i="25"/>
  <c r="AC21" i="25"/>
  <c r="AC20" i="25"/>
  <c r="AC19" i="25"/>
  <c r="AC18" i="25"/>
  <c r="AC16" i="25"/>
  <c r="AC15" i="25"/>
  <c r="AC14" i="25"/>
  <c r="AC13" i="25"/>
  <c r="AC12" i="25"/>
  <c r="AC11" i="25"/>
  <c r="AC9" i="25"/>
  <c r="AC8" i="25"/>
  <c r="AC7" i="25"/>
  <c r="AC6" i="25"/>
  <c r="AC4" i="25"/>
  <c r="AC2" i="25"/>
  <c r="M23" i="22"/>
  <c r="H7" i="27"/>
  <c r="H6" i="27"/>
  <c r="H5" i="27"/>
  <c r="H4" i="27"/>
  <c r="I7" i="27"/>
  <c r="I6" i="27"/>
  <c r="I5" i="27"/>
  <c r="I4" i="27"/>
  <c r="J38" i="27"/>
  <c r="J37" i="27"/>
  <c r="J36" i="27"/>
  <c r="J35" i="27"/>
  <c r="J7" i="27"/>
  <c r="J6" i="27"/>
  <c r="J5" i="27"/>
  <c r="J4" i="27"/>
  <c r="AP56" i="33" l="1"/>
  <c r="AG88" i="33"/>
  <c r="E18" i="32" s="1"/>
  <c r="AP64" i="33"/>
  <c r="J26" i="32"/>
  <c r="AC59" i="34"/>
  <c r="AP59" i="34"/>
  <c r="AP32" i="34"/>
  <c r="BC32" i="34"/>
  <c r="BP88" i="34"/>
  <c r="BP89" i="34"/>
  <c r="CP88" i="34"/>
  <c r="CP89" i="34" s="1"/>
  <c r="DC88" i="34"/>
  <c r="DC89" i="34" s="1"/>
  <c r="I11" i="32" s="1"/>
  <c r="DP89" i="34"/>
  <c r="J11" i="32" s="1"/>
  <c r="CC89" i="34"/>
  <c r="P77" i="30"/>
  <c r="AL89" i="34"/>
  <c r="AY89" i="34"/>
  <c r="P31" i="30"/>
  <c r="CU89" i="34"/>
  <c r="P56" i="30"/>
  <c r="BW89" i="34"/>
  <c r="P81" i="30"/>
  <c r="CI89" i="34"/>
  <c r="AA89" i="34"/>
  <c r="BH89" i="34"/>
  <c r="DG89" i="34"/>
  <c r="F11" i="32" s="1"/>
  <c r="H11" i="32" s="1"/>
  <c r="AC89" i="34"/>
  <c r="AX89" i="34"/>
  <c r="P10" i="30"/>
  <c r="BK89" i="34"/>
  <c r="CG89" i="34"/>
  <c r="BT89" i="34"/>
  <c r="DP59" i="34"/>
  <c r="BC59" i="34"/>
  <c r="AF88" i="33"/>
  <c r="H59" i="33"/>
  <c r="H89" i="33" s="1"/>
  <c r="N59" i="33"/>
  <c r="N89" i="33" s="1"/>
  <c r="AA59" i="33"/>
  <c r="AA89" i="33" s="1"/>
  <c r="AN59" i="33"/>
  <c r="AN89" i="33" s="1"/>
  <c r="P81" i="33"/>
  <c r="AC81" i="33"/>
  <c r="AP81" i="33"/>
  <c r="P36" i="33"/>
  <c r="AE32" i="33"/>
  <c r="F32" i="33"/>
  <c r="P77" i="33"/>
  <c r="D32" i="33"/>
  <c r="R32" i="33"/>
  <c r="K59" i="33"/>
  <c r="K89" i="33" s="1"/>
  <c r="X59" i="33"/>
  <c r="X89" i="33" s="1"/>
  <c r="AK59" i="33"/>
  <c r="AK89" i="33" s="1"/>
  <c r="AC77" i="33"/>
  <c r="AL59" i="33"/>
  <c r="AL89" i="33" s="1"/>
  <c r="AP77" i="33"/>
  <c r="Q32" i="33"/>
  <c r="E32" i="33"/>
  <c r="M59" i="33"/>
  <c r="M89" i="33" s="1"/>
  <c r="Z59" i="33"/>
  <c r="Z89" i="33" s="1"/>
  <c r="AM59" i="33"/>
  <c r="AM89" i="33" s="1"/>
  <c r="G59" i="33"/>
  <c r="G89" i="33" s="1"/>
  <c r="AG59" i="33"/>
  <c r="M32" i="33"/>
  <c r="Z32" i="33"/>
  <c r="AM32" i="33"/>
  <c r="AD32" i="33"/>
  <c r="AC36" i="33"/>
  <c r="AP36" i="33"/>
  <c r="L32" i="33"/>
  <c r="Y32" i="33"/>
  <c r="AL32" i="33"/>
  <c r="AO32" i="33"/>
  <c r="J32" i="33"/>
  <c r="W32" i="33"/>
  <c r="AJ32" i="33"/>
  <c r="AP31" i="33"/>
  <c r="I32" i="33"/>
  <c r="V32" i="33"/>
  <c r="AI32" i="33"/>
  <c r="K32" i="33"/>
  <c r="X32" i="33"/>
  <c r="AK32" i="33"/>
  <c r="N32" i="33"/>
  <c r="AA32" i="33"/>
  <c r="AN32" i="33"/>
  <c r="O32" i="33"/>
  <c r="AB32" i="33"/>
  <c r="AP14" i="33"/>
  <c r="S32" i="33"/>
  <c r="AF32" i="33"/>
  <c r="AG32" i="33"/>
  <c r="P14" i="33"/>
  <c r="AC14" i="33"/>
  <c r="P31" i="33"/>
  <c r="G32" i="33"/>
  <c r="T32" i="33"/>
  <c r="AC31" i="33"/>
  <c r="H32" i="33"/>
  <c r="U32" i="33"/>
  <c r="AH32" i="33"/>
  <c r="P49" i="33"/>
  <c r="AP42" i="33"/>
  <c r="AF59" i="33"/>
  <c r="O59" i="33"/>
  <c r="O89" i="33" s="1"/>
  <c r="T59" i="33"/>
  <c r="T89" i="33" s="1"/>
  <c r="F59" i="33"/>
  <c r="F89" i="33" s="1"/>
  <c r="AP87" i="33"/>
  <c r="D59" i="33"/>
  <c r="D89" i="33" s="1"/>
  <c r="U59" i="33"/>
  <c r="U89" i="33" s="1"/>
  <c r="AD59" i="33"/>
  <c r="AD89" i="33" s="1"/>
  <c r="I59" i="33"/>
  <c r="I89" i="33" s="1"/>
  <c r="R59" i="33"/>
  <c r="R89" i="33" s="1"/>
  <c r="P71" i="33"/>
  <c r="AC9" i="33"/>
  <c r="AC71" i="33"/>
  <c r="AP21" i="33"/>
  <c r="L59" i="33"/>
  <c r="L89" i="33" s="1"/>
  <c r="AJ59" i="33"/>
  <c r="AJ89" i="33" s="1"/>
  <c r="AC21" i="33"/>
  <c r="AH59" i="33"/>
  <c r="AH89" i="33" s="1"/>
  <c r="V59" i="33"/>
  <c r="V89" i="33" s="1"/>
  <c r="AI59" i="33"/>
  <c r="AI89" i="33" s="1"/>
  <c r="J59" i="33"/>
  <c r="J89" i="33" s="1"/>
  <c r="W59" i="33"/>
  <c r="W89" i="33" s="1"/>
  <c r="AP9" i="33"/>
  <c r="AB59" i="33"/>
  <c r="AB89" i="33" s="1"/>
  <c r="AC49" i="33"/>
  <c r="P87" i="33"/>
  <c r="E59" i="33"/>
  <c r="E89" i="33" s="1"/>
  <c r="Q59" i="33"/>
  <c r="Q89" i="33" s="1"/>
  <c r="AO59" i="33"/>
  <c r="AO89" i="33" s="1"/>
  <c r="Y59" i="33"/>
  <c r="Y89" i="33" s="1"/>
  <c r="AP49" i="33"/>
  <c r="AC87" i="33"/>
  <c r="P42" i="33"/>
  <c r="AP71" i="33"/>
  <c r="P21" i="33"/>
  <c r="S59" i="33"/>
  <c r="S89" i="33" s="1"/>
  <c r="AE59" i="33"/>
  <c r="AC42" i="33"/>
  <c r="P9" i="33"/>
  <c r="J35" i="32"/>
  <c r="I7" i="32"/>
  <c r="K7" i="32" s="1"/>
  <c r="L7" i="32" s="1"/>
  <c r="K5" i="32"/>
  <c r="L5" i="32" s="1"/>
  <c r="G35" i="32"/>
  <c r="K6" i="32"/>
  <c r="L6" i="32" s="1"/>
  <c r="K4" i="32"/>
  <c r="L4" i="32" s="1"/>
  <c r="G7" i="32"/>
  <c r="N23" i="22"/>
  <c r="F26" i="32" l="1"/>
  <c r="L26" i="32"/>
  <c r="F25" i="32"/>
  <c r="G25" i="32" s="1"/>
  <c r="E17" i="32"/>
  <c r="J25" i="32"/>
  <c r="AG89" i="33"/>
  <c r="J27" i="32" s="1"/>
  <c r="J24" i="32"/>
  <c r="E16" i="32"/>
  <c r="F24" i="32"/>
  <c r="G24" i="32" s="1"/>
  <c r="G11" i="32"/>
  <c r="CZ117" i="34"/>
  <c r="AP89" i="34"/>
  <c r="BC89" i="34"/>
  <c r="CY117" i="34"/>
  <c r="K11" i="32"/>
  <c r="L11" i="32" s="1"/>
  <c r="P88" i="33"/>
  <c r="AC88" i="33"/>
  <c r="M26" i="32" s="1"/>
  <c r="I25" i="32"/>
  <c r="AE89" i="33"/>
  <c r="H26" i="32"/>
  <c r="G26" i="32"/>
  <c r="AP88" i="33"/>
  <c r="D26" i="32" s="1"/>
  <c r="K26" i="32"/>
  <c r="H25" i="32"/>
  <c r="AF89" i="33"/>
  <c r="H24" i="32"/>
  <c r="AP59" i="33"/>
  <c r="D25" i="32" s="1"/>
  <c r="P32" i="33"/>
  <c r="AP32" i="33"/>
  <c r="D24" i="32" s="1"/>
  <c r="AC59" i="33"/>
  <c r="AC32" i="33"/>
  <c r="M24" i="32" s="1"/>
  <c r="P59" i="33"/>
  <c r="O23" i="22"/>
  <c r="AC2" i="30"/>
  <c r="AC9" i="30"/>
  <c r="AC6" i="30"/>
  <c r="AC7" i="30"/>
  <c r="AC8" i="30"/>
  <c r="AC30" i="30"/>
  <c r="AC11" i="30"/>
  <c r="AC17" i="30" s="1"/>
  <c r="AC12" i="30"/>
  <c r="AC13" i="30"/>
  <c r="AC14" i="30"/>
  <c r="AC15" i="30"/>
  <c r="AC16" i="30"/>
  <c r="Q17" i="30"/>
  <c r="Q32" i="30" s="1"/>
  <c r="R17" i="30"/>
  <c r="R32" i="30" s="1"/>
  <c r="S17" i="30"/>
  <c r="S32" i="30" s="1"/>
  <c r="T17" i="30"/>
  <c r="T32" i="30" s="1"/>
  <c r="U17" i="30"/>
  <c r="U32" i="30" s="1"/>
  <c r="V17" i="30"/>
  <c r="V32" i="30" s="1"/>
  <c r="X17" i="30"/>
  <c r="X32" i="30" s="1"/>
  <c r="Y17" i="30"/>
  <c r="Y32" i="30" s="1"/>
  <c r="Z17" i="30"/>
  <c r="Z32" i="30" s="1"/>
  <c r="AA17" i="30"/>
  <c r="AA32" i="30" s="1"/>
  <c r="AB17" i="30"/>
  <c r="AB32" i="30" s="1"/>
  <c r="AC22" i="30"/>
  <c r="AC23" i="30"/>
  <c r="AC24" i="30"/>
  <c r="AC25" i="30"/>
  <c r="AC26" i="30"/>
  <c r="AC27" i="30"/>
  <c r="AC28" i="30"/>
  <c r="AC29" i="30"/>
  <c r="AC33" i="30"/>
  <c r="AC34" i="30"/>
  <c r="AC37" i="30"/>
  <c r="AC42" i="30" s="1"/>
  <c r="AC38" i="30"/>
  <c r="AC39" i="30"/>
  <c r="AC40" i="30"/>
  <c r="AC41" i="30"/>
  <c r="Q42" i="30"/>
  <c r="R42" i="30"/>
  <c r="S42" i="30"/>
  <c r="T42" i="30"/>
  <c r="U42" i="30"/>
  <c r="V42" i="30"/>
  <c r="X42" i="30"/>
  <c r="Y42" i="30"/>
  <c r="Y59" i="30" s="1"/>
  <c r="Z42" i="30"/>
  <c r="AA42" i="30"/>
  <c r="AB42" i="30"/>
  <c r="AC43" i="30"/>
  <c r="AC44" i="30"/>
  <c r="AC45" i="30"/>
  <c r="AC46" i="30"/>
  <c r="AC47" i="30"/>
  <c r="AC48" i="30"/>
  <c r="Q49" i="30"/>
  <c r="R49" i="30"/>
  <c r="S49" i="30"/>
  <c r="T49" i="30"/>
  <c r="U49" i="30"/>
  <c r="V49" i="30"/>
  <c r="X49" i="30"/>
  <c r="Y49" i="30"/>
  <c r="Z49" i="30"/>
  <c r="AA49" i="30"/>
  <c r="AB49" i="30"/>
  <c r="AC49" i="30"/>
  <c r="AC35" i="30"/>
  <c r="AC52" i="30"/>
  <c r="AC53" i="30"/>
  <c r="AC54" i="30"/>
  <c r="AC55" i="30"/>
  <c r="AC57" i="30"/>
  <c r="AC58" i="30" s="1"/>
  <c r="Q58" i="30"/>
  <c r="R58" i="30"/>
  <c r="S58" i="30"/>
  <c r="T58" i="30"/>
  <c r="U58" i="30"/>
  <c r="V58" i="30"/>
  <c r="W58" i="30"/>
  <c r="W59" i="30" s="1"/>
  <c r="W89" i="30" s="1"/>
  <c r="X58" i="30"/>
  <c r="Y58" i="30"/>
  <c r="Z58" i="30"/>
  <c r="AA58" i="30"/>
  <c r="AB58" i="30"/>
  <c r="AC60" i="30"/>
  <c r="Q61" i="30"/>
  <c r="R61" i="30"/>
  <c r="S61" i="30"/>
  <c r="T61" i="30"/>
  <c r="U61" i="30"/>
  <c r="U88" i="30" s="1"/>
  <c r="V61" i="30"/>
  <c r="V88" i="30" s="1"/>
  <c r="X61" i="30"/>
  <c r="X88" i="30" s="1"/>
  <c r="Y61" i="30"/>
  <c r="Z61" i="30"/>
  <c r="AA61" i="30"/>
  <c r="AB61" i="30"/>
  <c r="AC61" i="30"/>
  <c r="AC4" i="30"/>
  <c r="AC5" i="30" s="1"/>
  <c r="AC75" i="30"/>
  <c r="AC76" i="30"/>
  <c r="AC62" i="30"/>
  <c r="AC64" i="30" s="1"/>
  <c r="AC18" i="30"/>
  <c r="AC19" i="30"/>
  <c r="AC20" i="30"/>
  <c r="AC63" i="30"/>
  <c r="AC50" i="30"/>
  <c r="AC51" i="30"/>
  <c r="AC78" i="30"/>
  <c r="AC81" i="30" s="1"/>
  <c r="AC65" i="30"/>
  <c r="AC66" i="30"/>
  <c r="AC67" i="30"/>
  <c r="AC68" i="30"/>
  <c r="AC69" i="30"/>
  <c r="AC70" i="30"/>
  <c r="Q71" i="30"/>
  <c r="R71" i="30"/>
  <c r="S71" i="30"/>
  <c r="T71" i="30"/>
  <c r="U71" i="30"/>
  <c r="V71" i="30"/>
  <c r="X71" i="30"/>
  <c r="Y71" i="30"/>
  <c r="Z71" i="30"/>
  <c r="AA71" i="30"/>
  <c r="AB71" i="30"/>
  <c r="AC71" i="30"/>
  <c r="AC72" i="30"/>
  <c r="AC73" i="30"/>
  <c r="AC74" i="30"/>
  <c r="AC79" i="30"/>
  <c r="AC80" i="30"/>
  <c r="AC82" i="30"/>
  <c r="AC83" i="30"/>
  <c r="AC84" i="30"/>
  <c r="AC87" i="30" s="1"/>
  <c r="AC85" i="30"/>
  <c r="AC86" i="30"/>
  <c r="Q87" i="30"/>
  <c r="R87" i="30"/>
  <c r="S87" i="30"/>
  <c r="T87" i="30"/>
  <c r="U87" i="30"/>
  <c r="V87" i="30"/>
  <c r="X87" i="30"/>
  <c r="Y87" i="30"/>
  <c r="Z87" i="30"/>
  <c r="AA87" i="30"/>
  <c r="AB87" i="30"/>
  <c r="DP2" i="26"/>
  <c r="DP4" i="26"/>
  <c r="DD5" i="26"/>
  <c r="DE5" i="26"/>
  <c r="DF5" i="26"/>
  <c r="DG5" i="26"/>
  <c r="DH5" i="26"/>
  <c r="DI5" i="26"/>
  <c r="DJ5" i="26"/>
  <c r="DK5" i="26"/>
  <c r="DL5" i="26"/>
  <c r="DM5" i="26"/>
  <c r="DN5" i="26"/>
  <c r="DO5" i="26"/>
  <c r="DP5" i="26"/>
  <c r="DP6" i="26"/>
  <c r="DP7" i="26"/>
  <c r="DP8" i="26"/>
  <c r="DP9" i="26"/>
  <c r="DD10" i="26"/>
  <c r="DE10" i="26"/>
  <c r="DF10" i="26"/>
  <c r="DG10" i="26"/>
  <c r="DH10" i="26"/>
  <c r="DI10" i="26"/>
  <c r="DK10" i="26"/>
  <c r="DL10" i="26"/>
  <c r="DM10" i="26"/>
  <c r="DN10" i="26"/>
  <c r="DO10" i="26"/>
  <c r="DP10" i="26"/>
  <c r="DP11" i="26"/>
  <c r="DP12" i="26"/>
  <c r="DP13" i="26"/>
  <c r="DP14" i="26"/>
  <c r="DP15" i="26"/>
  <c r="DP16" i="26"/>
  <c r="DD17" i="26"/>
  <c r="DE17" i="26"/>
  <c r="DF17" i="26"/>
  <c r="DG17" i="26"/>
  <c r="DH17" i="26"/>
  <c r="DI17" i="26"/>
  <c r="DK17" i="26"/>
  <c r="DL17" i="26"/>
  <c r="DM17" i="26"/>
  <c r="DN17" i="26"/>
  <c r="DO17" i="26"/>
  <c r="DP17" i="26"/>
  <c r="DP18" i="26"/>
  <c r="DP19" i="26"/>
  <c r="DP20" i="26"/>
  <c r="DP21" i="26"/>
  <c r="DD22" i="26"/>
  <c r="DE22" i="26"/>
  <c r="DF22" i="26"/>
  <c r="DG22" i="26"/>
  <c r="DH22" i="26"/>
  <c r="DI22" i="26"/>
  <c r="DK22" i="26"/>
  <c r="DL22" i="26"/>
  <c r="DM22" i="26"/>
  <c r="DN22" i="26"/>
  <c r="DO22" i="26"/>
  <c r="DP22" i="26"/>
  <c r="DP23" i="26"/>
  <c r="DP24" i="26"/>
  <c r="DP25" i="26"/>
  <c r="DP26" i="26"/>
  <c r="DD27" i="26"/>
  <c r="DE27" i="26"/>
  <c r="DF27" i="26"/>
  <c r="DI27" i="26"/>
  <c r="DK27" i="26"/>
  <c r="DL27" i="26"/>
  <c r="DM27" i="26"/>
  <c r="DN27" i="26"/>
  <c r="DO27" i="26"/>
  <c r="DP27" i="26"/>
  <c r="DP28" i="26"/>
  <c r="DP29" i="26"/>
  <c r="DP30" i="26"/>
  <c r="DD31" i="26"/>
  <c r="DE31" i="26"/>
  <c r="DF31" i="26"/>
  <c r="DG31" i="26"/>
  <c r="DH31" i="26"/>
  <c r="DI31" i="26"/>
  <c r="DK31" i="26"/>
  <c r="DL31" i="26"/>
  <c r="DM31" i="26"/>
  <c r="DN31" i="26"/>
  <c r="DO31" i="26"/>
  <c r="DP31" i="26"/>
  <c r="DP32" i="26"/>
  <c r="DP33" i="26"/>
  <c r="DP34" i="26"/>
  <c r="DP35" i="26"/>
  <c r="DP36" i="26"/>
  <c r="DD37" i="26"/>
  <c r="DE37" i="26"/>
  <c r="DF37" i="26"/>
  <c r="DG37" i="26"/>
  <c r="DH37" i="26"/>
  <c r="DI37" i="26"/>
  <c r="DK37" i="26"/>
  <c r="DL37" i="26"/>
  <c r="DM37" i="26"/>
  <c r="DN37" i="26"/>
  <c r="DO37" i="26"/>
  <c r="DP37" i="26"/>
  <c r="DP38" i="26"/>
  <c r="DP39" i="26"/>
  <c r="DP40" i="26"/>
  <c r="DP41" i="26"/>
  <c r="DP42" i="26"/>
  <c r="DP43" i="26"/>
  <c r="DD44" i="26"/>
  <c r="DE44" i="26"/>
  <c r="DF44" i="26"/>
  <c r="DG44" i="26"/>
  <c r="DH44" i="26"/>
  <c r="DI44" i="26"/>
  <c r="DK44" i="26"/>
  <c r="DL44" i="26"/>
  <c r="DM44" i="26"/>
  <c r="DN44" i="26"/>
  <c r="DO44" i="26"/>
  <c r="DP44" i="26"/>
  <c r="DP45" i="26"/>
  <c r="DP46" i="26"/>
  <c r="DP47" i="26"/>
  <c r="DP48" i="26"/>
  <c r="DP49" i="26"/>
  <c r="DD50" i="26"/>
  <c r="DE50" i="26"/>
  <c r="DF50" i="26"/>
  <c r="DG50" i="26"/>
  <c r="DH50" i="26"/>
  <c r="DI50" i="26"/>
  <c r="DK50" i="26"/>
  <c r="DL50" i="26"/>
  <c r="DM50" i="26"/>
  <c r="DN50" i="26"/>
  <c r="DO50" i="26"/>
  <c r="DP50" i="26"/>
  <c r="DP51" i="26"/>
  <c r="DD52" i="26"/>
  <c r="DD53" i="26" s="1"/>
  <c r="DD94" i="26" s="1"/>
  <c r="DE52" i="26"/>
  <c r="DF52" i="26"/>
  <c r="DG52" i="26"/>
  <c r="DH52" i="26"/>
  <c r="DI52" i="26"/>
  <c r="DJ52" i="26"/>
  <c r="DK52" i="26"/>
  <c r="DL52" i="26"/>
  <c r="DM52" i="26"/>
  <c r="DN52" i="26"/>
  <c r="DO52" i="26"/>
  <c r="DP52" i="26"/>
  <c r="DE53" i="26"/>
  <c r="DE94" i="26" s="1"/>
  <c r="DF53" i="26"/>
  <c r="DG53" i="26"/>
  <c r="DH53" i="26"/>
  <c r="DI53" i="26"/>
  <c r="DI94" i="26" s="1"/>
  <c r="DJ53" i="26"/>
  <c r="DJ94" i="26" s="1"/>
  <c r="DK53" i="26"/>
  <c r="DK94" i="26" s="1"/>
  <c r="DL53" i="26"/>
  <c r="DM53" i="26"/>
  <c r="DN53" i="26"/>
  <c r="DO53" i="26"/>
  <c r="DP54" i="26"/>
  <c r="DD55" i="26"/>
  <c r="DE55" i="26"/>
  <c r="DF55" i="26"/>
  <c r="DG55" i="26"/>
  <c r="DH55" i="26"/>
  <c r="DI55" i="26"/>
  <c r="DK55" i="26"/>
  <c r="DL55" i="26"/>
  <c r="DM55" i="26"/>
  <c r="DN55" i="26"/>
  <c r="DO55" i="26"/>
  <c r="DP55" i="26"/>
  <c r="DP56" i="26"/>
  <c r="DP57" i="26"/>
  <c r="DP58" i="26"/>
  <c r="DD59" i="26"/>
  <c r="DE59" i="26"/>
  <c r="DF59" i="26"/>
  <c r="DG59" i="26"/>
  <c r="DH59" i="26"/>
  <c r="DI59" i="26"/>
  <c r="DK59" i="26"/>
  <c r="DL59" i="26"/>
  <c r="DM59" i="26"/>
  <c r="DN59" i="26"/>
  <c r="DO59" i="26"/>
  <c r="DP59" i="26"/>
  <c r="DP70" i="26" s="1"/>
  <c r="DP60" i="26"/>
  <c r="DD61" i="26"/>
  <c r="DE61" i="26"/>
  <c r="DF61" i="26"/>
  <c r="DG61" i="26"/>
  <c r="DH61" i="26"/>
  <c r="DI61" i="26"/>
  <c r="DK61" i="26"/>
  <c r="DL61" i="26"/>
  <c r="DM61" i="26"/>
  <c r="DN61" i="26"/>
  <c r="DO61" i="26"/>
  <c r="DP61" i="26"/>
  <c r="DP62" i="26"/>
  <c r="DP63" i="26"/>
  <c r="DP64" i="26"/>
  <c r="DD65" i="26"/>
  <c r="DE65" i="26"/>
  <c r="DF65" i="26"/>
  <c r="DG65" i="26"/>
  <c r="DH65" i="26"/>
  <c r="DI65" i="26"/>
  <c r="DK65" i="26"/>
  <c r="DL65" i="26"/>
  <c r="DM65" i="26"/>
  <c r="DN65" i="26"/>
  <c r="DO65" i="26"/>
  <c r="DP65" i="26"/>
  <c r="DP66" i="26"/>
  <c r="DP67" i="26"/>
  <c r="DP68" i="26"/>
  <c r="DD69" i="26"/>
  <c r="DE69" i="26"/>
  <c r="DF69" i="26"/>
  <c r="DG69" i="26"/>
  <c r="DH69" i="26"/>
  <c r="DI69" i="26"/>
  <c r="DK69" i="26"/>
  <c r="DL69" i="26"/>
  <c r="DM69" i="26"/>
  <c r="DN69" i="26"/>
  <c r="DO69" i="26"/>
  <c r="DP69" i="26"/>
  <c r="DD70" i="26"/>
  <c r="DE70" i="26"/>
  <c r="DF70" i="26"/>
  <c r="DG70" i="26"/>
  <c r="DH70" i="26"/>
  <c r="DI70" i="26"/>
  <c r="DK70" i="26"/>
  <c r="DL70" i="26"/>
  <c r="DL94" i="26" s="1"/>
  <c r="DM70" i="26"/>
  <c r="DN70" i="26"/>
  <c r="DO70" i="26"/>
  <c r="DP71" i="26"/>
  <c r="DD72" i="26"/>
  <c r="DE72" i="26"/>
  <c r="DF72" i="26"/>
  <c r="DG72" i="26"/>
  <c r="DH72" i="26"/>
  <c r="DI72" i="26"/>
  <c r="DK72" i="26"/>
  <c r="DL72" i="26"/>
  <c r="DM72" i="26"/>
  <c r="DN72" i="26"/>
  <c r="DO72" i="26"/>
  <c r="DP72" i="26"/>
  <c r="DP73" i="26"/>
  <c r="DP74" i="26"/>
  <c r="DP75" i="26"/>
  <c r="DP76" i="26"/>
  <c r="DP77" i="26"/>
  <c r="DP78" i="26"/>
  <c r="DD79" i="26"/>
  <c r="DE79" i="26"/>
  <c r="DF79" i="26"/>
  <c r="DG79" i="26"/>
  <c r="DH79" i="26"/>
  <c r="DI79" i="26"/>
  <c r="DK79" i="26"/>
  <c r="DL79" i="26"/>
  <c r="DM79" i="26"/>
  <c r="DN79" i="26"/>
  <c r="DO79" i="26"/>
  <c r="DP79" i="26"/>
  <c r="DP93" i="26" s="1"/>
  <c r="DP80" i="26"/>
  <c r="DP81" i="26"/>
  <c r="DP82" i="26"/>
  <c r="DD83" i="26"/>
  <c r="DE83" i="26"/>
  <c r="DF83" i="26"/>
  <c r="DG83" i="26"/>
  <c r="DH83" i="26"/>
  <c r="DI83" i="26"/>
  <c r="DK83" i="26"/>
  <c r="DL83" i="26"/>
  <c r="DM83" i="26"/>
  <c r="DN83" i="26"/>
  <c r="DO83" i="26"/>
  <c r="DP83" i="26"/>
  <c r="DP84" i="26"/>
  <c r="DP85" i="26"/>
  <c r="DD86" i="26"/>
  <c r="DE86" i="26"/>
  <c r="DF86" i="26"/>
  <c r="DG86" i="26"/>
  <c r="DH86" i="26"/>
  <c r="DI86" i="26"/>
  <c r="DK86" i="26"/>
  <c r="DL86" i="26"/>
  <c r="DM86" i="26"/>
  <c r="DN86" i="26"/>
  <c r="DO86" i="26"/>
  <c r="DP86" i="26"/>
  <c r="DP87" i="26"/>
  <c r="DP88" i="26"/>
  <c r="DP89" i="26"/>
  <c r="DP90" i="26"/>
  <c r="DP91" i="26"/>
  <c r="DD92" i="26"/>
  <c r="DE92" i="26"/>
  <c r="DF92" i="26"/>
  <c r="DG92" i="26"/>
  <c r="DH92" i="26"/>
  <c r="DI92" i="26"/>
  <c r="DK92" i="26"/>
  <c r="DL92" i="26"/>
  <c r="DM92" i="26"/>
  <c r="DN92" i="26"/>
  <c r="DO92" i="26"/>
  <c r="DP92" i="26"/>
  <c r="DD93" i="26"/>
  <c r="DE93" i="26"/>
  <c r="DF93" i="26"/>
  <c r="DG93" i="26"/>
  <c r="DH93" i="26"/>
  <c r="DH94" i="26" s="1"/>
  <c r="DI93" i="26"/>
  <c r="DK93" i="26"/>
  <c r="DL93" i="26"/>
  <c r="DM93" i="26"/>
  <c r="DN93" i="26"/>
  <c r="DO93" i="26"/>
  <c r="DF94" i="26"/>
  <c r="DG94" i="26"/>
  <c r="DM94" i="26"/>
  <c r="DN94" i="26"/>
  <c r="DO94" i="26"/>
  <c r="AP2" i="25"/>
  <c r="AP4" i="25"/>
  <c r="AP5" i="25" s="1"/>
  <c r="AP6" i="25"/>
  <c r="AP7" i="25"/>
  <c r="AP8" i="25"/>
  <c r="AP9" i="25"/>
  <c r="AP11" i="25"/>
  <c r="AP12" i="25"/>
  <c r="AP13" i="25"/>
  <c r="AP14" i="25"/>
  <c r="AP15" i="25"/>
  <c r="AP16" i="25"/>
  <c r="AP18" i="25"/>
  <c r="AP22" i="25" s="1"/>
  <c r="AP19" i="25"/>
  <c r="AP20" i="25"/>
  <c r="AP21" i="25"/>
  <c r="AP23" i="25"/>
  <c r="AP24" i="25"/>
  <c r="AP25" i="25"/>
  <c r="AP26" i="25"/>
  <c r="AP29" i="25"/>
  <c r="AP30" i="25"/>
  <c r="AP32" i="25"/>
  <c r="AP33" i="25"/>
  <c r="AP34" i="25"/>
  <c r="AP35" i="25"/>
  <c r="AP36" i="25"/>
  <c r="AP38" i="25"/>
  <c r="AP39" i="25"/>
  <c r="AP40" i="25"/>
  <c r="AP41" i="25"/>
  <c r="AP42" i="25"/>
  <c r="AP43" i="25"/>
  <c r="AP45" i="25"/>
  <c r="AP46" i="25"/>
  <c r="AP47" i="25"/>
  <c r="AP48" i="25"/>
  <c r="AP49" i="25"/>
  <c r="AP51" i="25"/>
  <c r="AP52" i="25" s="1"/>
  <c r="AP54" i="25"/>
  <c r="AP55" i="25" s="1"/>
  <c r="AP56" i="25"/>
  <c r="AP57" i="25"/>
  <c r="AP58" i="25"/>
  <c r="AP60" i="25"/>
  <c r="AP61" i="25" s="1"/>
  <c r="AP62" i="25"/>
  <c r="AP63" i="25"/>
  <c r="AP64" i="25"/>
  <c r="AP66" i="25"/>
  <c r="AP67" i="25"/>
  <c r="AP68" i="25"/>
  <c r="AP71" i="25"/>
  <c r="AP72" i="25" s="1"/>
  <c r="AP73" i="25"/>
  <c r="AP74" i="25"/>
  <c r="AP75" i="25"/>
  <c r="AP76" i="25"/>
  <c r="AP77" i="25"/>
  <c r="AP78" i="25"/>
  <c r="AP80" i="25"/>
  <c r="AP81" i="25"/>
  <c r="AP82" i="25"/>
  <c r="AP84" i="25"/>
  <c r="AP85" i="25"/>
  <c r="AP87" i="25"/>
  <c r="AP88" i="25"/>
  <c r="AP89" i="25"/>
  <c r="AP90" i="25"/>
  <c r="AP91" i="25"/>
  <c r="AD5" i="25"/>
  <c r="AE5" i="25"/>
  <c r="AF5" i="25"/>
  <c r="AG5" i="25"/>
  <c r="AH5" i="25"/>
  <c r="AI5" i="25"/>
  <c r="AJ5" i="25"/>
  <c r="AK5" i="25"/>
  <c r="AL5" i="25"/>
  <c r="AM5" i="25"/>
  <c r="AN5" i="25"/>
  <c r="AO5" i="25"/>
  <c r="AD10" i="25"/>
  <c r="AE10" i="25"/>
  <c r="AF10" i="25"/>
  <c r="AG10" i="25"/>
  <c r="AH10" i="25"/>
  <c r="AI10" i="25"/>
  <c r="AJ10" i="25"/>
  <c r="AK10" i="25"/>
  <c r="AL10" i="25"/>
  <c r="AM10" i="25"/>
  <c r="AN10" i="25"/>
  <c r="AO10" i="25"/>
  <c r="AD17" i="25"/>
  <c r="AE17" i="25"/>
  <c r="AF17" i="25"/>
  <c r="AG17" i="25"/>
  <c r="AH17" i="25"/>
  <c r="AI17" i="25"/>
  <c r="AJ17" i="25"/>
  <c r="AK17" i="25"/>
  <c r="AL17" i="25"/>
  <c r="AM17" i="25"/>
  <c r="AN17" i="25"/>
  <c r="AO17" i="25"/>
  <c r="AD22" i="25"/>
  <c r="AE22" i="25"/>
  <c r="AF22" i="25"/>
  <c r="AG22" i="25"/>
  <c r="AH22" i="25"/>
  <c r="AI22" i="25"/>
  <c r="AJ22" i="25"/>
  <c r="AK22" i="25"/>
  <c r="AL22" i="25"/>
  <c r="AM22" i="25"/>
  <c r="AN22" i="25"/>
  <c r="AO22" i="25"/>
  <c r="AD27" i="25"/>
  <c r="AE27" i="25"/>
  <c r="AF27" i="25"/>
  <c r="AG27" i="25"/>
  <c r="AH27" i="25"/>
  <c r="AI27" i="25"/>
  <c r="AJ27" i="25"/>
  <c r="AK27" i="25"/>
  <c r="AL27" i="25"/>
  <c r="AM27" i="25"/>
  <c r="AN27" i="25"/>
  <c r="AO27" i="25"/>
  <c r="AF28" i="25"/>
  <c r="AG28" i="25"/>
  <c r="AH28" i="25"/>
  <c r="AI28" i="25"/>
  <c r="AJ28" i="25"/>
  <c r="AK28" i="25"/>
  <c r="AL28" i="25"/>
  <c r="AM28" i="25"/>
  <c r="AN28" i="25"/>
  <c r="AO28" i="25"/>
  <c r="AD31" i="25"/>
  <c r="AE31" i="25"/>
  <c r="AF31" i="25"/>
  <c r="AG31" i="25"/>
  <c r="AH31" i="25"/>
  <c r="AI31" i="25"/>
  <c r="AJ31" i="25"/>
  <c r="AK31" i="25"/>
  <c r="AL31" i="25"/>
  <c r="AM31" i="25"/>
  <c r="AN31" i="25"/>
  <c r="AO31" i="25"/>
  <c r="AD37" i="25"/>
  <c r="AE37" i="25"/>
  <c r="AF37" i="25"/>
  <c r="AG37" i="25"/>
  <c r="AH37" i="25"/>
  <c r="AI37" i="25"/>
  <c r="AJ37" i="25"/>
  <c r="AK37" i="25"/>
  <c r="AL37" i="25"/>
  <c r="AM37" i="25"/>
  <c r="AN37" i="25"/>
  <c r="AO37" i="25"/>
  <c r="AD44" i="25"/>
  <c r="AE44" i="25"/>
  <c r="AF44" i="25"/>
  <c r="AG44" i="25"/>
  <c r="AH44" i="25"/>
  <c r="AI44" i="25"/>
  <c r="AJ44" i="25"/>
  <c r="AK44" i="25"/>
  <c r="AL44" i="25"/>
  <c r="AM44" i="25"/>
  <c r="AN44" i="25"/>
  <c r="AO44" i="25"/>
  <c r="AD50" i="25"/>
  <c r="AE50" i="25"/>
  <c r="AF50" i="25"/>
  <c r="AG50" i="25"/>
  <c r="AH50" i="25"/>
  <c r="AI50" i="25"/>
  <c r="AJ50" i="25"/>
  <c r="AK50" i="25"/>
  <c r="AL50" i="25"/>
  <c r="AM50" i="25"/>
  <c r="AN50" i="25"/>
  <c r="AO50" i="25"/>
  <c r="AD52" i="25"/>
  <c r="AE52" i="25"/>
  <c r="AF52" i="25"/>
  <c r="AG52" i="25"/>
  <c r="AH52" i="25"/>
  <c r="AI52" i="25"/>
  <c r="AJ52" i="25"/>
  <c r="AK52" i="25"/>
  <c r="AL52" i="25"/>
  <c r="AM52" i="25"/>
  <c r="AN52" i="25"/>
  <c r="AO52" i="25"/>
  <c r="AF53" i="25"/>
  <c r="AG53" i="25"/>
  <c r="AH53" i="25"/>
  <c r="AI53" i="25"/>
  <c r="AJ53" i="25"/>
  <c r="AK53" i="25"/>
  <c r="AL53" i="25"/>
  <c r="AM53" i="25"/>
  <c r="AN53" i="25"/>
  <c r="AO53" i="25"/>
  <c r="AD55" i="25"/>
  <c r="AE55" i="25"/>
  <c r="AF55" i="25"/>
  <c r="AG55" i="25"/>
  <c r="AH55" i="25"/>
  <c r="AI55" i="25"/>
  <c r="AJ55" i="25"/>
  <c r="AK55" i="25"/>
  <c r="AL55" i="25"/>
  <c r="AM55" i="25"/>
  <c r="AN55" i="25"/>
  <c r="AO55" i="25"/>
  <c r="AD59" i="25"/>
  <c r="AE59" i="25"/>
  <c r="AF59" i="25"/>
  <c r="AG59" i="25"/>
  <c r="AH59" i="25"/>
  <c r="AI59" i="25"/>
  <c r="AJ59" i="25"/>
  <c r="AK59" i="25"/>
  <c r="AL59" i="25"/>
  <c r="AM59" i="25"/>
  <c r="AN59" i="25"/>
  <c r="AO59" i="25"/>
  <c r="AD61" i="25"/>
  <c r="AE61" i="25"/>
  <c r="AF61" i="25"/>
  <c r="AG61" i="25"/>
  <c r="AH61" i="25"/>
  <c r="AI61" i="25"/>
  <c r="AJ61" i="25"/>
  <c r="AK61" i="25"/>
  <c r="AL61" i="25"/>
  <c r="AM61" i="25"/>
  <c r="AN61" i="25"/>
  <c r="AO61" i="25"/>
  <c r="AD65" i="25"/>
  <c r="AE65" i="25"/>
  <c r="AF65" i="25"/>
  <c r="AG65" i="25"/>
  <c r="AH65" i="25"/>
  <c r="AI65" i="25"/>
  <c r="AJ65" i="25"/>
  <c r="AK65" i="25"/>
  <c r="AL65" i="25"/>
  <c r="AM65" i="25"/>
  <c r="AN65" i="25"/>
  <c r="AO65" i="25"/>
  <c r="AD69" i="25"/>
  <c r="AE69" i="25"/>
  <c r="AF69" i="25"/>
  <c r="AG69" i="25"/>
  <c r="AH69" i="25"/>
  <c r="AI69" i="25"/>
  <c r="AJ69" i="25"/>
  <c r="AK69" i="25"/>
  <c r="AL69" i="25"/>
  <c r="AM69" i="25"/>
  <c r="AN69" i="25"/>
  <c r="AO69" i="25"/>
  <c r="AF70" i="25"/>
  <c r="AG70" i="25"/>
  <c r="AH70" i="25"/>
  <c r="AI70" i="25"/>
  <c r="AJ70" i="25"/>
  <c r="AK70" i="25"/>
  <c r="AL70" i="25"/>
  <c r="AM70" i="25"/>
  <c r="AN70" i="25"/>
  <c r="AO70" i="25"/>
  <c r="AO94" i="25" s="1"/>
  <c r="AD72" i="25"/>
  <c r="AE72" i="25"/>
  <c r="AF72" i="25"/>
  <c r="AG72" i="25"/>
  <c r="AH72" i="25"/>
  <c r="AI72" i="25"/>
  <c r="AJ72" i="25"/>
  <c r="AK72" i="25"/>
  <c r="AL72" i="25"/>
  <c r="AM72" i="25"/>
  <c r="AN72" i="25"/>
  <c r="AO72" i="25"/>
  <c r="AD79" i="25"/>
  <c r="AE79" i="25"/>
  <c r="AF79" i="25"/>
  <c r="AG79" i="25"/>
  <c r="AH79" i="25"/>
  <c r="AI79" i="25"/>
  <c r="AJ79" i="25"/>
  <c r="AK79" i="25"/>
  <c r="AL79" i="25"/>
  <c r="AM79" i="25"/>
  <c r="AN79" i="25"/>
  <c r="AO79" i="25"/>
  <c r="AD83" i="25"/>
  <c r="AE83" i="25"/>
  <c r="AF83" i="25"/>
  <c r="AG83" i="25"/>
  <c r="AH83" i="25"/>
  <c r="AI83" i="25"/>
  <c r="AJ83" i="25"/>
  <c r="AK83" i="25"/>
  <c r="AL83" i="25"/>
  <c r="AM83" i="25"/>
  <c r="AN83" i="25"/>
  <c r="AO83" i="25"/>
  <c r="AD86" i="25"/>
  <c r="AE86" i="25"/>
  <c r="AF86" i="25"/>
  <c r="AG86" i="25"/>
  <c r="AH86" i="25"/>
  <c r="AI86" i="25"/>
  <c r="AJ86" i="25"/>
  <c r="AK86" i="25"/>
  <c r="AL86" i="25"/>
  <c r="AM86" i="25"/>
  <c r="AN86" i="25"/>
  <c r="AO86" i="25"/>
  <c r="AD92" i="25"/>
  <c r="AE92" i="25"/>
  <c r="AF92" i="25"/>
  <c r="AG92" i="25"/>
  <c r="AH92" i="25"/>
  <c r="AI92" i="25"/>
  <c r="AJ92" i="25"/>
  <c r="AK92" i="25"/>
  <c r="AL92" i="25"/>
  <c r="AM92" i="25"/>
  <c r="AN92" i="25"/>
  <c r="AO92" i="25"/>
  <c r="AD93" i="25"/>
  <c r="AF93" i="25"/>
  <c r="AG93" i="25"/>
  <c r="AH93" i="25"/>
  <c r="AI93" i="25"/>
  <c r="AJ93" i="25"/>
  <c r="AK93" i="25"/>
  <c r="AL93" i="25"/>
  <c r="AM93" i="25"/>
  <c r="AN93" i="25"/>
  <c r="AO93" i="25"/>
  <c r="AF94" i="25"/>
  <c r="AG94" i="25"/>
  <c r="AH94" i="25"/>
  <c r="AI94" i="25"/>
  <c r="AJ94" i="25"/>
  <c r="AK94" i="25"/>
  <c r="AL94" i="25"/>
  <c r="AM94" i="25"/>
  <c r="AN94" i="25"/>
  <c r="P23" i="22"/>
  <c r="F27" i="32" l="1"/>
  <c r="G27" i="32" s="1"/>
  <c r="P89" i="33"/>
  <c r="V59" i="30"/>
  <c r="T88" i="30"/>
  <c r="U59" i="30"/>
  <c r="U89" i="30" s="1"/>
  <c r="S88" i="30"/>
  <c r="S89" i="30" s="1"/>
  <c r="T59" i="30"/>
  <c r="T89" i="30" s="1"/>
  <c r="F39" i="32" s="1"/>
  <c r="V89" i="30"/>
  <c r="Q59" i="30"/>
  <c r="Q89" i="30" s="1"/>
  <c r="AC77" i="30"/>
  <c r="AC88" i="30" s="1"/>
  <c r="Q88" i="30"/>
  <c r="R59" i="30"/>
  <c r="AB88" i="30"/>
  <c r="AC10" i="30"/>
  <c r="AC36" i="30"/>
  <c r="AC59" i="30" s="1"/>
  <c r="AA88" i="30"/>
  <c r="AB59" i="30"/>
  <c r="AB89" i="30"/>
  <c r="Z89" i="30"/>
  <c r="R88" i="30"/>
  <c r="R89" i="30" s="1"/>
  <c r="S59" i="30"/>
  <c r="AC56" i="30"/>
  <c r="Z88" i="30"/>
  <c r="AA59" i="30"/>
  <c r="AA89" i="30" s="1"/>
  <c r="AC31" i="30"/>
  <c r="X59" i="30"/>
  <c r="X89" i="30" s="1"/>
  <c r="AC21" i="30"/>
  <c r="AC32" i="30"/>
  <c r="Y88" i="30"/>
  <c r="Y89" i="30" s="1"/>
  <c r="Z59" i="30"/>
  <c r="AC89" i="33"/>
  <c r="M27" i="32" s="1"/>
  <c r="M25" i="32"/>
  <c r="I27" i="32"/>
  <c r="N26" i="32"/>
  <c r="O26" i="32" s="1"/>
  <c r="P26" i="32" s="1"/>
  <c r="Q26" i="32"/>
  <c r="R26" i="32" s="1"/>
  <c r="E19" i="32"/>
  <c r="N25" i="32"/>
  <c r="Q25" i="32"/>
  <c r="R25" i="32" s="1"/>
  <c r="L25" i="32"/>
  <c r="K25" i="32"/>
  <c r="N24" i="32"/>
  <c r="O24" i="32" s="1"/>
  <c r="P24" i="32" s="1"/>
  <c r="AP89" i="33"/>
  <c r="Q24" i="32"/>
  <c r="R24" i="32" s="1"/>
  <c r="L24" i="32"/>
  <c r="K24" i="32"/>
  <c r="H27" i="32"/>
  <c r="DP53" i="26"/>
  <c r="DP94" i="26" s="1"/>
  <c r="AP92" i="25"/>
  <c r="AP86" i="25"/>
  <c r="AP83" i="25"/>
  <c r="AP79" i="25"/>
  <c r="AP65" i="25"/>
  <c r="AE93" i="25"/>
  <c r="AP69" i="25"/>
  <c r="AE70" i="25"/>
  <c r="AP59" i="25"/>
  <c r="AP70" i="25" s="1"/>
  <c r="AP50" i="25"/>
  <c r="AE53" i="25"/>
  <c r="AP37" i="25"/>
  <c r="AP27" i="25"/>
  <c r="AE28" i="25"/>
  <c r="AP10" i="25"/>
  <c r="AP44" i="25"/>
  <c r="AD53" i="25"/>
  <c r="AP31" i="25"/>
  <c r="AD28" i="25"/>
  <c r="AP17" i="25"/>
  <c r="AP93" i="25"/>
  <c r="AD70" i="25"/>
  <c r="CZ122" i="26"/>
  <c r="J12" i="27"/>
  <c r="Q23" i="22"/>
  <c r="S23" i="22" s="1"/>
  <c r="E43" i="27" l="1"/>
  <c r="F43" i="27"/>
  <c r="G39" i="32"/>
  <c r="AC89" i="30"/>
  <c r="O25" i="32"/>
  <c r="P25" i="32" s="1"/>
  <c r="L27" i="32"/>
  <c r="K27" i="32"/>
  <c r="Q27" i="32"/>
  <c r="R27" i="32" s="1"/>
  <c r="N27" i="32"/>
  <c r="O27" i="32" s="1"/>
  <c r="P27" i="32" s="1"/>
  <c r="AP28" i="25"/>
  <c r="Q26" i="27" s="1"/>
  <c r="N29" i="27"/>
  <c r="AE94" i="25"/>
  <c r="Q28" i="27"/>
  <c r="AP53" i="25"/>
  <c r="N26" i="27"/>
  <c r="Q29" i="27"/>
  <c r="AD94" i="25"/>
  <c r="N28" i="27"/>
  <c r="R23" i="22"/>
  <c r="S15" i="22" s="1"/>
  <c r="C8" i="27"/>
  <c r="J39" i="32" l="1"/>
  <c r="J43" i="27"/>
  <c r="AP94" i="25"/>
  <c r="N27" i="27"/>
  <c r="Q27" i="27"/>
  <c r="S16" i="22"/>
  <c r="S17" i="22"/>
  <c r="S18" i="22"/>
  <c r="S19" i="22"/>
  <c r="S20" i="22"/>
  <c r="S21" i="22"/>
  <c r="S22" i="22"/>
  <c r="O87" i="30"/>
  <c r="N87" i="30"/>
  <c r="M87" i="30"/>
  <c r="L87" i="30"/>
  <c r="K87" i="30"/>
  <c r="I87" i="30"/>
  <c r="H87" i="30"/>
  <c r="G87" i="30"/>
  <c r="F87" i="30"/>
  <c r="E87" i="30"/>
  <c r="D87" i="30"/>
  <c r="O71" i="30"/>
  <c r="N71" i="30"/>
  <c r="M71" i="30"/>
  <c r="L71" i="30"/>
  <c r="K71" i="30"/>
  <c r="I71" i="30"/>
  <c r="H71" i="30"/>
  <c r="G71" i="30"/>
  <c r="F71" i="30"/>
  <c r="E71" i="30"/>
  <c r="D71" i="30"/>
  <c r="D21" i="30"/>
  <c r="O61" i="30"/>
  <c r="O88" i="30" s="1"/>
  <c r="N61" i="30"/>
  <c r="N88" i="30" s="1"/>
  <c r="M61" i="30"/>
  <c r="L61" i="30"/>
  <c r="K61" i="30"/>
  <c r="I61" i="30"/>
  <c r="H61" i="30"/>
  <c r="G61" i="30"/>
  <c r="F61" i="30"/>
  <c r="E61" i="30"/>
  <c r="D61" i="30"/>
  <c r="P61" i="30"/>
  <c r="O58" i="30"/>
  <c r="N58" i="30"/>
  <c r="M58" i="30"/>
  <c r="L58" i="30"/>
  <c r="K58" i="30"/>
  <c r="J58" i="30"/>
  <c r="J59" i="30" s="1"/>
  <c r="J89" i="30" s="1"/>
  <c r="I58" i="30"/>
  <c r="H58" i="30"/>
  <c r="G58" i="30"/>
  <c r="F58" i="30"/>
  <c r="E58" i="30"/>
  <c r="D58" i="30"/>
  <c r="P58" i="30"/>
  <c r="O49" i="30"/>
  <c r="N49" i="30"/>
  <c r="M49" i="30"/>
  <c r="L49" i="30"/>
  <c r="K49" i="30"/>
  <c r="I49" i="30"/>
  <c r="H49" i="30"/>
  <c r="G49" i="30"/>
  <c r="F49" i="30"/>
  <c r="E49" i="30"/>
  <c r="D49" i="30"/>
  <c r="O42" i="30"/>
  <c r="O59" i="30" s="1"/>
  <c r="N42" i="30"/>
  <c r="N59" i="30" s="1"/>
  <c r="M42" i="30"/>
  <c r="L42" i="30"/>
  <c r="K42" i="30"/>
  <c r="I42" i="30"/>
  <c r="H42" i="30"/>
  <c r="G42" i="30"/>
  <c r="F42" i="30"/>
  <c r="E42" i="30"/>
  <c r="D42" i="30"/>
  <c r="O17" i="30"/>
  <c r="O32" i="30" s="1"/>
  <c r="N17" i="30"/>
  <c r="N32" i="30" s="1"/>
  <c r="N89" i="30" s="1"/>
  <c r="M17" i="30"/>
  <c r="M32" i="30" s="1"/>
  <c r="L17" i="30"/>
  <c r="L32" i="30" s="1"/>
  <c r="K17" i="30"/>
  <c r="K32" i="30" s="1"/>
  <c r="I17" i="30"/>
  <c r="I32" i="30" s="1"/>
  <c r="H17" i="30"/>
  <c r="H32" i="30" s="1"/>
  <c r="G17" i="30"/>
  <c r="G32" i="30" s="1"/>
  <c r="F17" i="30"/>
  <c r="F32" i="30" s="1"/>
  <c r="E17" i="30"/>
  <c r="E32" i="30" s="1"/>
  <c r="D17" i="30"/>
  <c r="P17" i="30"/>
  <c r="P32" i="30" s="1"/>
  <c r="J39" i="27"/>
  <c r="F39" i="27"/>
  <c r="E39" i="27"/>
  <c r="D39" i="27"/>
  <c r="D43" i="27" s="1"/>
  <c r="C39" i="27"/>
  <c r="C43" i="27" s="1"/>
  <c r="G38" i="27"/>
  <c r="G37" i="27"/>
  <c r="G36" i="27"/>
  <c r="G35" i="27"/>
  <c r="O89" i="30" l="1"/>
  <c r="E88" i="30"/>
  <c r="D59" i="30"/>
  <c r="D32" i="30"/>
  <c r="F88" i="30"/>
  <c r="H88" i="30"/>
  <c r="H89" i="30" s="1"/>
  <c r="K59" i="30"/>
  <c r="K89" i="30" s="1"/>
  <c r="D88" i="30"/>
  <c r="E59" i="30"/>
  <c r="E89" i="30"/>
  <c r="G59" i="30"/>
  <c r="I59" i="30"/>
  <c r="I88" i="30"/>
  <c r="I89" i="30"/>
  <c r="L88" i="30"/>
  <c r="K88" i="30"/>
  <c r="L59" i="30"/>
  <c r="L89" i="30"/>
  <c r="M59" i="30"/>
  <c r="M89" i="30" s="1"/>
  <c r="M88" i="30"/>
  <c r="I32" i="32"/>
  <c r="F59" i="30"/>
  <c r="F89" i="30" s="1"/>
  <c r="G88" i="30"/>
  <c r="G89" i="30" s="1"/>
  <c r="H59" i="30"/>
  <c r="N30" i="27"/>
  <c r="Q30" i="27"/>
  <c r="P42" i="30"/>
  <c r="P59" i="30" s="1"/>
  <c r="I33" i="32" s="1"/>
  <c r="P87" i="30"/>
  <c r="P71" i="30"/>
  <c r="P49" i="30"/>
  <c r="I35" i="27"/>
  <c r="G39" i="27"/>
  <c r="P88" i="30" l="1"/>
  <c r="P89" i="30" s="1"/>
  <c r="I39" i="32" s="1"/>
  <c r="K39" i="32" s="1"/>
  <c r="L39" i="32" s="1"/>
  <c r="D89" i="30"/>
  <c r="I35" i="32"/>
  <c r="I37" i="27"/>
  <c r="G43" i="27"/>
  <c r="I38" i="27" l="1"/>
  <c r="I36" i="27"/>
  <c r="I39" i="27" s="1"/>
  <c r="AK30" i="22"/>
  <c r="AJ30" i="22"/>
  <c r="AI30" i="22"/>
  <c r="AD30" i="22"/>
  <c r="AE30" i="22"/>
  <c r="AF30" i="22"/>
  <c r="AG30" i="22"/>
  <c r="AL30" i="22"/>
  <c r="I43" i="27" l="1"/>
  <c r="K43" i="27" s="1"/>
  <c r="L43" i="27" s="1"/>
  <c r="C30" i="27"/>
  <c r="T23" i="22" l="1"/>
  <c r="V23" i="22"/>
  <c r="I90" i="27"/>
  <c r="U22" i="22"/>
  <c r="U23" i="22" s="1"/>
  <c r="F21" i="27" l="1"/>
  <c r="D21" i="27"/>
  <c r="C21" i="27"/>
  <c r="J8" i="27"/>
  <c r="F8" i="27"/>
  <c r="H8" i="27" s="1"/>
  <c r="E8" i="27"/>
  <c r="D8" i="27"/>
  <c r="D12" i="27" s="1"/>
  <c r="C12" i="27"/>
  <c r="K7" i="27"/>
  <c r="L7" i="27" s="1"/>
  <c r="G7" i="27"/>
  <c r="K6" i="27"/>
  <c r="L6" i="27" s="1"/>
  <c r="G6" i="27"/>
  <c r="K5" i="27"/>
  <c r="L5" i="27" s="1"/>
  <c r="G5" i="27"/>
  <c r="K4" i="27"/>
  <c r="L4" i="27" s="1"/>
  <c r="G4" i="27"/>
  <c r="CJ94" i="26"/>
  <c r="BW94" i="26"/>
  <c r="CL93" i="26"/>
  <c r="BY93" i="26"/>
  <c r="BM93" i="26"/>
  <c r="BL93" i="26"/>
  <c r="BA93" i="26"/>
  <c r="DC92" i="26"/>
  <c r="DB92" i="26"/>
  <c r="DA92" i="26"/>
  <c r="CZ92" i="26"/>
  <c r="CY92" i="26"/>
  <c r="CX92" i="26"/>
  <c r="CV92" i="26"/>
  <c r="CU92" i="26"/>
  <c r="CT92" i="26"/>
  <c r="CS92" i="26"/>
  <c r="CR92" i="26"/>
  <c r="CQ92" i="26"/>
  <c r="CP92" i="26"/>
  <c r="CO92" i="26"/>
  <c r="CN92" i="26"/>
  <c r="CM92" i="26"/>
  <c r="CL92" i="26"/>
  <c r="CK92" i="26"/>
  <c r="CI92" i="26"/>
  <c r="CH92" i="26"/>
  <c r="CG92" i="26"/>
  <c r="CF92" i="26"/>
  <c r="CE92" i="26"/>
  <c r="CD92" i="26"/>
  <c r="CC92" i="26"/>
  <c r="CB92" i="26"/>
  <c r="CA92" i="26"/>
  <c r="BZ92" i="26"/>
  <c r="BY92" i="26"/>
  <c r="BX92" i="26"/>
  <c r="BV92" i="26"/>
  <c r="BU92" i="26"/>
  <c r="BT92" i="26"/>
  <c r="BS92" i="26"/>
  <c r="BR92" i="26"/>
  <c r="BQ92" i="26"/>
  <c r="BP92" i="26"/>
  <c r="BO92" i="26"/>
  <c r="BN92" i="26"/>
  <c r="BM92" i="26"/>
  <c r="BL92" i="26"/>
  <c r="BK92" i="26"/>
  <c r="BJ92" i="26"/>
  <c r="BI92" i="26"/>
  <c r="BH92" i="26"/>
  <c r="BG92" i="26"/>
  <c r="BF92" i="26"/>
  <c r="BE92" i="26"/>
  <c r="BD92" i="26"/>
  <c r="BB92" i="26"/>
  <c r="BA92" i="26"/>
  <c r="AZ92" i="26"/>
  <c r="AY92" i="26"/>
  <c r="AX92" i="26"/>
  <c r="AW92" i="26"/>
  <c r="AV92" i="26"/>
  <c r="AU92" i="26"/>
  <c r="AT92" i="26"/>
  <c r="AS92" i="26"/>
  <c r="AR92" i="26"/>
  <c r="AQ92" i="26"/>
  <c r="AO92" i="26"/>
  <c r="AN92" i="26"/>
  <c r="AM92" i="26"/>
  <c r="AL92" i="26"/>
  <c r="AK92" i="26"/>
  <c r="AJ92" i="26"/>
  <c r="AI92" i="26"/>
  <c r="AH92" i="26"/>
  <c r="AG92" i="26"/>
  <c r="AF92" i="26"/>
  <c r="AE92" i="26"/>
  <c r="AD92" i="26"/>
  <c r="AB92" i="26"/>
  <c r="AA92" i="26"/>
  <c r="Z92" i="26"/>
  <c r="Y92" i="26"/>
  <c r="X92" i="26"/>
  <c r="W92" i="26"/>
  <c r="V92" i="26"/>
  <c r="U92" i="26"/>
  <c r="T92" i="26"/>
  <c r="S92" i="26"/>
  <c r="R92" i="26"/>
  <c r="Q92" i="26"/>
  <c r="BC92" i="26"/>
  <c r="AP92" i="26"/>
  <c r="AC92" i="26"/>
  <c r="DB86" i="26"/>
  <c r="DA86" i="26"/>
  <c r="CZ86" i="26"/>
  <c r="CY86" i="26"/>
  <c r="CX86" i="26"/>
  <c r="CV86" i="26"/>
  <c r="CU86" i="26"/>
  <c r="CT86" i="26"/>
  <c r="CS86" i="26"/>
  <c r="CR86" i="26"/>
  <c r="CQ86" i="26"/>
  <c r="CO86" i="26"/>
  <c r="CN86" i="26"/>
  <c r="CM86" i="26"/>
  <c r="CL86" i="26"/>
  <c r="CK86" i="26"/>
  <c r="CI86" i="26"/>
  <c r="CH86" i="26"/>
  <c r="CG86" i="26"/>
  <c r="CF86" i="26"/>
  <c r="CE86" i="26"/>
  <c r="CD86" i="26"/>
  <c r="CB86" i="26"/>
  <c r="CA86" i="26"/>
  <c r="BZ86" i="26"/>
  <c r="BY86" i="26"/>
  <c r="BX86" i="26"/>
  <c r="BV86" i="26"/>
  <c r="BU86" i="26"/>
  <c r="BT86" i="26"/>
  <c r="BS86" i="26"/>
  <c r="BR86" i="26"/>
  <c r="BQ86" i="26"/>
  <c r="BO86" i="26"/>
  <c r="BN86" i="26"/>
  <c r="BM86" i="26"/>
  <c r="BL86" i="26"/>
  <c r="BK86" i="26"/>
  <c r="BJ86" i="26"/>
  <c r="BI86" i="26"/>
  <c r="BH86" i="26"/>
  <c r="BG86" i="26"/>
  <c r="BF86" i="26"/>
  <c r="BE86" i="26"/>
  <c r="BD86" i="26"/>
  <c r="BB86" i="26"/>
  <c r="BA86" i="26"/>
  <c r="AZ86" i="26"/>
  <c r="AY86" i="26"/>
  <c r="AX86" i="26"/>
  <c r="AW86" i="26"/>
  <c r="AV86" i="26"/>
  <c r="AU86" i="26"/>
  <c r="AT86" i="26"/>
  <c r="AS86" i="26"/>
  <c r="AR86" i="26"/>
  <c r="AQ86" i="26"/>
  <c r="AO86" i="26"/>
  <c r="AN86" i="26"/>
  <c r="AM86" i="26"/>
  <c r="AL86" i="26"/>
  <c r="AK86" i="26"/>
  <c r="AJ86" i="26"/>
  <c r="AI86" i="26"/>
  <c r="AH86" i="26"/>
  <c r="AG86" i="26"/>
  <c r="AF86" i="26"/>
  <c r="AE86" i="26"/>
  <c r="AD86" i="26"/>
  <c r="AB86" i="26"/>
  <c r="AA86" i="26"/>
  <c r="Z86" i="26"/>
  <c r="Y86" i="26"/>
  <c r="X86" i="26"/>
  <c r="W86" i="26"/>
  <c r="V86" i="26"/>
  <c r="U86" i="26"/>
  <c r="T86" i="26"/>
  <c r="S86" i="26"/>
  <c r="R86" i="26"/>
  <c r="Q86" i="26"/>
  <c r="DC86" i="26"/>
  <c r="CP86" i="26"/>
  <c r="CC86" i="26"/>
  <c r="AC86" i="26"/>
  <c r="DC83" i="26"/>
  <c r="DB83" i="26"/>
  <c r="DA83" i="26"/>
  <c r="CZ83" i="26"/>
  <c r="CY83" i="26"/>
  <c r="CX83" i="26"/>
  <c r="CV83" i="26"/>
  <c r="CU83" i="26"/>
  <c r="CT83" i="26"/>
  <c r="CS83" i="26"/>
  <c r="CR83" i="26"/>
  <c r="CQ83" i="26"/>
  <c r="CO83" i="26"/>
  <c r="CN83" i="26"/>
  <c r="CM83" i="26"/>
  <c r="CM93" i="26" s="1"/>
  <c r="CL83" i="26"/>
  <c r="CK83" i="26"/>
  <c r="CI83" i="26"/>
  <c r="CH83" i="26"/>
  <c r="CG83" i="26"/>
  <c r="CF83" i="26"/>
  <c r="CE83" i="26"/>
  <c r="CD83" i="26"/>
  <c r="CB83" i="26"/>
  <c r="CA83" i="26"/>
  <c r="BZ83" i="26"/>
  <c r="BZ93" i="26" s="1"/>
  <c r="BY83" i="26"/>
  <c r="BX83" i="26"/>
  <c r="BV83" i="26"/>
  <c r="BU83" i="26"/>
  <c r="BT83" i="26"/>
  <c r="BS83" i="26"/>
  <c r="BR83" i="26"/>
  <c r="BQ83" i="26"/>
  <c r="BO83" i="26"/>
  <c r="BN83" i="26"/>
  <c r="BM83" i="26"/>
  <c r="BL83" i="26"/>
  <c r="BK83" i="26"/>
  <c r="BJ83" i="26"/>
  <c r="BI83" i="26"/>
  <c r="BH83" i="26"/>
  <c r="BG83" i="26"/>
  <c r="BF83" i="26"/>
  <c r="BE83" i="26"/>
  <c r="BD83" i="26"/>
  <c r="BB83" i="26"/>
  <c r="BA83" i="26"/>
  <c r="AZ83" i="26"/>
  <c r="AY83" i="26"/>
  <c r="AX83" i="26"/>
  <c r="AW83" i="26"/>
  <c r="AV83" i="26"/>
  <c r="AU83" i="26"/>
  <c r="AT83" i="26"/>
  <c r="AS83" i="26"/>
  <c r="AR83" i="26"/>
  <c r="AQ83" i="26"/>
  <c r="AP83" i="26"/>
  <c r="AO83" i="26"/>
  <c r="AO93" i="26" s="1"/>
  <c r="AN83" i="26"/>
  <c r="AM83" i="26"/>
  <c r="AL83" i="26"/>
  <c r="AK83" i="26"/>
  <c r="AJ83" i="26"/>
  <c r="AI83" i="26"/>
  <c r="AH83" i="26"/>
  <c r="AG83" i="26"/>
  <c r="AF83" i="26"/>
  <c r="AE83" i="26"/>
  <c r="AD83" i="26"/>
  <c r="AC83" i="26"/>
  <c r="AB83" i="26"/>
  <c r="AA83" i="26"/>
  <c r="Z83" i="26"/>
  <c r="Y83" i="26"/>
  <c r="X83" i="26"/>
  <c r="W83" i="26"/>
  <c r="V83" i="26"/>
  <c r="U83" i="26"/>
  <c r="T83" i="26"/>
  <c r="S83" i="26"/>
  <c r="R83" i="26"/>
  <c r="Q83" i="26"/>
  <c r="Q93" i="26" s="1"/>
  <c r="CP83" i="26"/>
  <c r="CC83" i="26"/>
  <c r="BP83" i="26"/>
  <c r="BC83" i="26"/>
  <c r="DB79" i="26"/>
  <c r="DA79" i="26"/>
  <c r="CZ79" i="26"/>
  <c r="CY79" i="26"/>
  <c r="CX79" i="26"/>
  <c r="CV79" i="26"/>
  <c r="CU79" i="26"/>
  <c r="CT79" i="26"/>
  <c r="CS79" i="26"/>
  <c r="CR79" i="26"/>
  <c r="CQ79" i="26"/>
  <c r="CO79" i="26"/>
  <c r="CN79" i="26"/>
  <c r="CM79" i="26"/>
  <c r="CL79" i="26"/>
  <c r="CK79" i="26"/>
  <c r="CI79" i="26"/>
  <c r="CH79" i="26"/>
  <c r="CG79" i="26"/>
  <c r="CF79" i="26"/>
  <c r="CE79" i="26"/>
  <c r="CD79" i="26"/>
  <c r="CB79" i="26"/>
  <c r="CA79" i="26"/>
  <c r="BZ79" i="26"/>
  <c r="BY79" i="26"/>
  <c r="BX79" i="26"/>
  <c r="BV79" i="26"/>
  <c r="BU79" i="26"/>
  <c r="BT79" i="26"/>
  <c r="BS79" i="26"/>
  <c r="BR79" i="26"/>
  <c r="BQ79" i="26"/>
  <c r="BO79" i="26"/>
  <c r="BN79" i="26"/>
  <c r="BM79" i="26"/>
  <c r="BL79" i="26"/>
  <c r="BK79" i="26"/>
  <c r="BJ79" i="26"/>
  <c r="BI79" i="26"/>
  <c r="BH79" i="26"/>
  <c r="BG79" i="26"/>
  <c r="BF79" i="26"/>
  <c r="BE79" i="26"/>
  <c r="BD79" i="26"/>
  <c r="BC79" i="26"/>
  <c r="BB79" i="26"/>
  <c r="BA79" i="26"/>
  <c r="AZ79" i="26"/>
  <c r="AY79" i="26"/>
  <c r="AX79" i="26"/>
  <c r="AW79" i="26"/>
  <c r="AV79" i="26"/>
  <c r="AU79" i="26"/>
  <c r="AT79" i="26"/>
  <c r="AS79" i="26"/>
  <c r="AR79" i="26"/>
  <c r="AQ79" i="26"/>
  <c r="AP79" i="26"/>
  <c r="AO79" i="26"/>
  <c r="AN79" i="26"/>
  <c r="AM79" i="26"/>
  <c r="AL79" i="26"/>
  <c r="AK79" i="26"/>
  <c r="AJ79" i="26"/>
  <c r="AI79" i="26"/>
  <c r="AH79" i="26"/>
  <c r="AG79" i="26"/>
  <c r="AF79" i="26"/>
  <c r="AE79" i="26"/>
  <c r="AD79" i="26"/>
  <c r="AB79" i="26"/>
  <c r="AA79" i="26"/>
  <c r="Z79" i="26"/>
  <c r="Y79" i="26"/>
  <c r="X79" i="26"/>
  <c r="W79" i="26"/>
  <c r="V79" i="26"/>
  <c r="U79" i="26"/>
  <c r="T79" i="26"/>
  <c r="S79" i="26"/>
  <c r="R79" i="26"/>
  <c r="R93" i="26" s="1"/>
  <c r="Q79" i="26"/>
  <c r="CC79" i="26"/>
  <c r="BP79" i="26"/>
  <c r="DC79" i="26"/>
  <c r="CP79" i="26"/>
  <c r="DB72" i="26"/>
  <c r="DA72" i="26"/>
  <c r="CZ72" i="26"/>
  <c r="CZ93" i="26" s="1"/>
  <c r="CY72" i="26"/>
  <c r="CY93" i="26" s="1"/>
  <c r="CX72" i="26"/>
  <c r="CX93" i="26" s="1"/>
  <c r="CV72" i="26"/>
  <c r="CV93" i="26" s="1"/>
  <c r="CU72" i="26"/>
  <c r="CU93" i="26" s="1"/>
  <c r="CT72" i="26"/>
  <c r="CT93" i="26" s="1"/>
  <c r="CS72" i="26"/>
  <c r="CS93" i="26" s="1"/>
  <c r="CR72" i="26"/>
  <c r="CR93" i="26" s="1"/>
  <c r="CQ72" i="26"/>
  <c r="CQ93" i="26" s="1"/>
  <c r="CP72" i="26"/>
  <c r="CO72" i="26"/>
  <c r="CN72" i="26"/>
  <c r="CM72" i="26"/>
  <c r="CL72" i="26"/>
  <c r="CK72" i="26"/>
  <c r="CK93" i="26" s="1"/>
  <c r="CI72" i="26"/>
  <c r="CI93" i="26" s="1"/>
  <c r="CH72" i="26"/>
  <c r="CH93" i="26" s="1"/>
  <c r="CG72" i="26"/>
  <c r="CG93" i="26" s="1"/>
  <c r="CF72" i="26"/>
  <c r="CF93" i="26" s="1"/>
  <c r="CE72" i="26"/>
  <c r="CE93" i="26" s="1"/>
  <c r="CD72" i="26"/>
  <c r="CD93" i="26" s="1"/>
  <c r="CC72" i="26"/>
  <c r="CB72" i="26"/>
  <c r="CA72" i="26"/>
  <c r="BZ72" i="26"/>
  <c r="BY72" i="26"/>
  <c r="BX72" i="26"/>
  <c r="BX93" i="26" s="1"/>
  <c r="BV72" i="26"/>
  <c r="BV93" i="26" s="1"/>
  <c r="BU72" i="26"/>
  <c r="BU93" i="26" s="1"/>
  <c r="BT72" i="26"/>
  <c r="BT93" i="26" s="1"/>
  <c r="BS72" i="26"/>
  <c r="BS93" i="26" s="1"/>
  <c r="BR72" i="26"/>
  <c r="BR93" i="26" s="1"/>
  <c r="BQ72" i="26"/>
  <c r="BQ93" i="26" s="1"/>
  <c r="BP72" i="26"/>
  <c r="BO72" i="26"/>
  <c r="BN72" i="26"/>
  <c r="BM72" i="26"/>
  <c r="BL72" i="26"/>
  <c r="BK72" i="26"/>
  <c r="BK93" i="26" s="1"/>
  <c r="BJ72" i="26"/>
  <c r="BJ93" i="26" s="1"/>
  <c r="BI72" i="26"/>
  <c r="BH72" i="26"/>
  <c r="BH93" i="26" s="1"/>
  <c r="BG72" i="26"/>
  <c r="BG93" i="26" s="1"/>
  <c r="BF72" i="26"/>
  <c r="BF93" i="26" s="1"/>
  <c r="BE72" i="26"/>
  <c r="BE93" i="26" s="1"/>
  <c r="BD72" i="26"/>
  <c r="BC72" i="26"/>
  <c r="BB72" i="26"/>
  <c r="BA72" i="26"/>
  <c r="AZ72" i="26"/>
  <c r="AZ93" i="26" s="1"/>
  <c r="AY72" i="26"/>
  <c r="AY93" i="26" s="1"/>
  <c r="AX72" i="26"/>
  <c r="AX93" i="26" s="1"/>
  <c r="AW72" i="26"/>
  <c r="AV72" i="26"/>
  <c r="AU72" i="26"/>
  <c r="AU93" i="26" s="1"/>
  <c r="AT72" i="26"/>
  <c r="AT93" i="26" s="1"/>
  <c r="AS72" i="26"/>
  <c r="AS93" i="26" s="1"/>
  <c r="AR72" i="26"/>
  <c r="AQ72" i="26"/>
  <c r="AP72" i="26"/>
  <c r="AO72" i="26"/>
  <c r="AN72" i="26"/>
  <c r="AN93" i="26" s="1"/>
  <c r="AM72" i="26"/>
  <c r="AM93" i="26" s="1"/>
  <c r="AL72" i="26"/>
  <c r="AL93" i="26" s="1"/>
  <c r="AK72" i="26"/>
  <c r="AJ72" i="26"/>
  <c r="AI72" i="26"/>
  <c r="AH72" i="26"/>
  <c r="AH93" i="26" s="1"/>
  <c r="AG72" i="26"/>
  <c r="AG93" i="26" s="1"/>
  <c r="AF72" i="26"/>
  <c r="AE72" i="26"/>
  <c r="AD72" i="26"/>
  <c r="AC72" i="26"/>
  <c r="AB72" i="26"/>
  <c r="AB93" i="26" s="1"/>
  <c r="AA72" i="26"/>
  <c r="AA93" i="26" s="1"/>
  <c r="Z72" i="26"/>
  <c r="Z93" i="26" s="1"/>
  <c r="Y72" i="26"/>
  <c r="Y93" i="26" s="1"/>
  <c r="X72" i="26"/>
  <c r="X93" i="26" s="1"/>
  <c r="W72" i="26"/>
  <c r="W93" i="26" s="1"/>
  <c r="V72" i="26"/>
  <c r="V93" i="26" s="1"/>
  <c r="U72" i="26"/>
  <c r="U93" i="26" s="1"/>
  <c r="T72" i="26"/>
  <c r="S72" i="26"/>
  <c r="R72" i="26"/>
  <c r="Q72" i="26"/>
  <c r="DC72" i="26"/>
  <c r="DA70" i="26"/>
  <c r="CZ70" i="26"/>
  <c r="CY70" i="26"/>
  <c r="CX70" i="26"/>
  <c r="CN70" i="26"/>
  <c r="CM70" i="26"/>
  <c r="CL70" i="26"/>
  <c r="CK70" i="26"/>
  <c r="CA70" i="26"/>
  <c r="BZ70" i="26"/>
  <c r="BY70" i="26"/>
  <c r="BX70" i="26"/>
  <c r="BN70" i="26"/>
  <c r="BM70" i="26"/>
  <c r="BL70" i="26"/>
  <c r="BK70" i="26"/>
  <c r="BB70" i="26"/>
  <c r="BA70" i="26"/>
  <c r="AZ70" i="26"/>
  <c r="AY70" i="26"/>
  <c r="AO70" i="26"/>
  <c r="AN70" i="26"/>
  <c r="AM70" i="26"/>
  <c r="AD70" i="26"/>
  <c r="AB70" i="26"/>
  <c r="AA70" i="26"/>
  <c r="R70" i="26"/>
  <c r="Q70" i="26"/>
  <c r="DC69" i="26"/>
  <c r="DB69" i="26"/>
  <c r="DB70" i="26" s="1"/>
  <c r="DA69" i="26"/>
  <c r="CZ69" i="26"/>
  <c r="CY69" i="26"/>
  <c r="CX69" i="26"/>
  <c r="CV69" i="26"/>
  <c r="CU69" i="26"/>
  <c r="CT69" i="26"/>
  <c r="CS69" i="26"/>
  <c r="CR69" i="26"/>
  <c r="CQ69" i="26"/>
  <c r="CP69" i="26"/>
  <c r="CO69" i="26"/>
  <c r="CO70" i="26" s="1"/>
  <c r="CN69" i="26"/>
  <c r="CM69" i="26"/>
  <c r="CL69" i="26"/>
  <c r="CK69" i="26"/>
  <c r="CI69" i="26"/>
  <c r="CH69" i="26"/>
  <c r="CG69" i="26"/>
  <c r="CF69" i="26"/>
  <c r="CE69" i="26"/>
  <c r="CD69" i="26"/>
  <c r="CC69" i="26"/>
  <c r="CB69" i="26"/>
  <c r="CB70" i="26" s="1"/>
  <c r="CA69" i="26"/>
  <c r="BZ69" i="26"/>
  <c r="BY69" i="26"/>
  <c r="BX69" i="26"/>
  <c r="BV69" i="26"/>
  <c r="BU69" i="26"/>
  <c r="BT69" i="26"/>
  <c r="BS69" i="26"/>
  <c r="BR69" i="26"/>
  <c r="BQ69" i="26"/>
  <c r="BP69" i="26"/>
  <c r="BO69" i="26"/>
  <c r="BO70" i="26" s="1"/>
  <c r="BN69" i="26"/>
  <c r="BM69" i="26"/>
  <c r="BL69" i="26"/>
  <c r="BK69" i="26"/>
  <c r="BJ69" i="26"/>
  <c r="BI69" i="26"/>
  <c r="BH69" i="26"/>
  <c r="BG69" i="26"/>
  <c r="BF69" i="26"/>
  <c r="BE69" i="26"/>
  <c r="BD69" i="26"/>
  <c r="BC69" i="26"/>
  <c r="BB69" i="26"/>
  <c r="BA69" i="26"/>
  <c r="AZ69" i="26"/>
  <c r="AY69" i="26"/>
  <c r="AX69" i="26"/>
  <c r="AW69" i="26"/>
  <c r="AV69" i="26"/>
  <c r="AU69" i="26"/>
  <c r="AT69" i="26"/>
  <c r="AS69" i="26"/>
  <c r="AR69" i="26"/>
  <c r="AQ69" i="26"/>
  <c r="AQ70" i="26" s="1"/>
  <c r="AO69" i="26"/>
  <c r="AN69" i="26"/>
  <c r="AM69" i="26"/>
  <c r="AL69" i="26"/>
  <c r="AK69" i="26"/>
  <c r="AJ69" i="26"/>
  <c r="AI69" i="26"/>
  <c r="AH69" i="26"/>
  <c r="AG69" i="26"/>
  <c r="AF69" i="26"/>
  <c r="AE69" i="26"/>
  <c r="AE70" i="26" s="1"/>
  <c r="AD69" i="26"/>
  <c r="AB69" i="26"/>
  <c r="AA69" i="26"/>
  <c r="Z69" i="26"/>
  <c r="Y69" i="26"/>
  <c r="X69" i="26"/>
  <c r="W69" i="26"/>
  <c r="V69" i="26"/>
  <c r="U69" i="26"/>
  <c r="T69" i="26"/>
  <c r="S69" i="26"/>
  <c r="S70" i="26" s="1"/>
  <c r="R69" i="26"/>
  <c r="Q69" i="26"/>
  <c r="AP69" i="26"/>
  <c r="AC69" i="26"/>
  <c r="DB65" i="26"/>
  <c r="DA65" i="26"/>
  <c r="CZ65" i="26"/>
  <c r="CY65" i="26"/>
  <c r="CX65" i="26"/>
  <c r="CV65" i="26"/>
  <c r="CU65" i="26"/>
  <c r="CT65" i="26"/>
  <c r="CS65" i="26"/>
  <c r="CR65" i="26"/>
  <c r="CQ65" i="26"/>
  <c r="CP65" i="26"/>
  <c r="CO65" i="26"/>
  <c r="CN65" i="26"/>
  <c r="CM65" i="26"/>
  <c r="CL65" i="26"/>
  <c r="CK65" i="26"/>
  <c r="CI65" i="26"/>
  <c r="CH65" i="26"/>
  <c r="CG65" i="26"/>
  <c r="CF65" i="26"/>
  <c r="CE65" i="26"/>
  <c r="CD65" i="26"/>
  <c r="CC65" i="26"/>
  <c r="CB65" i="26"/>
  <c r="CA65" i="26"/>
  <c r="BZ65" i="26"/>
  <c r="BY65" i="26"/>
  <c r="BX65" i="26"/>
  <c r="BV65" i="26"/>
  <c r="BU65" i="26"/>
  <c r="BT65" i="26"/>
  <c r="BS65" i="26"/>
  <c r="BR65" i="26"/>
  <c r="BQ65" i="26"/>
  <c r="BP65" i="26"/>
  <c r="BO65" i="26"/>
  <c r="BN65" i="26"/>
  <c r="BM65" i="26"/>
  <c r="BL65" i="26"/>
  <c r="BK65" i="26"/>
  <c r="BJ65" i="26"/>
  <c r="BI65" i="26"/>
  <c r="BH65" i="26"/>
  <c r="BG65" i="26"/>
  <c r="BF65" i="26"/>
  <c r="BE65" i="26"/>
  <c r="BD65" i="26"/>
  <c r="BB65" i="26"/>
  <c r="BA65" i="26"/>
  <c r="AZ65" i="26"/>
  <c r="AY65" i="26"/>
  <c r="AX65" i="26"/>
  <c r="AW65" i="26"/>
  <c r="AV65" i="26"/>
  <c r="AU65" i="26"/>
  <c r="AT65" i="26"/>
  <c r="AS65" i="26"/>
  <c r="AR65" i="26"/>
  <c r="AQ65" i="26"/>
  <c r="AO65" i="26"/>
  <c r="AN65" i="26"/>
  <c r="AM65" i="26"/>
  <c r="AL65" i="26"/>
  <c r="AK65" i="26"/>
  <c r="AJ65" i="26"/>
  <c r="AI65" i="26"/>
  <c r="AH65" i="26"/>
  <c r="AG65" i="26"/>
  <c r="AF65" i="26"/>
  <c r="AE65" i="26"/>
  <c r="AD65" i="26"/>
  <c r="AB65" i="26"/>
  <c r="AA65" i="26"/>
  <c r="Z65" i="26"/>
  <c r="Y65" i="26"/>
  <c r="X65" i="26"/>
  <c r="W65" i="26"/>
  <c r="V65" i="26"/>
  <c r="U65" i="26"/>
  <c r="T65" i="26"/>
  <c r="S65" i="26"/>
  <c r="R65" i="26"/>
  <c r="Q65" i="26"/>
  <c r="DC65" i="26"/>
  <c r="BC65" i="26"/>
  <c r="AP65" i="26"/>
  <c r="DC61" i="26"/>
  <c r="DB61" i="26"/>
  <c r="DA61" i="26"/>
  <c r="CZ61" i="26"/>
  <c r="CY61" i="26"/>
  <c r="CX61" i="26"/>
  <c r="CV61" i="26"/>
  <c r="CU61" i="26"/>
  <c r="CT61" i="26"/>
  <c r="CS61" i="26"/>
  <c r="CR61" i="26"/>
  <c r="CQ61" i="26"/>
  <c r="CO61" i="26"/>
  <c r="CN61" i="26"/>
  <c r="CM61" i="26"/>
  <c r="CL61" i="26"/>
  <c r="CK61" i="26"/>
  <c r="CI61" i="26"/>
  <c r="CH61" i="26"/>
  <c r="CG61" i="26"/>
  <c r="CF61" i="26"/>
  <c r="CE61" i="26"/>
  <c r="CD61" i="26"/>
  <c r="CB61" i="26"/>
  <c r="CA61" i="26"/>
  <c r="BZ61" i="26"/>
  <c r="BY61" i="26"/>
  <c r="BX61" i="26"/>
  <c r="BV61" i="26"/>
  <c r="BU61" i="26"/>
  <c r="BT61" i="26"/>
  <c r="BS61" i="26"/>
  <c r="BR61" i="26"/>
  <c r="BQ61" i="26"/>
  <c r="BO61" i="26"/>
  <c r="BN61" i="26"/>
  <c r="BM61" i="26"/>
  <c r="BL61" i="26"/>
  <c r="BK61" i="26"/>
  <c r="BJ61" i="26"/>
  <c r="BI61" i="26"/>
  <c r="BH61" i="26"/>
  <c r="BG61" i="26"/>
  <c r="BF61" i="26"/>
  <c r="BE61" i="26"/>
  <c r="BD61" i="26"/>
  <c r="BB61" i="26"/>
  <c r="BA61" i="26"/>
  <c r="AZ61" i="26"/>
  <c r="AY61" i="26"/>
  <c r="AX61" i="26"/>
  <c r="AW61" i="26"/>
  <c r="AV61" i="26"/>
  <c r="AU61" i="26"/>
  <c r="AT61" i="26"/>
  <c r="AS61" i="26"/>
  <c r="AR61" i="26"/>
  <c r="AQ61" i="26"/>
  <c r="AO61" i="26"/>
  <c r="AN61" i="26"/>
  <c r="AM61" i="26"/>
  <c r="AL61" i="26"/>
  <c r="AK61" i="26"/>
  <c r="AJ61" i="26"/>
  <c r="AI61" i="26"/>
  <c r="AH61" i="26"/>
  <c r="AG61" i="26"/>
  <c r="AF61" i="26"/>
  <c r="AE61" i="26"/>
  <c r="AD61" i="26"/>
  <c r="AB61" i="26"/>
  <c r="AA61" i="26"/>
  <c r="Z61" i="26"/>
  <c r="Y61" i="26"/>
  <c r="X61" i="26"/>
  <c r="W61" i="26"/>
  <c r="V61" i="26"/>
  <c r="U61" i="26"/>
  <c r="T61" i="26"/>
  <c r="S61" i="26"/>
  <c r="R61" i="26"/>
  <c r="Q61" i="26"/>
  <c r="CP61" i="26"/>
  <c r="CC61" i="26"/>
  <c r="BP61" i="26"/>
  <c r="BC61" i="26"/>
  <c r="AP61" i="26"/>
  <c r="AC61" i="26"/>
  <c r="DC59" i="26"/>
  <c r="DB59" i="26"/>
  <c r="DA59" i="26"/>
  <c r="CZ59" i="26"/>
  <c r="CY59" i="26"/>
  <c r="CX59" i="26"/>
  <c r="CV59" i="26"/>
  <c r="CU59" i="26"/>
  <c r="CT59" i="26"/>
  <c r="CS59" i="26"/>
  <c r="CR59" i="26"/>
  <c r="CQ59" i="26"/>
  <c r="CP59" i="26"/>
  <c r="CO59" i="26"/>
  <c r="CN59" i="26"/>
  <c r="CM59" i="26"/>
  <c r="CL59" i="26"/>
  <c r="CK59" i="26"/>
  <c r="CI59" i="26"/>
  <c r="CH59" i="26"/>
  <c r="CG59" i="26"/>
  <c r="CF59" i="26"/>
  <c r="CE59" i="26"/>
  <c r="CD59" i="26"/>
  <c r="CC59" i="26"/>
  <c r="CB59" i="26"/>
  <c r="CA59" i="26"/>
  <c r="BZ59" i="26"/>
  <c r="BY59" i="26"/>
  <c r="BX59" i="26"/>
  <c r="BV59" i="26"/>
  <c r="BU59" i="26"/>
  <c r="BT59" i="26"/>
  <c r="BS59" i="26"/>
  <c r="BR59" i="26"/>
  <c r="BQ59" i="26"/>
  <c r="BP59" i="26"/>
  <c r="BO59" i="26"/>
  <c r="BN59" i="26"/>
  <c r="BM59" i="26"/>
  <c r="BL59" i="26"/>
  <c r="BK59" i="26"/>
  <c r="BJ59" i="26"/>
  <c r="BI59" i="26"/>
  <c r="BH59" i="26"/>
  <c r="BG59" i="26"/>
  <c r="BF59" i="26"/>
  <c r="BE59" i="26"/>
  <c r="BD59" i="26"/>
  <c r="BB59" i="26"/>
  <c r="BA59" i="26"/>
  <c r="AZ59" i="26"/>
  <c r="AY59" i="26"/>
  <c r="AX59" i="26"/>
  <c r="AW59" i="26"/>
  <c r="AV59" i="26"/>
  <c r="AU59" i="26"/>
  <c r="AT59" i="26"/>
  <c r="AS59" i="26"/>
  <c r="AR59" i="26"/>
  <c r="AQ59" i="26"/>
  <c r="AO59" i="26"/>
  <c r="AN59" i="26"/>
  <c r="AM59" i="26"/>
  <c r="AL59" i="26"/>
  <c r="AK59" i="26"/>
  <c r="AJ59" i="26"/>
  <c r="AI59" i="26"/>
  <c r="AH59" i="26"/>
  <c r="AG59" i="26"/>
  <c r="AF59" i="26"/>
  <c r="AE59" i="26"/>
  <c r="AD59" i="26"/>
  <c r="AB59" i="26"/>
  <c r="AA59" i="26"/>
  <c r="Z59" i="26"/>
  <c r="Y59" i="26"/>
  <c r="X59" i="26"/>
  <c r="W59" i="26"/>
  <c r="V59" i="26"/>
  <c r="U59" i="26"/>
  <c r="T59" i="26"/>
  <c r="S59" i="26"/>
  <c r="R59" i="26"/>
  <c r="Q59" i="26"/>
  <c r="BC59" i="26"/>
  <c r="AP59" i="26"/>
  <c r="DC55" i="26"/>
  <c r="DB55" i="26"/>
  <c r="DA55" i="26"/>
  <c r="CZ55" i="26"/>
  <c r="CY55" i="26"/>
  <c r="CX55" i="26"/>
  <c r="CV55" i="26"/>
  <c r="CV70" i="26" s="1"/>
  <c r="CU55" i="26"/>
  <c r="CU70" i="26" s="1"/>
  <c r="CT55" i="26"/>
  <c r="CT70" i="26" s="1"/>
  <c r="CS55" i="26"/>
  <c r="CR55" i="26"/>
  <c r="CQ55" i="26"/>
  <c r="CO55" i="26"/>
  <c r="CN55" i="26"/>
  <c r="CM55" i="26"/>
  <c r="CL55" i="26"/>
  <c r="CK55" i="26"/>
  <c r="CI55" i="26"/>
  <c r="CI70" i="26" s="1"/>
  <c r="CH55" i="26"/>
  <c r="CH70" i="26" s="1"/>
  <c r="CG55" i="26"/>
  <c r="CG70" i="26" s="1"/>
  <c r="CF55" i="26"/>
  <c r="CE55" i="26"/>
  <c r="CD55" i="26"/>
  <c r="CB55" i="26"/>
  <c r="CA55" i="26"/>
  <c r="BZ55" i="26"/>
  <c r="BY55" i="26"/>
  <c r="BX55" i="26"/>
  <c r="BV55" i="26"/>
  <c r="BV70" i="26" s="1"/>
  <c r="BU55" i="26"/>
  <c r="BU70" i="26" s="1"/>
  <c r="BT55" i="26"/>
  <c r="BT70" i="26" s="1"/>
  <c r="BS55" i="26"/>
  <c r="BR55" i="26"/>
  <c r="BQ55" i="26"/>
  <c r="BO55" i="26"/>
  <c r="BN55" i="26"/>
  <c r="BM55" i="26"/>
  <c r="BL55" i="26"/>
  <c r="BK55" i="26"/>
  <c r="BJ55" i="26"/>
  <c r="BJ70" i="26" s="1"/>
  <c r="BI55" i="26"/>
  <c r="BI70" i="26" s="1"/>
  <c r="BH55" i="26"/>
  <c r="BH70" i="26" s="1"/>
  <c r="BG55" i="26"/>
  <c r="BG70" i="26" s="1"/>
  <c r="BF55" i="26"/>
  <c r="BE55" i="26"/>
  <c r="BD55" i="26"/>
  <c r="BB55" i="26"/>
  <c r="BA55" i="26"/>
  <c r="AZ55" i="26"/>
  <c r="AY55" i="26"/>
  <c r="AX55" i="26"/>
  <c r="AX70" i="26" s="1"/>
  <c r="AW55" i="26"/>
  <c r="AW70" i="26" s="1"/>
  <c r="AV55" i="26"/>
  <c r="AV70" i="26" s="1"/>
  <c r="AU55" i="26"/>
  <c r="AU70" i="26" s="1"/>
  <c r="AT55" i="26"/>
  <c r="AT70" i="26" s="1"/>
  <c r="AS55" i="26"/>
  <c r="AR55" i="26"/>
  <c r="AQ55" i="26"/>
  <c r="AO55" i="26"/>
  <c r="AN55" i="26"/>
  <c r="AM55" i="26"/>
  <c r="AL55" i="26"/>
  <c r="AL70" i="26" s="1"/>
  <c r="AK55" i="26"/>
  <c r="AK70" i="26" s="1"/>
  <c r="AJ55" i="26"/>
  <c r="AJ70" i="26" s="1"/>
  <c r="AI55" i="26"/>
  <c r="AI70" i="26" s="1"/>
  <c r="AH55" i="26"/>
  <c r="AH70" i="26" s="1"/>
  <c r="AG55" i="26"/>
  <c r="AG70" i="26" s="1"/>
  <c r="AF55" i="26"/>
  <c r="AF70" i="26" s="1"/>
  <c r="AE55" i="26"/>
  <c r="AD55" i="26"/>
  <c r="AB55" i="26"/>
  <c r="AA55" i="26"/>
  <c r="Z55" i="26"/>
  <c r="Z70" i="26" s="1"/>
  <c r="Y55" i="26"/>
  <c r="Y70" i="26" s="1"/>
  <c r="X55" i="26"/>
  <c r="X70" i="26" s="1"/>
  <c r="W55" i="26"/>
  <c r="W70" i="26" s="1"/>
  <c r="V55" i="26"/>
  <c r="U55" i="26"/>
  <c r="U70" i="26" s="1"/>
  <c r="T55" i="26"/>
  <c r="T70" i="26" s="1"/>
  <c r="S55" i="26"/>
  <c r="R55" i="26"/>
  <c r="Q55" i="26"/>
  <c r="CP55" i="26"/>
  <c r="CC55" i="26"/>
  <c r="BP55" i="26"/>
  <c r="BC55" i="26"/>
  <c r="AP55" i="26"/>
  <c r="AC55" i="26"/>
  <c r="CW53" i="26"/>
  <c r="CW94" i="26" s="1"/>
  <c r="CJ53" i="26"/>
  <c r="BW53" i="26"/>
  <c r="BV53" i="26"/>
  <c r="BU53" i="26"/>
  <c r="BS53" i="26"/>
  <c r="BM53" i="26"/>
  <c r="BK53" i="26"/>
  <c r="BJ53" i="26"/>
  <c r="BI53" i="26"/>
  <c r="BA53" i="26"/>
  <c r="AY53" i="26"/>
  <c r="AX53" i="26"/>
  <c r="AW53" i="26"/>
  <c r="AV53" i="26"/>
  <c r="AU53" i="26"/>
  <c r="AO53" i="26"/>
  <c r="AM53" i="26"/>
  <c r="AL53" i="26"/>
  <c r="AK53" i="26"/>
  <c r="AA53" i="26"/>
  <c r="Z53" i="26"/>
  <c r="Y53" i="26"/>
  <c r="X53" i="26"/>
  <c r="W53" i="26"/>
  <c r="Q53" i="26"/>
  <c r="DB52" i="26"/>
  <c r="DA52" i="26"/>
  <c r="CZ52" i="26"/>
  <c r="CY52" i="26"/>
  <c r="CX52" i="26"/>
  <c r="CW52" i="26"/>
  <c r="CV52" i="26"/>
  <c r="CU52" i="26"/>
  <c r="CT52" i="26"/>
  <c r="CS52" i="26"/>
  <c r="CR52" i="26"/>
  <c r="CQ52" i="26"/>
  <c r="CO52" i="26"/>
  <c r="CN52" i="26"/>
  <c r="CM52" i="26"/>
  <c r="CL52" i="26"/>
  <c r="CK52" i="26"/>
  <c r="CJ52" i="26"/>
  <c r="CI52" i="26"/>
  <c r="CH52" i="26"/>
  <c r="CG52" i="26"/>
  <c r="CF52" i="26"/>
  <c r="CE52" i="26"/>
  <c r="CD52" i="26"/>
  <c r="CC52" i="26"/>
  <c r="CB52" i="26"/>
  <c r="CA52" i="26"/>
  <c r="BZ52" i="26"/>
  <c r="BY52" i="26"/>
  <c r="BX52" i="26"/>
  <c r="BW52" i="26"/>
  <c r="BV52" i="26"/>
  <c r="BU52" i="26"/>
  <c r="BT52" i="26"/>
  <c r="BS52" i="26"/>
  <c r="BR52" i="26"/>
  <c r="BQ52" i="26"/>
  <c r="BP52" i="26"/>
  <c r="BO52" i="26"/>
  <c r="BN52" i="26"/>
  <c r="BM52" i="26"/>
  <c r="BL52" i="26"/>
  <c r="BK52" i="26"/>
  <c r="BJ52" i="26"/>
  <c r="BI52" i="26"/>
  <c r="BH52" i="26"/>
  <c r="BG52" i="26"/>
  <c r="BF52" i="26"/>
  <c r="BE52" i="26"/>
  <c r="BD52" i="26"/>
  <c r="BC52" i="26"/>
  <c r="BB52" i="26"/>
  <c r="BA52" i="26"/>
  <c r="AZ52" i="26"/>
  <c r="AY52" i="26"/>
  <c r="AX52" i="26"/>
  <c r="AW52" i="26"/>
  <c r="AV52" i="26"/>
  <c r="AU52" i="26"/>
  <c r="AT52" i="26"/>
  <c r="AS52" i="26"/>
  <c r="AR52" i="26"/>
  <c r="AQ52" i="26"/>
  <c r="AP52" i="26"/>
  <c r="AO52" i="26"/>
  <c r="AN52" i="26"/>
  <c r="AM52" i="26"/>
  <c r="AL52" i="26"/>
  <c r="AK52" i="26"/>
  <c r="AJ52" i="26"/>
  <c r="AI52" i="26"/>
  <c r="AH52" i="26"/>
  <c r="AG52" i="26"/>
  <c r="AF52" i="26"/>
  <c r="AE52" i="26"/>
  <c r="AD52" i="26"/>
  <c r="AB52" i="26"/>
  <c r="AA52" i="26"/>
  <c r="Z52" i="26"/>
  <c r="Y52" i="26"/>
  <c r="X52" i="26"/>
  <c r="W52" i="26"/>
  <c r="V52" i="26"/>
  <c r="U52" i="26"/>
  <c r="T52" i="26"/>
  <c r="S52" i="26"/>
  <c r="R52" i="26"/>
  <c r="Q52" i="26"/>
  <c r="DC52" i="26"/>
  <c r="CF51" i="26"/>
  <c r="CP52" i="26" s="1"/>
  <c r="AC52" i="26"/>
  <c r="DB50" i="26"/>
  <c r="DA50" i="26"/>
  <c r="CZ50" i="26"/>
  <c r="CY50" i="26"/>
  <c r="CX50" i="26"/>
  <c r="CV50" i="26"/>
  <c r="CU50" i="26"/>
  <c r="CT50" i="26"/>
  <c r="CS50" i="26"/>
  <c r="CR50" i="26"/>
  <c r="CQ50" i="26"/>
  <c r="CO50" i="26"/>
  <c r="CN50" i="26"/>
  <c r="CM50" i="26"/>
  <c r="CL50" i="26"/>
  <c r="CK50" i="26"/>
  <c r="CI50" i="26"/>
  <c r="CH50" i="26"/>
  <c r="CG50" i="26"/>
  <c r="CF50" i="26"/>
  <c r="CE50" i="26"/>
  <c r="CD50" i="26"/>
  <c r="CB50" i="26"/>
  <c r="CA50" i="26"/>
  <c r="BZ50" i="26"/>
  <c r="BY50" i="26"/>
  <c r="BX50" i="26"/>
  <c r="BV50" i="26"/>
  <c r="BU50" i="26"/>
  <c r="BT50" i="26"/>
  <c r="BS50" i="26"/>
  <c r="BR50" i="26"/>
  <c r="BQ50" i="26"/>
  <c r="BP50" i="26"/>
  <c r="BO50" i="26"/>
  <c r="BN50" i="26"/>
  <c r="BM50" i="26"/>
  <c r="BL50" i="26"/>
  <c r="BK50" i="26"/>
  <c r="BJ50" i="26"/>
  <c r="BI50" i="26"/>
  <c r="BH50" i="26"/>
  <c r="BG50" i="26"/>
  <c r="BF50" i="26"/>
  <c r="BE50" i="26"/>
  <c r="BD50" i="26"/>
  <c r="BB50" i="26"/>
  <c r="BA50" i="26"/>
  <c r="AZ50" i="26"/>
  <c r="AY50" i="26"/>
  <c r="AX50" i="26"/>
  <c r="AW50" i="26"/>
  <c r="AV50" i="26"/>
  <c r="AU50" i="26"/>
  <c r="AT50" i="26"/>
  <c r="AS50" i="26"/>
  <c r="AR50" i="26"/>
  <c r="AQ50" i="26"/>
  <c r="AO50" i="26"/>
  <c r="AN50" i="26"/>
  <c r="AM50" i="26"/>
  <c r="AL50" i="26"/>
  <c r="AK50" i="26"/>
  <c r="AJ50" i="26"/>
  <c r="AI50" i="26"/>
  <c r="AH50" i="26"/>
  <c r="AG50" i="26"/>
  <c r="AF50" i="26"/>
  <c r="AE50" i="26"/>
  <c r="AD50" i="26"/>
  <c r="AB50" i="26"/>
  <c r="AA50" i="26"/>
  <c r="Z50" i="26"/>
  <c r="Y50" i="26"/>
  <c r="X50" i="26"/>
  <c r="W50" i="26"/>
  <c r="V50" i="26"/>
  <c r="U50" i="26"/>
  <c r="T50" i="26"/>
  <c r="S50" i="26"/>
  <c r="R50" i="26"/>
  <c r="Q50" i="26"/>
  <c r="CP50" i="26"/>
  <c r="CC50" i="26"/>
  <c r="DC50" i="26"/>
  <c r="BC50" i="26"/>
  <c r="AP50" i="26"/>
  <c r="DB44" i="26"/>
  <c r="DA44" i="26"/>
  <c r="CZ44" i="26"/>
  <c r="CY44" i="26"/>
  <c r="CX44" i="26"/>
  <c r="CV44" i="26"/>
  <c r="CU44" i="26"/>
  <c r="CT44" i="26"/>
  <c r="CS44" i="26"/>
  <c r="CS53" i="26" s="1"/>
  <c r="CR44" i="26"/>
  <c r="CQ44" i="26"/>
  <c r="CQ53" i="26" s="1"/>
  <c r="CO44" i="26"/>
  <c r="CN44" i="26"/>
  <c r="CM44" i="26"/>
  <c r="CM53" i="26" s="1"/>
  <c r="CL44" i="26"/>
  <c r="CK44" i="26"/>
  <c r="CK53" i="26" s="1"/>
  <c r="CI44" i="26"/>
  <c r="CH44" i="26"/>
  <c r="CG44" i="26"/>
  <c r="CF44" i="26"/>
  <c r="CF53" i="26" s="1"/>
  <c r="CE44" i="26"/>
  <c r="CE53" i="26" s="1"/>
  <c r="CD44" i="26"/>
  <c r="CB44" i="26"/>
  <c r="CA44" i="26"/>
  <c r="BZ44" i="26"/>
  <c r="BY44" i="26"/>
  <c r="BX44" i="26"/>
  <c r="BV44" i="26"/>
  <c r="BU44" i="26"/>
  <c r="BT44" i="26"/>
  <c r="BS44" i="26"/>
  <c r="BR44" i="26"/>
  <c r="BQ44" i="26"/>
  <c r="BO44" i="26"/>
  <c r="BN44" i="26"/>
  <c r="BM44" i="26"/>
  <c r="BL44" i="26"/>
  <c r="BK44" i="26"/>
  <c r="BJ44" i="26"/>
  <c r="BI44" i="26"/>
  <c r="BH44" i="26"/>
  <c r="BG44" i="26"/>
  <c r="BF44" i="26"/>
  <c r="BE44" i="26"/>
  <c r="BD44" i="26"/>
  <c r="BB44" i="26"/>
  <c r="BA44" i="26"/>
  <c r="AZ44" i="26"/>
  <c r="AY44" i="26"/>
  <c r="AX44" i="26"/>
  <c r="AW44" i="26"/>
  <c r="AV44" i="26"/>
  <c r="AU44" i="26"/>
  <c r="AT44" i="26"/>
  <c r="AS44" i="26"/>
  <c r="AR44" i="26"/>
  <c r="AQ44" i="26"/>
  <c r="AO44" i="26"/>
  <c r="AN44" i="26"/>
  <c r="AM44" i="26"/>
  <c r="AL44" i="26"/>
  <c r="AK44" i="26"/>
  <c r="AJ44" i="26"/>
  <c r="AI44" i="26"/>
  <c r="AH44" i="26"/>
  <c r="AG44" i="26"/>
  <c r="AF44" i="26"/>
  <c r="AE44" i="26"/>
  <c r="AD44" i="26"/>
  <c r="AB44" i="26"/>
  <c r="AA44" i="26"/>
  <c r="Z44" i="26"/>
  <c r="Y44" i="26"/>
  <c r="X44" i="26"/>
  <c r="W44" i="26"/>
  <c r="V44" i="26"/>
  <c r="U44" i="26"/>
  <c r="T44" i="26"/>
  <c r="S44" i="26"/>
  <c r="R44" i="26"/>
  <c r="Q44" i="26"/>
  <c r="CP44" i="26"/>
  <c r="BP44" i="26"/>
  <c r="DC44" i="26"/>
  <c r="CC44" i="26"/>
  <c r="DC37" i="26"/>
  <c r="DB37" i="26"/>
  <c r="DB53" i="26" s="1"/>
  <c r="DA37" i="26"/>
  <c r="CZ37" i="26"/>
  <c r="CY37" i="26"/>
  <c r="CX37" i="26"/>
  <c r="CV37" i="26"/>
  <c r="CU37" i="26"/>
  <c r="CT37" i="26"/>
  <c r="CS37" i="26"/>
  <c r="CR37" i="26"/>
  <c r="CQ37" i="26"/>
  <c r="CP37" i="26"/>
  <c r="CO37" i="26"/>
  <c r="CN37" i="26"/>
  <c r="CM37" i="26"/>
  <c r="CL37" i="26"/>
  <c r="CK37" i="26"/>
  <c r="CI37" i="26"/>
  <c r="CH37" i="26"/>
  <c r="CG37" i="26"/>
  <c r="CF37" i="26"/>
  <c r="CE37" i="26"/>
  <c r="CD37" i="26"/>
  <c r="CC37" i="26"/>
  <c r="CB37" i="26"/>
  <c r="CA37" i="26"/>
  <c r="BZ37" i="26"/>
  <c r="BY37" i="26"/>
  <c r="BX37" i="26"/>
  <c r="BV37" i="26"/>
  <c r="BU37" i="26"/>
  <c r="BT37" i="26"/>
  <c r="BS37" i="26"/>
  <c r="BR37" i="26"/>
  <c r="BQ37" i="26"/>
  <c r="BP37" i="26"/>
  <c r="BO37" i="26"/>
  <c r="BO53" i="26" s="1"/>
  <c r="BN37" i="26"/>
  <c r="BM37" i="26"/>
  <c r="BL37" i="26"/>
  <c r="BK37" i="26"/>
  <c r="BJ37" i="26"/>
  <c r="BI37" i="26"/>
  <c r="BH37" i="26"/>
  <c r="BG37" i="26"/>
  <c r="BF37" i="26"/>
  <c r="BE37" i="26"/>
  <c r="BD37" i="26"/>
  <c r="BC37" i="26"/>
  <c r="BB37" i="26"/>
  <c r="BA37" i="26"/>
  <c r="AZ37" i="26"/>
  <c r="AY37" i="26"/>
  <c r="AX37" i="26"/>
  <c r="AW37" i="26"/>
  <c r="AV37" i="26"/>
  <c r="AU37" i="26"/>
  <c r="AT37" i="26"/>
  <c r="AS37" i="26"/>
  <c r="AR37" i="26"/>
  <c r="AQ37" i="26"/>
  <c r="AQ53" i="26" s="1"/>
  <c r="AO37" i="26"/>
  <c r="AN37" i="26"/>
  <c r="AM37" i="26"/>
  <c r="AL37" i="26"/>
  <c r="AK37" i="26"/>
  <c r="AJ37" i="26"/>
  <c r="AI37" i="26"/>
  <c r="AH37" i="26"/>
  <c r="AG37" i="26"/>
  <c r="AF37" i="26"/>
  <c r="AE37" i="26"/>
  <c r="AE53" i="26" s="1"/>
  <c r="AD37" i="26"/>
  <c r="AB37" i="26"/>
  <c r="AA37" i="26"/>
  <c r="Z37" i="26"/>
  <c r="Y37" i="26"/>
  <c r="X37" i="26"/>
  <c r="W37" i="26"/>
  <c r="V37" i="26"/>
  <c r="U37" i="26"/>
  <c r="T37" i="26"/>
  <c r="S37" i="26"/>
  <c r="R37" i="26"/>
  <c r="Q37" i="26"/>
  <c r="AC37" i="26"/>
  <c r="DB31" i="26"/>
  <c r="DA31" i="26"/>
  <c r="CZ31" i="26"/>
  <c r="CY31" i="26"/>
  <c r="CY53" i="26" s="1"/>
  <c r="CX31" i="26"/>
  <c r="CX53" i="26" s="1"/>
  <c r="CX94" i="26" s="1"/>
  <c r="CV31" i="26"/>
  <c r="CV53" i="26" s="1"/>
  <c r="CV94" i="26" s="1"/>
  <c r="CU31" i="26"/>
  <c r="CU53" i="26" s="1"/>
  <c r="CU94" i="26" s="1"/>
  <c r="CT31" i="26"/>
  <c r="CT53" i="26" s="1"/>
  <c r="CS31" i="26"/>
  <c r="CR31" i="26"/>
  <c r="CR53" i="26" s="1"/>
  <c r="CQ31" i="26"/>
  <c r="CO31" i="26"/>
  <c r="CN31" i="26"/>
  <c r="CN53" i="26" s="1"/>
  <c r="CM31" i="26"/>
  <c r="CL31" i="26"/>
  <c r="CL53" i="26" s="1"/>
  <c r="CL94" i="26" s="1"/>
  <c r="CK31" i="26"/>
  <c r="CI31" i="26"/>
  <c r="CI53" i="26" s="1"/>
  <c r="CI94" i="26" s="1"/>
  <c r="CH31" i="26"/>
  <c r="CH53" i="26" s="1"/>
  <c r="CH94" i="26" s="1"/>
  <c r="CG31" i="26"/>
  <c r="CG53" i="26" s="1"/>
  <c r="CG94" i="26" s="1"/>
  <c r="CF31" i="26"/>
  <c r="CE31" i="26"/>
  <c r="CD31" i="26"/>
  <c r="CB31" i="26"/>
  <c r="CA31" i="26"/>
  <c r="CA53" i="26" s="1"/>
  <c r="BZ31" i="26"/>
  <c r="BZ53" i="26" s="1"/>
  <c r="BY31" i="26"/>
  <c r="BY53" i="26" s="1"/>
  <c r="BX31" i="26"/>
  <c r="BX53" i="26" s="1"/>
  <c r="BV31" i="26"/>
  <c r="BU31" i="26"/>
  <c r="BT31" i="26"/>
  <c r="BT53" i="26" s="1"/>
  <c r="BS31" i="26"/>
  <c r="BR31" i="26"/>
  <c r="BQ31" i="26"/>
  <c r="BO31" i="26"/>
  <c r="BN31" i="26"/>
  <c r="BM31" i="26"/>
  <c r="BL31" i="26"/>
  <c r="BL53" i="26" s="1"/>
  <c r="BK31" i="26"/>
  <c r="BJ31" i="26"/>
  <c r="BI31" i="26"/>
  <c r="BH31" i="26"/>
  <c r="BH53" i="26" s="1"/>
  <c r="BH94" i="26" s="1"/>
  <c r="BG31" i="26"/>
  <c r="BG53" i="26" s="1"/>
  <c r="BF31" i="26"/>
  <c r="BF53" i="26" s="1"/>
  <c r="BE31" i="26"/>
  <c r="BD31" i="26"/>
  <c r="BB31" i="26"/>
  <c r="BB53" i="26" s="1"/>
  <c r="BA31" i="26"/>
  <c r="AZ31" i="26"/>
  <c r="AZ53" i="26" s="1"/>
  <c r="AY31" i="26"/>
  <c r="AX31" i="26"/>
  <c r="AW31" i="26"/>
  <c r="AV31" i="26"/>
  <c r="AU31" i="26"/>
  <c r="AT31" i="26"/>
  <c r="AT53" i="26" s="1"/>
  <c r="AS31" i="26"/>
  <c r="AS53" i="26" s="1"/>
  <c r="AR31" i="26"/>
  <c r="AQ31" i="26"/>
  <c r="AO31" i="26"/>
  <c r="AN31" i="26"/>
  <c r="AN53" i="26" s="1"/>
  <c r="AM31" i="26"/>
  <c r="AL31" i="26"/>
  <c r="AK31" i="26"/>
  <c r="AJ31" i="26"/>
  <c r="AJ53" i="26" s="1"/>
  <c r="AI31" i="26"/>
  <c r="AI53" i="26" s="1"/>
  <c r="AH31" i="26"/>
  <c r="AH53" i="26" s="1"/>
  <c r="AG31" i="26"/>
  <c r="AG53" i="26" s="1"/>
  <c r="AF31" i="26"/>
  <c r="AF53" i="26" s="1"/>
  <c r="AE31" i="26"/>
  <c r="AD31" i="26"/>
  <c r="AD53" i="26" s="1"/>
  <c r="AB31" i="26"/>
  <c r="AB53" i="26" s="1"/>
  <c r="AA31" i="26"/>
  <c r="Z31" i="26"/>
  <c r="Y31" i="26"/>
  <c r="X31" i="26"/>
  <c r="W31" i="26"/>
  <c r="V31" i="26"/>
  <c r="V53" i="26" s="1"/>
  <c r="U31" i="26"/>
  <c r="U53" i="26" s="1"/>
  <c r="T31" i="26"/>
  <c r="T53" i="26" s="1"/>
  <c r="S31" i="26"/>
  <c r="R31" i="26"/>
  <c r="Q31" i="26"/>
  <c r="DC31" i="26"/>
  <c r="CP31" i="26"/>
  <c r="CC31" i="26"/>
  <c r="BP31" i="26"/>
  <c r="BO28" i="26"/>
  <c r="BN28" i="26"/>
  <c r="S28" i="26"/>
  <c r="R28" i="26"/>
  <c r="DB27" i="26"/>
  <c r="DA27" i="26"/>
  <c r="CZ27" i="26"/>
  <c r="CY27" i="26"/>
  <c r="CX27" i="26"/>
  <c r="CV27" i="26"/>
  <c r="CS27" i="26"/>
  <c r="CR27" i="26"/>
  <c r="CQ27" i="26"/>
  <c r="CP27" i="26"/>
  <c r="CO27" i="26"/>
  <c r="CN27" i="26"/>
  <c r="CM27" i="26"/>
  <c r="CL27" i="26"/>
  <c r="CK27" i="26"/>
  <c r="CI27" i="26"/>
  <c r="CF27" i="26"/>
  <c r="CE27" i="26"/>
  <c r="CD27" i="26"/>
  <c r="CC27" i="26"/>
  <c r="CB27" i="26"/>
  <c r="CA27" i="26"/>
  <c r="BZ27" i="26"/>
  <c r="BY27" i="26"/>
  <c r="BX27" i="26"/>
  <c r="BV27" i="26"/>
  <c r="BS27" i="26"/>
  <c r="BR27" i="26"/>
  <c r="BQ27" i="26"/>
  <c r="BO27" i="26"/>
  <c r="BN27" i="26"/>
  <c r="BM27" i="26"/>
  <c r="BL27" i="26"/>
  <c r="BK27" i="26"/>
  <c r="BJ27" i="26"/>
  <c r="BI27" i="26"/>
  <c r="BH27" i="26"/>
  <c r="BG27" i="26"/>
  <c r="BF27" i="26"/>
  <c r="BE27" i="26"/>
  <c r="BD27" i="26"/>
  <c r="BB27" i="26"/>
  <c r="BA27" i="26"/>
  <c r="AZ27" i="26"/>
  <c r="AY27" i="26"/>
  <c r="AX27" i="26"/>
  <c r="AW27" i="26"/>
  <c r="AV27" i="26"/>
  <c r="AU27" i="26"/>
  <c r="AT27" i="26"/>
  <c r="AS27" i="26"/>
  <c r="AR27" i="26"/>
  <c r="AQ27" i="26"/>
  <c r="AO27" i="26"/>
  <c r="AN27" i="26"/>
  <c r="AM27" i="26"/>
  <c r="AL27" i="26"/>
  <c r="AK27" i="26"/>
  <c r="AJ27" i="26"/>
  <c r="AI27" i="26"/>
  <c r="AH27" i="26"/>
  <c r="AG27" i="26"/>
  <c r="AF27" i="26"/>
  <c r="AE27" i="26"/>
  <c r="AD27" i="26"/>
  <c r="AC27" i="26"/>
  <c r="AB27" i="26"/>
  <c r="AA27" i="26"/>
  <c r="Z27" i="26"/>
  <c r="Y27" i="26"/>
  <c r="X27" i="26"/>
  <c r="W27" i="26"/>
  <c r="V27" i="26"/>
  <c r="U27" i="26"/>
  <c r="T27" i="26"/>
  <c r="S27" i="26"/>
  <c r="R27" i="26"/>
  <c r="Q27" i="26"/>
  <c r="BC27" i="26"/>
  <c r="AP27" i="26"/>
  <c r="BP27" i="26"/>
  <c r="DB22" i="26"/>
  <c r="DA22" i="26"/>
  <c r="CZ22" i="26"/>
  <c r="CY22" i="26"/>
  <c r="CX22" i="26"/>
  <c r="CV22" i="26"/>
  <c r="CU22" i="26"/>
  <c r="CT22" i="26"/>
  <c r="CS22" i="26"/>
  <c r="CR22" i="26"/>
  <c r="CQ22" i="26"/>
  <c r="CO22" i="26"/>
  <c r="CN22" i="26"/>
  <c r="CM22" i="26"/>
  <c r="CL22" i="26"/>
  <c r="CK22" i="26"/>
  <c r="CI22" i="26"/>
  <c r="CH22" i="26"/>
  <c r="CG22" i="26"/>
  <c r="CF22" i="26"/>
  <c r="CE22" i="26"/>
  <c r="CD22" i="26"/>
  <c r="CB22" i="26"/>
  <c r="CA22" i="26"/>
  <c r="BZ22" i="26"/>
  <c r="BY22" i="26"/>
  <c r="BX22" i="26"/>
  <c r="BV22" i="26"/>
  <c r="BU22" i="26"/>
  <c r="BT22" i="26"/>
  <c r="BS22" i="26"/>
  <c r="BR22" i="26"/>
  <c r="BQ22" i="26"/>
  <c r="BO22" i="26"/>
  <c r="BN22" i="26"/>
  <c r="BM22" i="26"/>
  <c r="BL22" i="26"/>
  <c r="BK22" i="26"/>
  <c r="BJ22" i="26"/>
  <c r="BI22" i="26"/>
  <c r="BH22" i="26"/>
  <c r="BG22" i="26"/>
  <c r="BF22" i="26"/>
  <c r="BE22" i="26"/>
  <c r="BD22" i="26"/>
  <c r="BB22" i="26"/>
  <c r="BA22" i="26"/>
  <c r="AZ22" i="26"/>
  <c r="AY22" i="26"/>
  <c r="AX22" i="26"/>
  <c r="AW22" i="26"/>
  <c r="AV22" i="26"/>
  <c r="AU22" i="26"/>
  <c r="AT22" i="26"/>
  <c r="AS22" i="26"/>
  <c r="AR22" i="26"/>
  <c r="AQ22" i="26"/>
  <c r="AO22" i="26"/>
  <c r="AN22" i="26"/>
  <c r="AM22" i="26"/>
  <c r="AL22" i="26"/>
  <c r="AK22" i="26"/>
  <c r="AJ22" i="26"/>
  <c r="AI22" i="26"/>
  <c r="AH22" i="26"/>
  <c r="AG22" i="26"/>
  <c r="AF22" i="26"/>
  <c r="AE22" i="26"/>
  <c r="AD22" i="26"/>
  <c r="AB22" i="26"/>
  <c r="AA22" i="26"/>
  <c r="Z22" i="26"/>
  <c r="Y22" i="26"/>
  <c r="X22" i="26"/>
  <c r="W22" i="26"/>
  <c r="V22" i="26"/>
  <c r="U22" i="26"/>
  <c r="T22" i="26"/>
  <c r="S22" i="26"/>
  <c r="R22" i="26"/>
  <c r="Q22" i="26"/>
  <c r="DC22" i="26"/>
  <c r="CC22" i="26"/>
  <c r="AP22" i="26"/>
  <c r="AC22" i="26"/>
  <c r="DC17" i="26"/>
  <c r="DB17" i="26"/>
  <c r="DA17" i="26"/>
  <c r="CZ17" i="26"/>
  <c r="CY17" i="26"/>
  <c r="CX17" i="26"/>
  <c r="CV17" i="26"/>
  <c r="CU17" i="26"/>
  <c r="CT17" i="26"/>
  <c r="CS17" i="26"/>
  <c r="CR17" i="26"/>
  <c r="CQ17" i="26"/>
  <c r="CP17" i="26"/>
  <c r="CO17" i="26"/>
  <c r="CN17" i="26"/>
  <c r="CM17" i="26"/>
  <c r="CL17" i="26"/>
  <c r="CK17" i="26"/>
  <c r="CI17" i="26"/>
  <c r="CH17" i="26"/>
  <c r="CG17" i="26"/>
  <c r="CF17" i="26"/>
  <c r="CE17" i="26"/>
  <c r="CD17" i="26"/>
  <c r="CC17" i="26"/>
  <c r="CB17" i="26"/>
  <c r="CA17" i="26"/>
  <c r="BZ17" i="26"/>
  <c r="BY17" i="26"/>
  <c r="BX17" i="26"/>
  <c r="BV17" i="26"/>
  <c r="BU17" i="26"/>
  <c r="BT17" i="26"/>
  <c r="BS17" i="26"/>
  <c r="BR17" i="26"/>
  <c r="BQ17" i="26"/>
  <c r="BP17" i="26"/>
  <c r="BO17" i="26"/>
  <c r="BN17" i="26"/>
  <c r="BM17" i="26"/>
  <c r="BL17" i="26"/>
  <c r="BK17" i="26"/>
  <c r="BJ17" i="26"/>
  <c r="BI17" i="26"/>
  <c r="BH17" i="26"/>
  <c r="BG17" i="26"/>
  <c r="BF17" i="26"/>
  <c r="BE17" i="26"/>
  <c r="BD17" i="26"/>
  <c r="BD28" i="26" s="1"/>
  <c r="BB17" i="26"/>
  <c r="BA17" i="26"/>
  <c r="AZ17" i="26"/>
  <c r="AY17" i="26"/>
  <c r="AX17" i="26"/>
  <c r="AW17" i="26"/>
  <c r="AV17" i="26"/>
  <c r="AU17" i="26"/>
  <c r="AT17" i="26"/>
  <c r="AS17" i="26"/>
  <c r="AR17" i="26"/>
  <c r="AQ17" i="26"/>
  <c r="AO17" i="26"/>
  <c r="AN17" i="26"/>
  <c r="AM17" i="26"/>
  <c r="AL17" i="26"/>
  <c r="AK17" i="26"/>
  <c r="AJ17" i="26"/>
  <c r="AI17" i="26"/>
  <c r="AH17" i="26"/>
  <c r="AG17" i="26"/>
  <c r="AF17" i="26"/>
  <c r="AE17" i="26"/>
  <c r="AD17" i="26"/>
  <c r="AB17" i="26"/>
  <c r="AA17" i="26"/>
  <c r="Z17" i="26"/>
  <c r="Y17" i="26"/>
  <c r="X17" i="26"/>
  <c r="W17" i="26"/>
  <c r="V17" i="26"/>
  <c r="U17" i="26"/>
  <c r="T17" i="26"/>
  <c r="T28" i="26" s="1"/>
  <c r="S17" i="26"/>
  <c r="R17" i="26"/>
  <c r="Q17" i="26"/>
  <c r="BC17" i="26"/>
  <c r="DB10" i="26"/>
  <c r="DA10" i="26"/>
  <c r="CZ10" i="26"/>
  <c r="CY10" i="26"/>
  <c r="CX10" i="26"/>
  <c r="CV10" i="26"/>
  <c r="CU10" i="26"/>
  <c r="CT10" i="26"/>
  <c r="CS10" i="26"/>
  <c r="CR10" i="26"/>
  <c r="CQ10" i="26"/>
  <c r="CO10" i="26"/>
  <c r="CN10" i="26"/>
  <c r="CM10" i="26"/>
  <c r="CL10" i="26"/>
  <c r="CK10" i="26"/>
  <c r="CI10" i="26"/>
  <c r="CH10" i="26"/>
  <c r="CG10" i="26"/>
  <c r="CF10" i="26"/>
  <c r="CE10" i="26"/>
  <c r="CD10" i="26"/>
  <c r="CB10" i="26"/>
  <c r="CB28" i="26" s="1"/>
  <c r="CA10" i="26"/>
  <c r="CA28" i="26" s="1"/>
  <c r="BZ10" i="26"/>
  <c r="BY10" i="26"/>
  <c r="BX10" i="26"/>
  <c r="BV10" i="26"/>
  <c r="BV28" i="26" s="1"/>
  <c r="BU10" i="26"/>
  <c r="BT10" i="26"/>
  <c r="BS10" i="26"/>
  <c r="BS28" i="26" s="1"/>
  <c r="BR10" i="26"/>
  <c r="BQ10" i="26"/>
  <c r="BO10" i="26"/>
  <c r="BN10" i="26"/>
  <c r="BM10" i="26"/>
  <c r="BL10" i="26"/>
  <c r="BK10" i="26"/>
  <c r="BJ10" i="26"/>
  <c r="BJ28" i="26" s="1"/>
  <c r="BJ94" i="26" s="1"/>
  <c r="BI10" i="26"/>
  <c r="BH10" i="26"/>
  <c r="BH28" i="26" s="1"/>
  <c r="BG10" i="26"/>
  <c r="BG28" i="26" s="1"/>
  <c r="BF10" i="26"/>
  <c r="BE10" i="26"/>
  <c r="BD10" i="26"/>
  <c r="BC10" i="26"/>
  <c r="BB10" i="26"/>
  <c r="BA10" i="26"/>
  <c r="AZ10" i="26"/>
  <c r="AY10" i="26"/>
  <c r="AX10" i="26"/>
  <c r="AW10" i="26"/>
  <c r="AV10" i="26"/>
  <c r="AV28" i="26" s="1"/>
  <c r="AU10" i="26"/>
  <c r="AU28" i="26" s="1"/>
  <c r="AT10" i="26"/>
  <c r="AS10" i="26"/>
  <c r="AR10" i="26"/>
  <c r="AR28" i="26" s="1"/>
  <c r="AQ10" i="26"/>
  <c r="AQ28" i="26" s="1"/>
  <c r="AP10" i="26"/>
  <c r="AO10" i="26"/>
  <c r="AN10" i="26"/>
  <c r="AM10" i="26"/>
  <c r="AL10" i="26"/>
  <c r="AK10" i="26"/>
  <c r="AJ10" i="26"/>
  <c r="AI10" i="26"/>
  <c r="AI28" i="26" s="1"/>
  <c r="AH10" i="26"/>
  <c r="AG10" i="26"/>
  <c r="AF10" i="26"/>
  <c r="AF28" i="26" s="1"/>
  <c r="AE10" i="26"/>
  <c r="AE28" i="26" s="1"/>
  <c r="AD10" i="26"/>
  <c r="AD28" i="26" s="1"/>
  <c r="AB10" i="26"/>
  <c r="AA10" i="26"/>
  <c r="Z10" i="26"/>
  <c r="Z28" i="26" s="1"/>
  <c r="Y10" i="26"/>
  <c r="X10" i="26"/>
  <c r="W10" i="26"/>
  <c r="W28" i="26" s="1"/>
  <c r="V10" i="26"/>
  <c r="U10" i="26"/>
  <c r="T10" i="26"/>
  <c r="S10" i="26"/>
  <c r="R10" i="26"/>
  <c r="Q10" i="26"/>
  <c r="CC10" i="26"/>
  <c r="BP10" i="26"/>
  <c r="AC10" i="26"/>
  <c r="DC10" i="26"/>
  <c r="CP10" i="26"/>
  <c r="DB5" i="26"/>
  <c r="DA5" i="26"/>
  <c r="CZ5" i="26"/>
  <c r="CY5" i="26"/>
  <c r="CX5" i="26"/>
  <c r="CW5" i="26"/>
  <c r="CV5" i="26"/>
  <c r="CU5" i="26"/>
  <c r="CT5" i="26"/>
  <c r="CS5" i="26"/>
  <c r="CR5" i="26"/>
  <c r="CQ5" i="26"/>
  <c r="CO5" i="26"/>
  <c r="CN5" i="26"/>
  <c r="CM5" i="26"/>
  <c r="CL5" i="26"/>
  <c r="CK5" i="26"/>
  <c r="CJ5" i="26"/>
  <c r="CI5" i="26"/>
  <c r="CH5" i="26"/>
  <c r="CG5" i="26"/>
  <c r="CF5" i="26"/>
  <c r="CE5" i="26"/>
  <c r="CD5" i="26"/>
  <c r="CC5" i="26"/>
  <c r="CB5" i="26"/>
  <c r="CA5" i="26"/>
  <c r="BZ5" i="26"/>
  <c r="BZ28" i="26" s="1"/>
  <c r="BY5" i="26"/>
  <c r="BY28" i="26" s="1"/>
  <c r="BX5" i="26"/>
  <c r="BX28" i="26" s="1"/>
  <c r="BV5" i="26"/>
  <c r="BU5" i="26"/>
  <c r="BU28" i="26" s="1"/>
  <c r="BU94" i="26" s="1"/>
  <c r="BT5" i="26"/>
  <c r="BS5" i="26"/>
  <c r="BR5" i="26"/>
  <c r="BQ5" i="26"/>
  <c r="BP5" i="26"/>
  <c r="BO5" i="26"/>
  <c r="BN5" i="26"/>
  <c r="BM5" i="26"/>
  <c r="BL5" i="26"/>
  <c r="BK5" i="26"/>
  <c r="BK28" i="26" s="1"/>
  <c r="BK94" i="26" s="1"/>
  <c r="BJ5" i="26"/>
  <c r="BI5" i="26"/>
  <c r="BI28" i="26" s="1"/>
  <c r="BH5" i="26"/>
  <c r="BG5" i="26"/>
  <c r="BF5" i="26"/>
  <c r="BE5" i="26"/>
  <c r="BD5" i="26"/>
  <c r="BC5" i="26"/>
  <c r="BB5" i="26"/>
  <c r="BB28" i="26" s="1"/>
  <c r="BA5" i="26"/>
  <c r="AZ5" i="26"/>
  <c r="AY5" i="26"/>
  <c r="AY28" i="26" s="1"/>
  <c r="AX5" i="26"/>
  <c r="AW5" i="26"/>
  <c r="AV5" i="26"/>
  <c r="AU5" i="26"/>
  <c r="AT5" i="26"/>
  <c r="AS5" i="26"/>
  <c r="AR5" i="26"/>
  <c r="AQ5" i="26"/>
  <c r="AP5" i="26"/>
  <c r="AO5" i="26"/>
  <c r="AN5" i="26"/>
  <c r="AM5" i="26"/>
  <c r="AM28" i="26" s="1"/>
  <c r="AL5" i="26"/>
  <c r="AK5" i="26"/>
  <c r="AJ5" i="26"/>
  <c r="AI5" i="26"/>
  <c r="AH5" i="26"/>
  <c r="AG5" i="26"/>
  <c r="AF5" i="26"/>
  <c r="AE5" i="26"/>
  <c r="AD5" i="26"/>
  <c r="AC5" i="26"/>
  <c r="AB5" i="26"/>
  <c r="AA5" i="26"/>
  <c r="AA28" i="26" s="1"/>
  <c r="Z5" i="26"/>
  <c r="Y5" i="26"/>
  <c r="X5" i="26"/>
  <c r="W5" i="26"/>
  <c r="V5" i="26"/>
  <c r="U5" i="26"/>
  <c r="T5" i="26"/>
  <c r="S5" i="26"/>
  <c r="R5" i="26"/>
  <c r="Q5" i="26"/>
  <c r="DC5" i="26"/>
  <c r="CP5" i="26"/>
  <c r="U93" i="25"/>
  <c r="T93" i="25"/>
  <c r="I93" i="25"/>
  <c r="H93" i="25"/>
  <c r="AB92" i="25"/>
  <c r="AA92" i="25"/>
  <c r="Z92" i="25"/>
  <c r="Y92" i="25"/>
  <c r="X92" i="25"/>
  <c r="W92" i="25"/>
  <c r="V92" i="25"/>
  <c r="U92" i="25"/>
  <c r="T92" i="25"/>
  <c r="S92" i="25"/>
  <c r="R92" i="25"/>
  <c r="Q92" i="25"/>
  <c r="O92" i="25"/>
  <c r="N92" i="25"/>
  <c r="M92" i="25"/>
  <c r="L92" i="25"/>
  <c r="K92" i="25"/>
  <c r="J92" i="25"/>
  <c r="I92" i="25"/>
  <c r="H92" i="25"/>
  <c r="G92" i="25"/>
  <c r="F92" i="25"/>
  <c r="E92" i="25"/>
  <c r="D92" i="25"/>
  <c r="P92" i="25"/>
  <c r="AB86" i="25"/>
  <c r="AA86" i="25"/>
  <c r="Z86" i="25"/>
  <c r="Y86" i="25"/>
  <c r="X86" i="25"/>
  <c r="W86" i="25"/>
  <c r="W93" i="25" s="1"/>
  <c r="V86" i="25"/>
  <c r="V93" i="25" s="1"/>
  <c r="U86" i="25"/>
  <c r="T86" i="25"/>
  <c r="S86" i="25"/>
  <c r="R86" i="25"/>
  <c r="Q86" i="25"/>
  <c r="O86" i="25"/>
  <c r="N86" i="25"/>
  <c r="M86" i="25"/>
  <c r="L86" i="25"/>
  <c r="K86" i="25"/>
  <c r="K93" i="25" s="1"/>
  <c r="J86" i="25"/>
  <c r="J93" i="25" s="1"/>
  <c r="I86" i="25"/>
  <c r="H86" i="25"/>
  <c r="G86" i="25"/>
  <c r="F86" i="25"/>
  <c r="E86" i="25"/>
  <c r="D86" i="25"/>
  <c r="P86" i="25"/>
  <c r="AB83" i="25"/>
  <c r="AA83" i="25"/>
  <c r="Z83" i="25"/>
  <c r="Y83" i="25"/>
  <c r="X83" i="25"/>
  <c r="W83" i="25"/>
  <c r="V83" i="25"/>
  <c r="U83" i="25"/>
  <c r="T83" i="25"/>
  <c r="S83" i="25"/>
  <c r="R83" i="25"/>
  <c r="Q83" i="25"/>
  <c r="P83" i="25"/>
  <c r="O83" i="25"/>
  <c r="N83" i="25"/>
  <c r="M83" i="25"/>
  <c r="L83" i="25"/>
  <c r="K83" i="25"/>
  <c r="J83" i="25"/>
  <c r="I83" i="25"/>
  <c r="H83" i="25"/>
  <c r="G83" i="25"/>
  <c r="F83" i="25"/>
  <c r="E83" i="25"/>
  <c r="D83" i="25"/>
  <c r="AB79" i="25"/>
  <c r="AA79" i="25"/>
  <c r="Z79" i="25"/>
  <c r="Y79" i="25"/>
  <c r="X79" i="25"/>
  <c r="W79" i="25"/>
  <c r="V79" i="25"/>
  <c r="U79" i="25"/>
  <c r="T79" i="25"/>
  <c r="S79" i="25"/>
  <c r="R79" i="25"/>
  <c r="Q79" i="25"/>
  <c r="O79" i="25"/>
  <c r="N79" i="25"/>
  <c r="M79" i="25"/>
  <c r="M93" i="25" s="1"/>
  <c r="L79" i="25"/>
  <c r="L93" i="25" s="1"/>
  <c r="K79" i="25"/>
  <c r="J79" i="25"/>
  <c r="I79" i="25"/>
  <c r="H79" i="25"/>
  <c r="G79" i="25"/>
  <c r="F79" i="25"/>
  <c r="E79" i="25"/>
  <c r="D79" i="25"/>
  <c r="P79" i="25"/>
  <c r="AB72" i="25"/>
  <c r="AA72" i="25"/>
  <c r="Z72" i="25"/>
  <c r="Y72" i="25"/>
  <c r="X72" i="25"/>
  <c r="W72" i="25"/>
  <c r="V72" i="25"/>
  <c r="U72" i="25"/>
  <c r="T72" i="25"/>
  <c r="S72" i="25"/>
  <c r="S93" i="25" s="1"/>
  <c r="R72" i="25"/>
  <c r="R93" i="25" s="1"/>
  <c r="Q72" i="25"/>
  <c r="Q93" i="25" s="1"/>
  <c r="O72" i="25"/>
  <c r="O93" i="25" s="1"/>
  <c r="N72" i="25"/>
  <c r="N93" i="25" s="1"/>
  <c r="M72" i="25"/>
  <c r="L72" i="25"/>
  <c r="K72" i="25"/>
  <c r="J72" i="25"/>
  <c r="I72" i="25"/>
  <c r="H72" i="25"/>
  <c r="G72" i="25"/>
  <c r="G93" i="25" s="1"/>
  <c r="F72" i="25"/>
  <c r="F93" i="25" s="1"/>
  <c r="E72" i="25"/>
  <c r="E93" i="25" s="1"/>
  <c r="D72" i="25"/>
  <c r="D93" i="25" s="1"/>
  <c r="AC72" i="25"/>
  <c r="P72" i="25"/>
  <c r="S70" i="25"/>
  <c r="R70" i="25"/>
  <c r="G70" i="25"/>
  <c r="F70" i="25"/>
  <c r="AB69" i="25"/>
  <c r="AA69" i="25"/>
  <c r="Z69" i="25"/>
  <c r="Y69" i="25"/>
  <c r="X69" i="25"/>
  <c r="W69" i="25"/>
  <c r="W70" i="25" s="1"/>
  <c r="V69" i="25"/>
  <c r="V70" i="25" s="1"/>
  <c r="U69" i="25"/>
  <c r="U70" i="25" s="1"/>
  <c r="T69" i="25"/>
  <c r="T70" i="25" s="1"/>
  <c r="S69" i="25"/>
  <c r="R69" i="25"/>
  <c r="Q69" i="25"/>
  <c r="O69" i="25"/>
  <c r="N69" i="25"/>
  <c r="M69" i="25"/>
  <c r="L69" i="25"/>
  <c r="K69" i="25"/>
  <c r="K70" i="25" s="1"/>
  <c r="J69" i="25"/>
  <c r="J70" i="25" s="1"/>
  <c r="I69" i="25"/>
  <c r="I70" i="25" s="1"/>
  <c r="H69" i="25"/>
  <c r="H70" i="25" s="1"/>
  <c r="G69" i="25"/>
  <c r="F69" i="25"/>
  <c r="E69" i="25"/>
  <c r="D69" i="25"/>
  <c r="P69" i="25"/>
  <c r="AB65" i="25"/>
  <c r="AA65" i="25"/>
  <c r="Z65" i="25"/>
  <c r="Y65" i="25"/>
  <c r="X65" i="25"/>
  <c r="W65" i="25"/>
  <c r="V65" i="25"/>
  <c r="U65" i="25"/>
  <c r="T65" i="25"/>
  <c r="S65" i="25"/>
  <c r="R65" i="25"/>
  <c r="Q65" i="25"/>
  <c r="P65" i="25"/>
  <c r="O65" i="25"/>
  <c r="N65" i="25"/>
  <c r="M65" i="25"/>
  <c r="L65" i="25"/>
  <c r="K65" i="25"/>
  <c r="J65" i="25"/>
  <c r="I65" i="25"/>
  <c r="H65" i="25"/>
  <c r="G65" i="25"/>
  <c r="F65" i="25"/>
  <c r="E65" i="25"/>
  <c r="D65" i="25"/>
  <c r="AB61" i="25"/>
  <c r="AA61" i="25"/>
  <c r="Z61" i="25"/>
  <c r="Y61" i="25"/>
  <c r="X61" i="25"/>
  <c r="W61" i="25"/>
  <c r="V61" i="25"/>
  <c r="U61" i="25"/>
  <c r="T61" i="25"/>
  <c r="S61" i="25"/>
  <c r="R61" i="25"/>
  <c r="Q61" i="25"/>
  <c r="O61" i="25"/>
  <c r="N61" i="25"/>
  <c r="M61" i="25"/>
  <c r="L61" i="25"/>
  <c r="K61" i="25"/>
  <c r="J61" i="25"/>
  <c r="I61" i="25"/>
  <c r="H61" i="25"/>
  <c r="G61" i="25"/>
  <c r="F61" i="25"/>
  <c r="E61" i="25"/>
  <c r="D61" i="25"/>
  <c r="AC61" i="25"/>
  <c r="P61" i="25"/>
  <c r="AB59" i="25"/>
  <c r="AA59" i="25"/>
  <c r="Z59" i="25"/>
  <c r="Y59" i="25"/>
  <c r="X59" i="25"/>
  <c r="W59" i="25"/>
  <c r="V59" i="25"/>
  <c r="U59" i="25"/>
  <c r="T59" i="25"/>
  <c r="S59" i="25"/>
  <c r="R59" i="25"/>
  <c r="Q59" i="25"/>
  <c r="P59" i="25"/>
  <c r="O59" i="25"/>
  <c r="N59" i="25"/>
  <c r="M59" i="25"/>
  <c r="L59" i="25"/>
  <c r="K59" i="25"/>
  <c r="J59" i="25"/>
  <c r="I59" i="25"/>
  <c r="H59" i="25"/>
  <c r="G59" i="25"/>
  <c r="F59" i="25"/>
  <c r="E59" i="25"/>
  <c r="D59" i="25"/>
  <c r="AB55" i="25"/>
  <c r="AA55" i="25"/>
  <c r="Z55" i="25"/>
  <c r="Z70" i="25" s="1"/>
  <c r="Y55" i="25"/>
  <c r="X55" i="25"/>
  <c r="W55" i="25"/>
  <c r="V55" i="25"/>
  <c r="U55" i="25"/>
  <c r="T55" i="25"/>
  <c r="S55" i="25"/>
  <c r="R55" i="25"/>
  <c r="Q55" i="25"/>
  <c r="Q70" i="25" s="1"/>
  <c r="O55" i="25"/>
  <c r="O70" i="25" s="1"/>
  <c r="N55" i="25"/>
  <c r="N70" i="25" s="1"/>
  <c r="M55" i="25"/>
  <c r="M70" i="25" s="1"/>
  <c r="L55" i="25"/>
  <c r="L70" i="25" s="1"/>
  <c r="K55" i="25"/>
  <c r="J55" i="25"/>
  <c r="I55" i="25"/>
  <c r="H55" i="25"/>
  <c r="G55" i="25"/>
  <c r="F55" i="25"/>
  <c r="E55" i="25"/>
  <c r="E70" i="25" s="1"/>
  <c r="D55" i="25"/>
  <c r="D70" i="25" s="1"/>
  <c r="AC55" i="25"/>
  <c r="P55" i="25"/>
  <c r="Q53" i="25"/>
  <c r="E53" i="25"/>
  <c r="D53" i="25"/>
  <c r="AB52" i="25"/>
  <c r="AA52" i="25"/>
  <c r="Z52" i="25"/>
  <c r="Y52" i="25"/>
  <c r="X52" i="25"/>
  <c r="W52" i="25"/>
  <c r="V52" i="25"/>
  <c r="U52" i="25"/>
  <c r="U53" i="25" s="1"/>
  <c r="T52" i="25"/>
  <c r="T53" i="25" s="1"/>
  <c r="S52" i="25"/>
  <c r="S53" i="25" s="1"/>
  <c r="R52" i="25"/>
  <c r="R53" i="25" s="1"/>
  <c r="Q52" i="25"/>
  <c r="P52" i="25"/>
  <c r="O52" i="25"/>
  <c r="N52" i="25"/>
  <c r="M52" i="25"/>
  <c r="L52" i="25"/>
  <c r="K52" i="25"/>
  <c r="J52" i="25"/>
  <c r="I52" i="25"/>
  <c r="I53" i="25" s="1"/>
  <c r="H52" i="25"/>
  <c r="H53" i="25" s="1"/>
  <c r="G52" i="25"/>
  <c r="G53" i="25" s="1"/>
  <c r="F52" i="25"/>
  <c r="F53" i="25" s="1"/>
  <c r="E52" i="25"/>
  <c r="D52" i="25"/>
  <c r="AC52" i="25"/>
  <c r="AB50" i="25"/>
  <c r="AA50" i="25"/>
  <c r="Z50" i="25"/>
  <c r="Y50" i="25"/>
  <c r="X50" i="25"/>
  <c r="W50" i="25"/>
  <c r="V50" i="25"/>
  <c r="U50" i="25"/>
  <c r="T50" i="25"/>
  <c r="S50" i="25"/>
  <c r="R50" i="25"/>
  <c r="Q50" i="25"/>
  <c r="O50" i="25"/>
  <c r="N50" i="25"/>
  <c r="M50" i="25"/>
  <c r="L50" i="25"/>
  <c r="K50" i="25"/>
  <c r="J50" i="25"/>
  <c r="I50" i="25"/>
  <c r="H50" i="25"/>
  <c r="G50" i="25"/>
  <c r="F50" i="25"/>
  <c r="E50" i="25"/>
  <c r="D50" i="25"/>
  <c r="P50" i="25"/>
  <c r="AB44" i="25"/>
  <c r="AA44" i="25"/>
  <c r="Z44" i="25"/>
  <c r="Y44" i="25"/>
  <c r="X44" i="25"/>
  <c r="W44" i="25"/>
  <c r="W53" i="25" s="1"/>
  <c r="V44" i="25"/>
  <c r="V53" i="25" s="1"/>
  <c r="U44" i="25"/>
  <c r="T44" i="25"/>
  <c r="S44" i="25"/>
  <c r="R44" i="25"/>
  <c r="Q44" i="25"/>
  <c r="O44" i="25"/>
  <c r="N44" i="25"/>
  <c r="M44" i="25"/>
  <c r="L44" i="25"/>
  <c r="K44" i="25"/>
  <c r="K53" i="25" s="1"/>
  <c r="J44" i="25"/>
  <c r="J53" i="25" s="1"/>
  <c r="I44" i="25"/>
  <c r="H44" i="25"/>
  <c r="G44" i="25"/>
  <c r="F44" i="25"/>
  <c r="E44" i="25"/>
  <c r="D44" i="25"/>
  <c r="P44" i="25"/>
  <c r="AB37" i="25"/>
  <c r="AA37" i="25"/>
  <c r="Z37" i="25"/>
  <c r="Y37" i="25"/>
  <c r="X37" i="25"/>
  <c r="W37" i="25"/>
  <c r="V37" i="25"/>
  <c r="U37" i="25"/>
  <c r="T37" i="25"/>
  <c r="S37" i="25"/>
  <c r="R37" i="25"/>
  <c r="Q37" i="25"/>
  <c r="O37" i="25"/>
  <c r="N37" i="25"/>
  <c r="M37" i="25"/>
  <c r="L37" i="25"/>
  <c r="K37" i="25"/>
  <c r="J37" i="25"/>
  <c r="I37" i="25"/>
  <c r="H37" i="25"/>
  <c r="G37" i="25"/>
  <c r="F37" i="25"/>
  <c r="E37" i="25"/>
  <c r="D37" i="25"/>
  <c r="P37" i="25"/>
  <c r="AB31" i="25"/>
  <c r="AA31" i="25"/>
  <c r="Z31" i="25"/>
  <c r="Y31" i="25"/>
  <c r="X31" i="25"/>
  <c r="W31" i="25"/>
  <c r="V31" i="25"/>
  <c r="U31" i="25"/>
  <c r="T31" i="25"/>
  <c r="S31" i="25"/>
  <c r="R31" i="25"/>
  <c r="Q31" i="25"/>
  <c r="O31" i="25"/>
  <c r="O53" i="25" s="1"/>
  <c r="N31" i="25"/>
  <c r="N53" i="25" s="1"/>
  <c r="M31" i="25"/>
  <c r="M53" i="25" s="1"/>
  <c r="L31" i="25"/>
  <c r="L53" i="25" s="1"/>
  <c r="K31" i="25"/>
  <c r="J31" i="25"/>
  <c r="I31" i="25"/>
  <c r="H31" i="25"/>
  <c r="G31" i="25"/>
  <c r="F31" i="25"/>
  <c r="E31" i="25"/>
  <c r="D31" i="25"/>
  <c r="P31" i="25"/>
  <c r="AB27" i="25"/>
  <c r="AA27" i="25"/>
  <c r="Z27" i="25"/>
  <c r="Y27" i="25"/>
  <c r="X27" i="25"/>
  <c r="W27" i="25"/>
  <c r="V27" i="25"/>
  <c r="U27" i="25"/>
  <c r="T27" i="25"/>
  <c r="S27" i="25"/>
  <c r="R27" i="25"/>
  <c r="Q27" i="25"/>
  <c r="O27" i="25"/>
  <c r="N27" i="25"/>
  <c r="M27" i="25"/>
  <c r="L27" i="25"/>
  <c r="K27" i="25"/>
  <c r="J27" i="25"/>
  <c r="I27" i="25"/>
  <c r="H27" i="25"/>
  <c r="G27" i="25"/>
  <c r="F27" i="25"/>
  <c r="E27" i="25"/>
  <c r="D27" i="25"/>
  <c r="P27" i="25"/>
  <c r="AB22" i="25"/>
  <c r="AA22" i="25"/>
  <c r="Z22" i="25"/>
  <c r="Y22" i="25"/>
  <c r="X22" i="25"/>
  <c r="W22" i="25"/>
  <c r="V22" i="25"/>
  <c r="U22" i="25"/>
  <c r="T22" i="25"/>
  <c r="S22" i="25"/>
  <c r="R22" i="25"/>
  <c r="Q22" i="25"/>
  <c r="O22" i="25"/>
  <c r="N22" i="25"/>
  <c r="M22" i="25"/>
  <c r="L22" i="25"/>
  <c r="K22" i="25"/>
  <c r="J22" i="25"/>
  <c r="I22" i="25"/>
  <c r="H22" i="25"/>
  <c r="G22" i="25"/>
  <c r="F22" i="25"/>
  <c r="E22" i="25"/>
  <c r="D22" i="25"/>
  <c r="P22" i="25"/>
  <c r="AB17" i="25"/>
  <c r="AA17" i="25"/>
  <c r="Z17" i="25"/>
  <c r="Y17" i="25"/>
  <c r="X17" i="25"/>
  <c r="W17" i="25"/>
  <c r="V17" i="25"/>
  <c r="U17" i="25"/>
  <c r="T17" i="25"/>
  <c r="S17" i="25"/>
  <c r="R17" i="25"/>
  <c r="Q17" i="25"/>
  <c r="O17" i="25"/>
  <c r="N17" i="25"/>
  <c r="M17" i="25"/>
  <c r="L17" i="25"/>
  <c r="K17" i="25"/>
  <c r="J17" i="25"/>
  <c r="I17" i="25"/>
  <c r="H17" i="25"/>
  <c r="G17" i="25"/>
  <c r="F17" i="25"/>
  <c r="E17" i="25"/>
  <c r="D17" i="25"/>
  <c r="P17" i="25"/>
  <c r="AB10" i="25"/>
  <c r="AA10" i="25"/>
  <c r="Z10" i="25"/>
  <c r="Y10" i="25"/>
  <c r="X10" i="25"/>
  <c r="W10" i="25"/>
  <c r="W28" i="25" s="1"/>
  <c r="V10" i="25"/>
  <c r="V28" i="25" s="1"/>
  <c r="U10" i="25"/>
  <c r="U28" i="25" s="1"/>
  <c r="T10" i="25"/>
  <c r="T28" i="25" s="1"/>
  <c r="S10" i="25"/>
  <c r="S28" i="25" s="1"/>
  <c r="R10" i="25"/>
  <c r="R28" i="25" s="1"/>
  <c r="R94" i="25" s="1"/>
  <c r="Q10" i="25"/>
  <c r="O10" i="25"/>
  <c r="N10" i="25"/>
  <c r="M10" i="25"/>
  <c r="M28" i="25" s="1"/>
  <c r="L10" i="25"/>
  <c r="L28" i="25" s="1"/>
  <c r="K10" i="25"/>
  <c r="K28" i="25" s="1"/>
  <c r="J10" i="25"/>
  <c r="J28" i="25" s="1"/>
  <c r="I10" i="25"/>
  <c r="I28" i="25" s="1"/>
  <c r="H10" i="25"/>
  <c r="G10" i="25"/>
  <c r="G28" i="25" s="1"/>
  <c r="F10" i="25"/>
  <c r="E10" i="25"/>
  <c r="D10" i="25"/>
  <c r="P10" i="25"/>
  <c r="AB5" i="25"/>
  <c r="AA5" i="25"/>
  <c r="Z5" i="25"/>
  <c r="Z28" i="25" s="1"/>
  <c r="Y5" i="25"/>
  <c r="X5" i="25"/>
  <c r="W5" i="25"/>
  <c r="V5" i="25"/>
  <c r="U5" i="25"/>
  <c r="T5" i="25"/>
  <c r="S5" i="25"/>
  <c r="R5" i="25"/>
  <c r="Q5" i="25"/>
  <c r="Q28" i="25" s="1"/>
  <c r="P5" i="25"/>
  <c r="O5" i="25"/>
  <c r="O28" i="25" s="1"/>
  <c r="O94" i="25" s="1"/>
  <c r="N5" i="25"/>
  <c r="N28" i="25" s="1"/>
  <c r="N94" i="25" s="1"/>
  <c r="M5" i="25"/>
  <c r="L5" i="25"/>
  <c r="K5" i="25"/>
  <c r="J5" i="25"/>
  <c r="I5" i="25"/>
  <c r="H5" i="25"/>
  <c r="G5" i="25"/>
  <c r="F5" i="25"/>
  <c r="E5" i="25"/>
  <c r="E28" i="25" s="1"/>
  <c r="E94" i="25" s="1"/>
  <c r="D5" i="25"/>
  <c r="D28" i="25" s="1"/>
  <c r="D94" i="25" s="1"/>
  <c r="AC5" i="25"/>
  <c r="AP7" i="23"/>
  <c r="AQ7" i="23" s="1"/>
  <c r="AP6" i="23"/>
  <c r="AQ6" i="23" s="1"/>
  <c r="AP5" i="23"/>
  <c r="AQ5" i="23" s="1"/>
  <c r="AP4" i="23"/>
  <c r="AQ4" i="23" s="1"/>
  <c r="AB93" i="25" l="1"/>
  <c r="AB70" i="25"/>
  <c r="AB53" i="25"/>
  <c r="AB28" i="25"/>
  <c r="CC28" i="26"/>
  <c r="DA53" i="26"/>
  <c r="AA93" i="25"/>
  <c r="AA28" i="25"/>
  <c r="AA53" i="25"/>
  <c r="AA70" i="25"/>
  <c r="CZ53" i="26"/>
  <c r="Z93" i="25"/>
  <c r="Z53" i="25"/>
  <c r="H28" i="25"/>
  <c r="Y70" i="25"/>
  <c r="AC69" i="25"/>
  <c r="AC65" i="25"/>
  <c r="AC83" i="25"/>
  <c r="Y93" i="25"/>
  <c r="Y53" i="25"/>
  <c r="Y28" i="25"/>
  <c r="F28" i="25"/>
  <c r="AC59" i="25"/>
  <c r="AC31" i="25"/>
  <c r="AC27" i="25"/>
  <c r="AC17" i="25"/>
  <c r="AC92" i="25"/>
  <c r="AC86" i="25"/>
  <c r="AC79" i="25"/>
  <c r="X93" i="25"/>
  <c r="X70" i="25"/>
  <c r="AC50" i="25"/>
  <c r="AC44" i="25"/>
  <c r="AC37" i="25"/>
  <c r="X53" i="25"/>
  <c r="AC22" i="25"/>
  <c r="AC10" i="25"/>
  <c r="X28" i="25"/>
  <c r="I8" i="27"/>
  <c r="K8" i="27" s="1"/>
  <c r="L8" i="27" s="1"/>
  <c r="G8" i="27"/>
  <c r="CF94" i="26"/>
  <c r="Q94" i="26"/>
  <c r="AO94" i="26"/>
  <c r="DC53" i="26"/>
  <c r="BD94" i="26"/>
  <c r="X94" i="26"/>
  <c r="AB94" i="26"/>
  <c r="CE94" i="26"/>
  <c r="BB94" i="26"/>
  <c r="CA94" i="26"/>
  <c r="BI94" i="26"/>
  <c r="CB94" i="26"/>
  <c r="W94" i="26"/>
  <c r="AI93" i="26"/>
  <c r="AI94" i="26" s="1"/>
  <c r="CY94" i="26"/>
  <c r="AJ93" i="26"/>
  <c r="AW28" i="26"/>
  <c r="AW94" i="26" s="1"/>
  <c r="AP70" i="26"/>
  <c r="BI93" i="26"/>
  <c r="Z94" i="26"/>
  <c r="AL94" i="26"/>
  <c r="AB28" i="26"/>
  <c r="AZ28" i="26"/>
  <c r="AZ94" i="26" s="1"/>
  <c r="BL28" i="26"/>
  <c r="BL94" i="26" s="1"/>
  <c r="BY94" i="26"/>
  <c r="AG28" i="26"/>
  <c r="AS28" i="26"/>
  <c r="AS94" i="26" s="1"/>
  <c r="BE28" i="26"/>
  <c r="BQ28" i="26"/>
  <c r="AC17" i="26"/>
  <c r="AC28" i="26" s="1"/>
  <c r="CP22" i="26"/>
  <c r="CP28" i="26" s="1"/>
  <c r="CO53" i="26"/>
  <c r="CO94" i="26" s="1"/>
  <c r="CK94" i="26"/>
  <c r="CC70" i="26"/>
  <c r="DC70" i="26"/>
  <c r="DC93" i="26"/>
  <c r="AP86" i="26"/>
  <c r="AP93" i="26" s="1"/>
  <c r="Q28" i="26"/>
  <c r="AO28" i="26"/>
  <c r="BA28" i="26"/>
  <c r="BA94" i="26" s="1"/>
  <c r="BM28" i="26"/>
  <c r="BM94" i="26" s="1"/>
  <c r="BZ94" i="26"/>
  <c r="U28" i="26"/>
  <c r="U94" i="26" s="1"/>
  <c r="AH28" i="26"/>
  <c r="AH94" i="26" s="1"/>
  <c r="AT28" i="26"/>
  <c r="AT94" i="26" s="1"/>
  <c r="BF28" i="26"/>
  <c r="BR28" i="26"/>
  <c r="AP17" i="26"/>
  <c r="AP28" i="26" s="1"/>
  <c r="AC31" i="26"/>
  <c r="BN53" i="26"/>
  <c r="CB53" i="26"/>
  <c r="AP37" i="26"/>
  <c r="S53" i="26"/>
  <c r="AC44" i="26"/>
  <c r="CP70" i="26"/>
  <c r="CQ70" i="26"/>
  <c r="CQ94" i="26" s="1"/>
  <c r="AC59" i="26"/>
  <c r="BC86" i="26"/>
  <c r="BC93" i="26" s="1"/>
  <c r="Y28" i="26"/>
  <c r="Y94" i="26" s="1"/>
  <c r="CZ94" i="26"/>
  <c r="AK93" i="26"/>
  <c r="AK94" i="26" s="1"/>
  <c r="BP22" i="26"/>
  <c r="BP28" i="26" s="1"/>
  <c r="BC70" i="26"/>
  <c r="CN94" i="26"/>
  <c r="AU94" i="26"/>
  <c r="AP31" i="26"/>
  <c r="CM94" i="26"/>
  <c r="CD70" i="26"/>
  <c r="AD93" i="26"/>
  <c r="AD94" i="26" s="1"/>
  <c r="CA93" i="26"/>
  <c r="BP86" i="26"/>
  <c r="BN94" i="26"/>
  <c r="AV93" i="26"/>
  <c r="AV94" i="26" s="1"/>
  <c r="AY94" i="26"/>
  <c r="BP70" i="26"/>
  <c r="AM94" i="26"/>
  <c r="V28" i="26"/>
  <c r="BG94" i="26"/>
  <c r="CD53" i="26"/>
  <c r="CD94" i="26" s="1"/>
  <c r="BN93" i="26"/>
  <c r="DA93" i="26"/>
  <c r="AJ28" i="26"/>
  <c r="BT28" i="26"/>
  <c r="BT94" i="26" s="1"/>
  <c r="BC31" i="26"/>
  <c r="BD53" i="26"/>
  <c r="BQ53" i="26"/>
  <c r="BC44" i="26"/>
  <c r="BD70" i="26"/>
  <c r="BQ70" i="26"/>
  <c r="CE70" i="26"/>
  <c r="CS70" i="26"/>
  <c r="CS94" i="26" s="1"/>
  <c r="S93" i="26"/>
  <c r="AE93" i="26"/>
  <c r="AE94" i="26" s="1"/>
  <c r="AQ93" i="26"/>
  <c r="AQ94" i="26" s="1"/>
  <c r="BO93" i="26"/>
  <c r="BO94" i="26" s="1"/>
  <c r="CB93" i="26"/>
  <c r="CO93" i="26"/>
  <c r="DB93" i="26"/>
  <c r="DB94" i="26" s="1"/>
  <c r="CP53" i="26"/>
  <c r="V70" i="26"/>
  <c r="V94" i="26" s="1"/>
  <c r="AK28" i="26"/>
  <c r="BC22" i="26"/>
  <c r="BC28" i="26" s="1"/>
  <c r="AW93" i="26"/>
  <c r="DA94" i="26"/>
  <c r="BX94" i="26"/>
  <c r="AA94" i="26"/>
  <c r="AN28" i="26"/>
  <c r="AN94" i="26" s="1"/>
  <c r="BS94" i="26"/>
  <c r="DC27" i="26"/>
  <c r="DC28" i="26" s="1"/>
  <c r="AP44" i="26"/>
  <c r="CR70" i="26"/>
  <c r="CR94" i="26" s="1"/>
  <c r="BB93" i="26"/>
  <c r="CN93" i="26"/>
  <c r="X28" i="26"/>
  <c r="BP53" i="26"/>
  <c r="R53" i="26"/>
  <c r="R94" i="26" s="1"/>
  <c r="AR53" i="26"/>
  <c r="AR94" i="26" s="1"/>
  <c r="BE53" i="26"/>
  <c r="BR53" i="26"/>
  <c r="CT94" i="26"/>
  <c r="AC50" i="26"/>
  <c r="AR70" i="26"/>
  <c r="BE70" i="26"/>
  <c r="BR70" i="26"/>
  <c r="CF70" i="26"/>
  <c r="AC65" i="26"/>
  <c r="T93" i="26"/>
  <c r="T94" i="26" s="1"/>
  <c r="AF93" i="26"/>
  <c r="AF94" i="26" s="1"/>
  <c r="AR93" i="26"/>
  <c r="BD93" i="26"/>
  <c r="BP93" i="26"/>
  <c r="CC93" i="26"/>
  <c r="CP93" i="26"/>
  <c r="AC79" i="26"/>
  <c r="AC93" i="26" s="1"/>
  <c r="AL28" i="26"/>
  <c r="AX28" i="26"/>
  <c r="AX94" i="26" s="1"/>
  <c r="BV94" i="26"/>
  <c r="CC53" i="26"/>
  <c r="AS70" i="26"/>
  <c r="BF70" i="26"/>
  <c r="BS70" i="26"/>
  <c r="AG94" i="26"/>
  <c r="Z94" i="25"/>
  <c r="P70" i="25"/>
  <c r="P28" i="25"/>
  <c r="S94" i="25"/>
  <c r="Q94" i="25"/>
  <c r="G94" i="25"/>
  <c r="H94" i="25"/>
  <c r="U94" i="25"/>
  <c r="V94" i="25"/>
  <c r="W94" i="25"/>
  <c r="P93" i="25"/>
  <c r="AA94" i="25"/>
  <c r="T94" i="25"/>
  <c r="P53" i="25"/>
  <c r="L94" i="25"/>
  <c r="F94" i="25"/>
  <c r="I94" i="25"/>
  <c r="J94" i="25"/>
  <c r="K94" i="25"/>
  <c r="M94" i="25"/>
  <c r="O92" i="21"/>
  <c r="N92" i="21"/>
  <c r="M92" i="21"/>
  <c r="L92" i="21"/>
  <c r="K92" i="21"/>
  <c r="J92" i="21"/>
  <c r="I92" i="21"/>
  <c r="H92" i="21"/>
  <c r="G92" i="21"/>
  <c r="F92" i="21"/>
  <c r="E92" i="21"/>
  <c r="D92" i="21"/>
  <c r="P91" i="21"/>
  <c r="P90" i="21"/>
  <c r="P89" i="21"/>
  <c r="P88" i="21"/>
  <c r="P87" i="21"/>
  <c r="O86" i="21"/>
  <c r="N86" i="21"/>
  <c r="M86" i="21"/>
  <c r="L86" i="21"/>
  <c r="K86" i="21"/>
  <c r="J86" i="21"/>
  <c r="I86" i="21"/>
  <c r="H86" i="21"/>
  <c r="G86" i="21"/>
  <c r="F86" i="21"/>
  <c r="E86" i="21"/>
  <c r="D86" i="21"/>
  <c r="P85" i="21"/>
  <c r="P84" i="21"/>
  <c r="P86" i="21" s="1"/>
  <c r="O83" i="21"/>
  <c r="N83" i="21"/>
  <c r="M83" i="21"/>
  <c r="L83" i="21"/>
  <c r="K83" i="21"/>
  <c r="J83" i="21"/>
  <c r="I83" i="21"/>
  <c r="H83" i="21"/>
  <c r="G83" i="21"/>
  <c r="F83" i="21"/>
  <c r="E83" i="21"/>
  <c r="D83" i="21"/>
  <c r="P82" i="21"/>
  <c r="P81" i="21"/>
  <c r="P80" i="21"/>
  <c r="O79" i="21"/>
  <c r="N79" i="21"/>
  <c r="M79" i="21"/>
  <c r="L79" i="21"/>
  <c r="K79" i="21"/>
  <c r="J79" i="21"/>
  <c r="I79" i="21"/>
  <c r="H79" i="21"/>
  <c r="G79" i="21"/>
  <c r="F79" i="21"/>
  <c r="E79" i="21"/>
  <c r="D79" i="21"/>
  <c r="P78" i="21"/>
  <c r="P77" i="21"/>
  <c r="P76" i="21"/>
  <c r="P75" i="21"/>
  <c r="P74" i="21"/>
  <c r="P73" i="21"/>
  <c r="O72" i="21"/>
  <c r="N72" i="21"/>
  <c r="M72" i="21"/>
  <c r="L72" i="21"/>
  <c r="K72" i="21"/>
  <c r="J72" i="21"/>
  <c r="I72" i="21"/>
  <c r="H72" i="21"/>
  <c r="G72" i="21"/>
  <c r="F72" i="21"/>
  <c r="E72" i="21"/>
  <c r="D72" i="21"/>
  <c r="P71" i="21"/>
  <c r="P72" i="21" s="1"/>
  <c r="O69" i="21"/>
  <c r="N69" i="21"/>
  <c r="M69" i="21"/>
  <c r="L69" i="21"/>
  <c r="K69" i="21"/>
  <c r="J69" i="21"/>
  <c r="I69" i="21"/>
  <c r="H69" i="21"/>
  <c r="G69" i="21"/>
  <c r="F69" i="21"/>
  <c r="E69" i="21"/>
  <c r="D69" i="21"/>
  <c r="P68" i="21"/>
  <c r="P67" i="21"/>
  <c r="P66" i="21"/>
  <c r="O65" i="21"/>
  <c r="N65" i="21"/>
  <c r="M65" i="21"/>
  <c r="L65" i="21"/>
  <c r="K65" i="21"/>
  <c r="J65" i="21"/>
  <c r="I65" i="21"/>
  <c r="H65" i="21"/>
  <c r="G65" i="21"/>
  <c r="F65" i="21"/>
  <c r="E65" i="21"/>
  <c r="D65" i="21"/>
  <c r="P64" i="21"/>
  <c r="P63" i="21"/>
  <c r="P62" i="21"/>
  <c r="P65" i="21" s="1"/>
  <c r="O61" i="21"/>
  <c r="N61" i="21"/>
  <c r="M61" i="21"/>
  <c r="L61" i="21"/>
  <c r="K61" i="21"/>
  <c r="J61" i="21"/>
  <c r="I61" i="21"/>
  <c r="H61" i="21"/>
  <c r="G61" i="21"/>
  <c r="F61" i="21"/>
  <c r="E61" i="21"/>
  <c r="D61" i="21"/>
  <c r="P60" i="21"/>
  <c r="P61" i="21" s="1"/>
  <c r="O59" i="21"/>
  <c r="N59" i="21"/>
  <c r="M59" i="21"/>
  <c r="L59" i="21"/>
  <c r="K59" i="21"/>
  <c r="J59" i="21"/>
  <c r="I59" i="21"/>
  <c r="H59" i="21"/>
  <c r="G59" i="21"/>
  <c r="F59" i="21"/>
  <c r="E59" i="21"/>
  <c r="D59" i="21"/>
  <c r="P58" i="21"/>
  <c r="P57" i="21"/>
  <c r="P56" i="21"/>
  <c r="O55" i="21"/>
  <c r="N55" i="21"/>
  <c r="M55" i="21"/>
  <c r="L55" i="21"/>
  <c r="K55" i="21"/>
  <c r="K70" i="21" s="1"/>
  <c r="J55" i="21"/>
  <c r="I55" i="21"/>
  <c r="H55" i="21"/>
  <c r="G55" i="21"/>
  <c r="F55" i="21"/>
  <c r="E55" i="21"/>
  <c r="D55" i="21"/>
  <c r="P54" i="21"/>
  <c r="P55" i="21" s="1"/>
  <c r="P51" i="21"/>
  <c r="O50" i="21"/>
  <c r="N50" i="21"/>
  <c r="M50" i="21"/>
  <c r="L50" i="21"/>
  <c r="K50" i="21"/>
  <c r="J50" i="21"/>
  <c r="I50" i="21"/>
  <c r="H50" i="21"/>
  <c r="G50" i="21"/>
  <c r="F50" i="21"/>
  <c r="E50" i="21"/>
  <c r="D50" i="21"/>
  <c r="P49" i="21"/>
  <c r="P48" i="21"/>
  <c r="P47" i="21"/>
  <c r="P46" i="21"/>
  <c r="P45" i="21"/>
  <c r="O44" i="21"/>
  <c r="O52" i="21" s="1"/>
  <c r="N44" i="21"/>
  <c r="M44" i="21"/>
  <c r="L44" i="21"/>
  <c r="K44" i="21"/>
  <c r="J44" i="21"/>
  <c r="I44" i="21"/>
  <c r="H44" i="21"/>
  <c r="G44" i="21"/>
  <c r="G52" i="21" s="1"/>
  <c r="F44" i="21"/>
  <c r="F52" i="21" s="1"/>
  <c r="E44" i="21"/>
  <c r="D44" i="21"/>
  <c r="P43" i="21"/>
  <c r="P42" i="21"/>
  <c r="P41" i="21"/>
  <c r="P40" i="21"/>
  <c r="P39" i="21"/>
  <c r="P38" i="21"/>
  <c r="O37" i="21"/>
  <c r="N37" i="21"/>
  <c r="M37" i="21"/>
  <c r="L37" i="21"/>
  <c r="K37" i="21"/>
  <c r="J37" i="21"/>
  <c r="I37" i="21"/>
  <c r="H37" i="21"/>
  <c r="G37" i="21"/>
  <c r="F37" i="21"/>
  <c r="E37" i="21"/>
  <c r="D37" i="21"/>
  <c r="P36" i="21"/>
  <c r="P35" i="21"/>
  <c r="P34" i="21"/>
  <c r="P33" i="21"/>
  <c r="P32" i="21"/>
  <c r="O31" i="21"/>
  <c r="N31" i="21"/>
  <c r="M31" i="21"/>
  <c r="L31" i="21"/>
  <c r="K31" i="21"/>
  <c r="J31" i="21"/>
  <c r="I31" i="21"/>
  <c r="H31" i="21"/>
  <c r="G31" i="21"/>
  <c r="G53" i="21" s="1"/>
  <c r="F31" i="21"/>
  <c r="E31" i="21"/>
  <c r="D31" i="21"/>
  <c r="P30" i="21"/>
  <c r="P31" i="21" s="1"/>
  <c r="P29" i="21"/>
  <c r="O27" i="21"/>
  <c r="N27" i="21"/>
  <c r="M27" i="21"/>
  <c r="L27" i="21"/>
  <c r="K27" i="21"/>
  <c r="J27" i="21"/>
  <c r="I27" i="21"/>
  <c r="H27" i="21"/>
  <c r="G27" i="21"/>
  <c r="F27" i="21"/>
  <c r="E27" i="21"/>
  <c r="D27" i="21"/>
  <c r="P26" i="21"/>
  <c r="P25" i="21"/>
  <c r="P24" i="21"/>
  <c r="P23" i="21"/>
  <c r="O22" i="21"/>
  <c r="N22" i="21"/>
  <c r="M22" i="21"/>
  <c r="L22" i="21"/>
  <c r="K22" i="21"/>
  <c r="J22" i="21"/>
  <c r="I22" i="21"/>
  <c r="H22" i="21"/>
  <c r="G22" i="21"/>
  <c r="F22" i="21"/>
  <c r="E22" i="21"/>
  <c r="D22" i="21"/>
  <c r="P21" i="21"/>
  <c r="P20" i="21"/>
  <c r="P19" i="21"/>
  <c r="P18" i="21"/>
  <c r="O17" i="21"/>
  <c r="N17" i="21"/>
  <c r="M17" i="21"/>
  <c r="L17" i="21"/>
  <c r="K17" i="21"/>
  <c r="J17" i="21"/>
  <c r="I17" i="21"/>
  <c r="H17" i="21"/>
  <c r="G17" i="21"/>
  <c r="F17" i="21"/>
  <c r="E17" i="21"/>
  <c r="D17" i="21"/>
  <c r="P16" i="21"/>
  <c r="P15" i="21"/>
  <c r="P14" i="21"/>
  <c r="P13" i="21"/>
  <c r="P12" i="21"/>
  <c r="P11" i="21"/>
  <c r="O10" i="21"/>
  <c r="N10" i="21"/>
  <c r="M10" i="21"/>
  <c r="L10" i="21"/>
  <c r="K10" i="21"/>
  <c r="J10" i="21"/>
  <c r="I10" i="21"/>
  <c r="H10" i="21"/>
  <c r="G10" i="21"/>
  <c r="F10" i="21"/>
  <c r="E10" i="21"/>
  <c r="D10" i="21"/>
  <c r="P9" i="21"/>
  <c r="P8" i="21"/>
  <c r="P7" i="21"/>
  <c r="P6" i="21"/>
  <c r="O5" i="21"/>
  <c r="N5" i="21"/>
  <c r="M5" i="21"/>
  <c r="L5" i="21"/>
  <c r="L28" i="21" s="1"/>
  <c r="K5" i="21"/>
  <c r="K28" i="21" s="1"/>
  <c r="J5" i="21"/>
  <c r="I5" i="21"/>
  <c r="H5" i="21"/>
  <c r="G5" i="21"/>
  <c r="F5" i="21"/>
  <c r="E5" i="21"/>
  <c r="D5" i="21"/>
  <c r="P4" i="21"/>
  <c r="P5" i="21" s="1"/>
  <c r="O92" i="20"/>
  <c r="N92" i="20"/>
  <c r="M92" i="20"/>
  <c r="L92" i="20"/>
  <c r="K92" i="20"/>
  <c r="J92" i="20"/>
  <c r="I92" i="20"/>
  <c r="H92" i="20"/>
  <c r="G92" i="20"/>
  <c r="F92" i="20"/>
  <c r="E92" i="20"/>
  <c r="D92" i="20"/>
  <c r="P91" i="20"/>
  <c r="P90" i="20"/>
  <c r="P89" i="20"/>
  <c r="P88" i="20"/>
  <c r="P87" i="20"/>
  <c r="O86" i="20"/>
  <c r="N86" i="20"/>
  <c r="M86" i="20"/>
  <c r="L86" i="20"/>
  <c r="K86" i="20"/>
  <c r="J86" i="20"/>
  <c r="I86" i="20"/>
  <c r="H86" i="20"/>
  <c r="G86" i="20"/>
  <c r="F86" i="20"/>
  <c r="E86" i="20"/>
  <c r="D86" i="20"/>
  <c r="P85" i="20"/>
  <c r="P84" i="20"/>
  <c r="O83" i="20"/>
  <c r="N83" i="20"/>
  <c r="M83" i="20"/>
  <c r="L83" i="20"/>
  <c r="K83" i="20"/>
  <c r="J83" i="20"/>
  <c r="I83" i="20"/>
  <c r="H83" i="20"/>
  <c r="G83" i="20"/>
  <c r="F83" i="20"/>
  <c r="E83" i="20"/>
  <c r="D83" i="20"/>
  <c r="P82" i="20"/>
  <c r="P81" i="20"/>
  <c r="P80" i="20"/>
  <c r="O79" i="20"/>
  <c r="N79" i="20"/>
  <c r="M79" i="20"/>
  <c r="L79" i="20"/>
  <c r="K79" i="20"/>
  <c r="J79" i="20"/>
  <c r="I79" i="20"/>
  <c r="H79" i="20"/>
  <c r="G79" i="20"/>
  <c r="F79" i="20"/>
  <c r="E79" i="20"/>
  <c r="D79" i="20"/>
  <c r="P78" i="20"/>
  <c r="P77" i="20"/>
  <c r="P76" i="20"/>
  <c r="P75" i="20"/>
  <c r="P74" i="20"/>
  <c r="P73" i="20"/>
  <c r="O72" i="20"/>
  <c r="N72" i="20"/>
  <c r="M72" i="20"/>
  <c r="L72" i="20"/>
  <c r="K72" i="20"/>
  <c r="J72" i="20"/>
  <c r="I72" i="20"/>
  <c r="H72" i="20"/>
  <c r="G72" i="20"/>
  <c r="F72" i="20"/>
  <c r="E72" i="20"/>
  <c r="D72" i="20"/>
  <c r="P71" i="20"/>
  <c r="P72" i="20" s="1"/>
  <c r="O69" i="20"/>
  <c r="N69" i="20"/>
  <c r="M69" i="20"/>
  <c r="L69" i="20"/>
  <c r="K69" i="20"/>
  <c r="J69" i="20"/>
  <c r="I69" i="20"/>
  <c r="H69" i="20"/>
  <c r="G69" i="20"/>
  <c r="F69" i="20"/>
  <c r="E69" i="20"/>
  <c r="D69" i="20"/>
  <c r="P68" i="20"/>
  <c r="P67" i="20"/>
  <c r="P66" i="20"/>
  <c r="O65" i="20"/>
  <c r="N65" i="20"/>
  <c r="M65" i="20"/>
  <c r="L65" i="20"/>
  <c r="K65" i="20"/>
  <c r="J65" i="20"/>
  <c r="I65" i="20"/>
  <c r="H65" i="20"/>
  <c r="G65" i="20"/>
  <c r="F65" i="20"/>
  <c r="E65" i="20"/>
  <c r="D65" i="20"/>
  <c r="P64" i="20"/>
  <c r="P63" i="20"/>
  <c r="P62" i="20"/>
  <c r="O61" i="20"/>
  <c r="N61" i="20"/>
  <c r="M61" i="20"/>
  <c r="L61" i="20"/>
  <c r="K61" i="20"/>
  <c r="J61" i="20"/>
  <c r="I61" i="20"/>
  <c r="H61" i="20"/>
  <c r="G61" i="20"/>
  <c r="F61" i="20"/>
  <c r="E61" i="20"/>
  <c r="D61" i="20"/>
  <c r="P60" i="20"/>
  <c r="P61" i="20" s="1"/>
  <c r="O59" i="20"/>
  <c r="N59" i="20"/>
  <c r="M59" i="20"/>
  <c r="L59" i="20"/>
  <c r="K59" i="20"/>
  <c r="J59" i="20"/>
  <c r="I59" i="20"/>
  <c r="H59" i="20"/>
  <c r="G59" i="20"/>
  <c r="F59" i="20"/>
  <c r="E59" i="20"/>
  <c r="D59" i="20"/>
  <c r="P58" i="20"/>
  <c r="P57" i="20"/>
  <c r="P56" i="20"/>
  <c r="O55" i="20"/>
  <c r="N55" i="20"/>
  <c r="M55" i="20"/>
  <c r="L55" i="20"/>
  <c r="K55" i="20"/>
  <c r="J55" i="20"/>
  <c r="I55" i="20"/>
  <c r="H55" i="20"/>
  <c r="G55" i="20"/>
  <c r="F55" i="20"/>
  <c r="E55" i="20"/>
  <c r="D55" i="20"/>
  <c r="P54" i="20"/>
  <c r="P55" i="20" s="1"/>
  <c r="O52" i="20"/>
  <c r="N52" i="20"/>
  <c r="M52" i="20"/>
  <c r="L52" i="20"/>
  <c r="K52" i="20"/>
  <c r="J52" i="20"/>
  <c r="I52" i="20"/>
  <c r="H52" i="20"/>
  <c r="G52" i="20"/>
  <c r="F52" i="20"/>
  <c r="E52" i="20"/>
  <c r="D52" i="20"/>
  <c r="P51" i="20"/>
  <c r="P52" i="20" s="1"/>
  <c r="O50" i="20"/>
  <c r="N50" i="20"/>
  <c r="M50" i="20"/>
  <c r="L50" i="20"/>
  <c r="K50" i="20"/>
  <c r="J50" i="20"/>
  <c r="I50" i="20"/>
  <c r="H50" i="20"/>
  <c r="G50" i="20"/>
  <c r="F50" i="20"/>
  <c r="E50" i="20"/>
  <c r="D50" i="20"/>
  <c r="P49" i="20"/>
  <c r="P48" i="20"/>
  <c r="P47" i="20"/>
  <c r="P46" i="20"/>
  <c r="P45" i="20"/>
  <c r="O44" i="20"/>
  <c r="N44" i="20"/>
  <c r="M44" i="20"/>
  <c r="L44" i="20"/>
  <c r="K44" i="20"/>
  <c r="J44" i="20"/>
  <c r="I44" i="20"/>
  <c r="H44" i="20"/>
  <c r="G44" i="20"/>
  <c r="F44" i="20"/>
  <c r="E44" i="20"/>
  <c r="D44" i="20"/>
  <c r="P43" i="20"/>
  <c r="P42" i="20"/>
  <c r="P41" i="20"/>
  <c r="P40" i="20"/>
  <c r="P39" i="20"/>
  <c r="P38" i="20"/>
  <c r="O37" i="20"/>
  <c r="N37" i="20"/>
  <c r="M37" i="20"/>
  <c r="L37" i="20"/>
  <c r="K37" i="20"/>
  <c r="J37" i="20"/>
  <c r="I37" i="20"/>
  <c r="H37" i="20"/>
  <c r="G37" i="20"/>
  <c r="F37" i="20"/>
  <c r="E37" i="20"/>
  <c r="D37" i="20"/>
  <c r="P36" i="20"/>
  <c r="P35" i="20"/>
  <c r="P34" i="20"/>
  <c r="P33" i="20"/>
  <c r="P32" i="20"/>
  <c r="O31" i="20"/>
  <c r="N31" i="20"/>
  <c r="M31" i="20"/>
  <c r="L31" i="20"/>
  <c r="K31" i="20"/>
  <c r="J31" i="20"/>
  <c r="I31" i="20"/>
  <c r="H31" i="20"/>
  <c r="G31" i="20"/>
  <c r="F31" i="20"/>
  <c r="E31" i="20"/>
  <c r="D31" i="20"/>
  <c r="P30" i="20"/>
  <c r="P29" i="20"/>
  <c r="P26" i="20"/>
  <c r="P25" i="20"/>
  <c r="P24" i="20"/>
  <c r="P23" i="20"/>
  <c r="P21" i="20"/>
  <c r="P20" i="20"/>
  <c r="P19" i="20"/>
  <c r="P18" i="20"/>
  <c r="O17" i="20"/>
  <c r="O22" i="20" s="1"/>
  <c r="O27" i="20" s="1"/>
  <c r="N17" i="20"/>
  <c r="N22" i="20" s="1"/>
  <c r="N27" i="20" s="1"/>
  <c r="M17" i="20"/>
  <c r="M22" i="20" s="1"/>
  <c r="M27" i="20" s="1"/>
  <c r="L17" i="20"/>
  <c r="L22" i="20" s="1"/>
  <c r="L27" i="20" s="1"/>
  <c r="K17" i="20"/>
  <c r="K22" i="20" s="1"/>
  <c r="K27" i="20" s="1"/>
  <c r="J17" i="20"/>
  <c r="J22" i="20" s="1"/>
  <c r="J27" i="20" s="1"/>
  <c r="I17" i="20"/>
  <c r="I22" i="20" s="1"/>
  <c r="I27" i="20" s="1"/>
  <c r="H17" i="20"/>
  <c r="H22" i="20" s="1"/>
  <c r="H27" i="20" s="1"/>
  <c r="G17" i="20"/>
  <c r="G22" i="20" s="1"/>
  <c r="G27" i="20" s="1"/>
  <c r="F17" i="20"/>
  <c r="F22" i="20" s="1"/>
  <c r="F27" i="20" s="1"/>
  <c r="E17" i="20"/>
  <c r="E22" i="20" s="1"/>
  <c r="E27" i="20" s="1"/>
  <c r="D17" i="20"/>
  <c r="D22" i="20" s="1"/>
  <c r="D27" i="20" s="1"/>
  <c r="P16" i="20"/>
  <c r="P15" i="20"/>
  <c r="P14" i="20"/>
  <c r="P13" i="20"/>
  <c r="P12" i="20"/>
  <c r="P11" i="20"/>
  <c r="O10" i="20"/>
  <c r="N10" i="20"/>
  <c r="M10" i="20"/>
  <c r="L10" i="20"/>
  <c r="K10" i="20"/>
  <c r="J10" i="20"/>
  <c r="I10" i="20"/>
  <c r="H10" i="20"/>
  <c r="G10" i="20"/>
  <c r="F10" i="20"/>
  <c r="E10" i="20"/>
  <c r="D10" i="20"/>
  <c r="P9" i="20"/>
  <c r="P8" i="20"/>
  <c r="P7" i="20"/>
  <c r="P6" i="20"/>
  <c r="O5" i="20"/>
  <c r="N5" i="20"/>
  <c r="M5" i="20"/>
  <c r="L5" i="20"/>
  <c r="K5" i="20"/>
  <c r="J5" i="20"/>
  <c r="I5" i="20"/>
  <c r="H5" i="20"/>
  <c r="G5" i="20"/>
  <c r="F5" i="20"/>
  <c r="E5" i="20"/>
  <c r="D5" i="20"/>
  <c r="P4" i="20"/>
  <c r="P5" i="20" s="1"/>
  <c r="O92" i="19"/>
  <c r="N92" i="19"/>
  <c r="M92" i="19"/>
  <c r="L92" i="19"/>
  <c r="K92" i="19"/>
  <c r="J92" i="19"/>
  <c r="I92" i="19"/>
  <c r="H92" i="19"/>
  <c r="G92" i="19"/>
  <c r="F92" i="19"/>
  <c r="E92" i="19"/>
  <c r="D92" i="19"/>
  <c r="P91" i="19"/>
  <c r="P90" i="19"/>
  <c r="P89" i="19"/>
  <c r="P88" i="19"/>
  <c r="P87" i="19"/>
  <c r="O86" i="19"/>
  <c r="N86" i="19"/>
  <c r="M86" i="19"/>
  <c r="L86" i="19"/>
  <c r="K86" i="19"/>
  <c r="J86" i="19"/>
  <c r="I86" i="19"/>
  <c r="H86" i="19"/>
  <c r="G86" i="19"/>
  <c r="F86" i="19"/>
  <c r="E86" i="19"/>
  <c r="D86" i="19"/>
  <c r="P85" i="19"/>
  <c r="P84" i="19"/>
  <c r="P86" i="19" s="1"/>
  <c r="O83" i="19"/>
  <c r="N83" i="19"/>
  <c r="M83" i="19"/>
  <c r="L83" i="19"/>
  <c r="K83" i="19"/>
  <c r="J83" i="19"/>
  <c r="I83" i="19"/>
  <c r="H83" i="19"/>
  <c r="G83" i="19"/>
  <c r="F83" i="19"/>
  <c r="E83" i="19"/>
  <c r="D83" i="19"/>
  <c r="P82" i="19"/>
  <c r="P81" i="19"/>
  <c r="P80" i="19"/>
  <c r="O79" i="19"/>
  <c r="N79" i="19"/>
  <c r="M79" i="19"/>
  <c r="L79" i="19"/>
  <c r="K79" i="19"/>
  <c r="J79" i="19"/>
  <c r="I79" i="19"/>
  <c r="H79" i="19"/>
  <c r="G79" i="19"/>
  <c r="F79" i="19"/>
  <c r="E79" i="19"/>
  <c r="D79" i="19"/>
  <c r="P78" i="19"/>
  <c r="P77" i="19"/>
  <c r="P76" i="19"/>
  <c r="P75" i="19"/>
  <c r="P74" i="19"/>
  <c r="P73" i="19"/>
  <c r="O72" i="19"/>
  <c r="N72" i="19"/>
  <c r="M72" i="19"/>
  <c r="L72" i="19"/>
  <c r="K72" i="19"/>
  <c r="J72" i="19"/>
  <c r="I72" i="19"/>
  <c r="H72" i="19"/>
  <c r="G72" i="19"/>
  <c r="F72" i="19"/>
  <c r="E72" i="19"/>
  <c r="D72" i="19"/>
  <c r="P71" i="19"/>
  <c r="P72" i="19" s="1"/>
  <c r="O69" i="19"/>
  <c r="N69" i="19"/>
  <c r="M69" i="19"/>
  <c r="L69" i="19"/>
  <c r="K69" i="19"/>
  <c r="J69" i="19"/>
  <c r="I69" i="19"/>
  <c r="H69" i="19"/>
  <c r="G69" i="19"/>
  <c r="F69" i="19"/>
  <c r="E69" i="19"/>
  <c r="D69" i="19"/>
  <c r="P68" i="19"/>
  <c r="P67" i="19"/>
  <c r="P66" i="19"/>
  <c r="O65" i="19"/>
  <c r="N65" i="19"/>
  <c r="M65" i="19"/>
  <c r="L65" i="19"/>
  <c r="K65" i="19"/>
  <c r="J65" i="19"/>
  <c r="I65" i="19"/>
  <c r="H65" i="19"/>
  <c r="G65" i="19"/>
  <c r="F65" i="19"/>
  <c r="E65" i="19"/>
  <c r="D65" i="19"/>
  <c r="P64" i="19"/>
  <c r="P63" i="19"/>
  <c r="P62" i="19"/>
  <c r="P61" i="19"/>
  <c r="O61" i="19"/>
  <c r="N61" i="19"/>
  <c r="M61" i="19"/>
  <c r="L61" i="19"/>
  <c r="K61" i="19"/>
  <c r="J61" i="19"/>
  <c r="I61" i="19"/>
  <c r="H61" i="19"/>
  <c r="G61" i="19"/>
  <c r="F61" i="19"/>
  <c r="E61" i="19"/>
  <c r="D61" i="19"/>
  <c r="P60" i="19"/>
  <c r="O59" i="19"/>
  <c r="N59" i="19"/>
  <c r="M59" i="19"/>
  <c r="L59" i="19"/>
  <c r="K59" i="19"/>
  <c r="J59" i="19"/>
  <c r="I59" i="19"/>
  <c r="H59" i="19"/>
  <c r="G59" i="19"/>
  <c r="F59" i="19"/>
  <c r="E59" i="19"/>
  <c r="D59" i="19"/>
  <c r="P58" i="19"/>
  <c r="P57" i="19"/>
  <c r="P56" i="19"/>
  <c r="O55" i="19"/>
  <c r="N55" i="19"/>
  <c r="M55" i="19"/>
  <c r="L55" i="19"/>
  <c r="K55" i="19"/>
  <c r="J55" i="19"/>
  <c r="I55" i="19"/>
  <c r="H55" i="19"/>
  <c r="G55" i="19"/>
  <c r="F55" i="19"/>
  <c r="E55" i="19"/>
  <c r="D55" i="19"/>
  <c r="P54" i="19"/>
  <c r="P55" i="19" s="1"/>
  <c r="O52" i="19"/>
  <c r="N52" i="19"/>
  <c r="M52" i="19"/>
  <c r="L52" i="19"/>
  <c r="K52" i="19"/>
  <c r="J52" i="19"/>
  <c r="I52" i="19"/>
  <c r="H52" i="19"/>
  <c r="G52" i="19"/>
  <c r="F52" i="19"/>
  <c r="E52" i="19"/>
  <c r="D52" i="19"/>
  <c r="P51" i="19"/>
  <c r="P52" i="19" s="1"/>
  <c r="O50" i="19"/>
  <c r="N50" i="19"/>
  <c r="M50" i="19"/>
  <c r="L50" i="19"/>
  <c r="K50" i="19"/>
  <c r="J50" i="19"/>
  <c r="I50" i="19"/>
  <c r="H50" i="19"/>
  <c r="G50" i="19"/>
  <c r="F50" i="19"/>
  <c r="E50" i="19"/>
  <c r="D50" i="19"/>
  <c r="P49" i="19"/>
  <c r="P48" i="19"/>
  <c r="P47" i="19"/>
  <c r="P46" i="19"/>
  <c r="P45" i="19"/>
  <c r="P50" i="19" s="1"/>
  <c r="O44" i="19"/>
  <c r="N44" i="19"/>
  <c r="M44" i="19"/>
  <c r="L44" i="19"/>
  <c r="K44" i="19"/>
  <c r="J44" i="19"/>
  <c r="I44" i="19"/>
  <c r="H44" i="19"/>
  <c r="G44" i="19"/>
  <c r="F44" i="19"/>
  <c r="E44" i="19"/>
  <c r="D44" i="19"/>
  <c r="P43" i="19"/>
  <c r="P42" i="19"/>
  <c r="P41" i="19"/>
  <c r="P40" i="19"/>
  <c r="P39" i="19"/>
  <c r="P38" i="19"/>
  <c r="O37" i="19"/>
  <c r="N37" i="19"/>
  <c r="M37" i="19"/>
  <c r="L37" i="19"/>
  <c r="K37" i="19"/>
  <c r="J37" i="19"/>
  <c r="I37" i="19"/>
  <c r="H37" i="19"/>
  <c r="G37" i="19"/>
  <c r="F37" i="19"/>
  <c r="E37" i="19"/>
  <c r="D37" i="19"/>
  <c r="P36" i="19"/>
  <c r="P35" i="19"/>
  <c r="P34" i="19"/>
  <c r="P33" i="19"/>
  <c r="P32" i="19"/>
  <c r="O31" i="19"/>
  <c r="N31" i="19"/>
  <c r="N53" i="19" s="1"/>
  <c r="M31" i="19"/>
  <c r="L31" i="19"/>
  <c r="K31" i="19"/>
  <c r="J31" i="19"/>
  <c r="I31" i="19"/>
  <c r="H31" i="19"/>
  <c r="G31" i="19"/>
  <c r="F31" i="19"/>
  <c r="E31" i="19"/>
  <c r="D31" i="19"/>
  <c r="P30" i="19"/>
  <c r="P29" i="19"/>
  <c r="P31" i="19" s="1"/>
  <c r="O27" i="19"/>
  <c r="N27" i="19"/>
  <c r="M27" i="19"/>
  <c r="L27" i="19"/>
  <c r="K27" i="19"/>
  <c r="J27" i="19"/>
  <c r="I27" i="19"/>
  <c r="H27" i="19"/>
  <c r="G27" i="19"/>
  <c r="F27" i="19"/>
  <c r="E27" i="19"/>
  <c r="D27" i="19"/>
  <c r="P26" i="19"/>
  <c r="P25" i="19"/>
  <c r="P24" i="19"/>
  <c r="P23" i="19"/>
  <c r="O22" i="19"/>
  <c r="N22" i="19"/>
  <c r="M22" i="19"/>
  <c r="L22" i="19"/>
  <c r="K22" i="19"/>
  <c r="J22" i="19"/>
  <c r="I22" i="19"/>
  <c r="H22" i="19"/>
  <c r="G22" i="19"/>
  <c r="F22" i="19"/>
  <c r="E22" i="19"/>
  <c r="D22" i="19"/>
  <c r="P21" i="19"/>
  <c r="P20" i="19"/>
  <c r="P19" i="19"/>
  <c r="P18" i="19"/>
  <c r="O17" i="19"/>
  <c r="N17" i="19"/>
  <c r="M17" i="19"/>
  <c r="L17" i="19"/>
  <c r="K17" i="19"/>
  <c r="J17" i="19"/>
  <c r="I17" i="19"/>
  <c r="H17" i="19"/>
  <c r="G17" i="19"/>
  <c r="F17" i="19"/>
  <c r="E17" i="19"/>
  <c r="D17" i="19"/>
  <c r="P16" i="19"/>
  <c r="P15" i="19"/>
  <c r="P14" i="19"/>
  <c r="P13" i="19"/>
  <c r="P12" i="19"/>
  <c r="P11" i="19"/>
  <c r="O10" i="19"/>
  <c r="N10" i="19"/>
  <c r="M10" i="19"/>
  <c r="L10" i="19"/>
  <c r="K10" i="19"/>
  <c r="J10" i="19"/>
  <c r="I10" i="19"/>
  <c r="H10" i="19"/>
  <c r="G10" i="19"/>
  <c r="F10" i="19"/>
  <c r="E10" i="19"/>
  <c r="D10" i="19"/>
  <c r="P9" i="19"/>
  <c r="P8" i="19"/>
  <c r="P7" i="19"/>
  <c r="P6" i="19"/>
  <c r="O5" i="19"/>
  <c r="N5" i="19"/>
  <c r="M5" i="19"/>
  <c r="L5" i="19"/>
  <c r="K5" i="19"/>
  <c r="K28" i="19" s="1"/>
  <c r="J5" i="19"/>
  <c r="I5" i="19"/>
  <c r="H5" i="19"/>
  <c r="G5" i="19"/>
  <c r="F5" i="19"/>
  <c r="E5" i="19"/>
  <c r="D5" i="19"/>
  <c r="P4" i="19"/>
  <c r="P5" i="19" s="1"/>
  <c r="AB92" i="17"/>
  <c r="AA92" i="17"/>
  <c r="Z92" i="17"/>
  <c r="Y92" i="17"/>
  <c r="X92" i="17"/>
  <c r="W92" i="17"/>
  <c r="V92" i="17"/>
  <c r="U92" i="17"/>
  <c r="T92" i="17"/>
  <c r="S92" i="17"/>
  <c r="R92" i="17"/>
  <c r="Q92" i="17"/>
  <c r="AC91" i="17"/>
  <c r="AC90" i="17"/>
  <c r="AC89" i="17"/>
  <c r="AC88" i="17"/>
  <c r="AC87" i="17"/>
  <c r="AC92" i="17" s="1"/>
  <c r="AB86" i="17"/>
  <c r="AA86" i="17"/>
  <c r="Z86" i="17"/>
  <c r="Z93" i="17" s="1"/>
  <c r="Y86" i="17"/>
  <c r="X86" i="17"/>
  <c r="W86" i="17"/>
  <c r="W93" i="17" s="1"/>
  <c r="V86" i="17"/>
  <c r="U86" i="17"/>
  <c r="T86" i="17"/>
  <c r="S86" i="17"/>
  <c r="R86" i="17"/>
  <c r="Q86" i="17"/>
  <c r="AC85" i="17"/>
  <c r="AC84" i="17"/>
  <c r="AB83" i="17"/>
  <c r="AA83" i="17"/>
  <c r="Z83" i="17"/>
  <c r="Y83" i="17"/>
  <c r="X83" i="17"/>
  <c r="W83" i="17"/>
  <c r="V83" i="17"/>
  <c r="U83" i="17"/>
  <c r="T83" i="17"/>
  <c r="S83" i="17"/>
  <c r="R83" i="17"/>
  <c r="Q83" i="17"/>
  <c r="AC82" i="17"/>
  <c r="AC81" i="17"/>
  <c r="AC80" i="17"/>
  <c r="AB79" i="17"/>
  <c r="AA79" i="17"/>
  <c r="Z79" i="17"/>
  <c r="Y79" i="17"/>
  <c r="X79" i="17"/>
  <c r="W79" i="17"/>
  <c r="V79" i="17"/>
  <c r="U79" i="17"/>
  <c r="T79" i="17"/>
  <c r="S79" i="17"/>
  <c r="R79" i="17"/>
  <c r="Q79" i="17"/>
  <c r="AC78" i="17"/>
  <c r="AC77" i="17"/>
  <c r="AC76" i="17"/>
  <c r="AC75" i="17"/>
  <c r="AC74" i="17"/>
  <c r="AC73" i="17"/>
  <c r="AB72" i="17"/>
  <c r="AA72" i="17"/>
  <c r="Z72" i="17"/>
  <c r="Y72" i="17"/>
  <c r="X72" i="17"/>
  <c r="X93" i="17" s="1"/>
  <c r="W72" i="17"/>
  <c r="V72" i="17"/>
  <c r="V93" i="17" s="1"/>
  <c r="U72" i="17"/>
  <c r="T72" i="17"/>
  <c r="S72" i="17"/>
  <c r="R72" i="17"/>
  <c r="Q72" i="17"/>
  <c r="AC71" i="17"/>
  <c r="AC72" i="17" s="1"/>
  <c r="AB69" i="17"/>
  <c r="AA69" i="17"/>
  <c r="Z69" i="17"/>
  <c r="Y69" i="17"/>
  <c r="X69" i="17"/>
  <c r="W69" i="17"/>
  <c r="V69" i="17"/>
  <c r="U69" i="17"/>
  <c r="T69" i="17"/>
  <c r="S69" i="17"/>
  <c r="R69" i="17"/>
  <c r="Q69" i="17"/>
  <c r="AC68" i="17"/>
  <c r="AC67" i="17"/>
  <c r="AC66" i="17"/>
  <c r="AB65" i="17"/>
  <c r="AA65" i="17"/>
  <c r="Z65" i="17"/>
  <c r="Y65" i="17"/>
  <c r="X65" i="17"/>
  <c r="W65" i="17"/>
  <c r="V65" i="17"/>
  <c r="U65" i="17"/>
  <c r="T65" i="17"/>
  <c r="S65" i="17"/>
  <c r="R65" i="17"/>
  <c r="Q65" i="17"/>
  <c r="AC64" i="17"/>
  <c r="AC63" i="17"/>
  <c r="AC62" i="17"/>
  <c r="AB61" i="17"/>
  <c r="AA61" i="17"/>
  <c r="Z61" i="17"/>
  <c r="Y61" i="17"/>
  <c r="X61" i="17"/>
  <c r="W61" i="17"/>
  <c r="V61" i="17"/>
  <c r="U61" i="17"/>
  <c r="T61" i="17"/>
  <c r="S61" i="17"/>
  <c r="R61" i="17"/>
  <c r="Q61" i="17"/>
  <c r="AC60" i="17"/>
  <c r="AC61" i="17" s="1"/>
  <c r="AB59" i="17"/>
  <c r="AA59" i="17"/>
  <c r="Z59" i="17"/>
  <c r="Y59" i="17"/>
  <c r="X59" i="17"/>
  <c r="W59" i="17"/>
  <c r="V59" i="17"/>
  <c r="U59" i="17"/>
  <c r="T59" i="17"/>
  <c r="S59" i="17"/>
  <c r="R59" i="17"/>
  <c r="Q59" i="17"/>
  <c r="AC58" i="17"/>
  <c r="AC57" i="17"/>
  <c r="AC56" i="17"/>
  <c r="AB55" i="17"/>
  <c r="AA55" i="17"/>
  <c r="Z55" i="17"/>
  <c r="Z70" i="17" s="1"/>
  <c r="Y55" i="17"/>
  <c r="X55" i="17"/>
  <c r="W55" i="17"/>
  <c r="V55" i="17"/>
  <c r="U55" i="17"/>
  <c r="T55" i="17"/>
  <c r="S55" i="17"/>
  <c r="R55" i="17"/>
  <c r="Q55" i="17"/>
  <c r="AC54" i="17"/>
  <c r="AC55" i="17" s="1"/>
  <c r="AB52" i="17"/>
  <c r="AA52" i="17"/>
  <c r="Z52" i="17"/>
  <c r="Y52" i="17"/>
  <c r="X52" i="17"/>
  <c r="W52" i="17"/>
  <c r="V52" i="17"/>
  <c r="U52" i="17"/>
  <c r="T52" i="17"/>
  <c r="S52" i="17"/>
  <c r="R52" i="17"/>
  <c r="Q52" i="17"/>
  <c r="AC51" i="17"/>
  <c r="AC52" i="17" s="1"/>
  <c r="AB50" i="17"/>
  <c r="AA50" i="17"/>
  <c r="Z50" i="17"/>
  <c r="Y50" i="17"/>
  <c r="X50" i="17"/>
  <c r="W50" i="17"/>
  <c r="V50" i="17"/>
  <c r="U50" i="17"/>
  <c r="T50" i="17"/>
  <c r="S50" i="17"/>
  <c r="R50" i="17"/>
  <c r="Q50" i="17"/>
  <c r="AC49" i="17"/>
  <c r="AC48" i="17"/>
  <c r="AC47" i="17"/>
  <c r="AC46" i="17"/>
  <c r="AC45" i="17"/>
  <c r="AB44" i="17"/>
  <c r="AA44" i="17"/>
  <c r="Z44" i="17"/>
  <c r="Y44" i="17"/>
  <c r="X44" i="17"/>
  <c r="W44" i="17"/>
  <c r="V44" i="17"/>
  <c r="U44" i="17"/>
  <c r="T44" i="17"/>
  <c r="S44" i="17"/>
  <c r="R44" i="17"/>
  <c r="Q44" i="17"/>
  <c r="AC43" i="17"/>
  <c r="AC42" i="17"/>
  <c r="AC41" i="17"/>
  <c r="AC40" i="17"/>
  <c r="AC39" i="17"/>
  <c r="AC38" i="17"/>
  <c r="AC44" i="17" s="1"/>
  <c r="AB37" i="17"/>
  <c r="AA37" i="17"/>
  <c r="Z37" i="17"/>
  <c r="Y37" i="17"/>
  <c r="X37" i="17"/>
  <c r="W37" i="17"/>
  <c r="V37" i="17"/>
  <c r="U37" i="17"/>
  <c r="T37" i="17"/>
  <c r="S37" i="17"/>
  <c r="R37" i="17"/>
  <c r="Q37" i="17"/>
  <c r="AC36" i="17"/>
  <c r="AC35" i="17"/>
  <c r="AC34" i="17"/>
  <c r="AC33" i="17"/>
  <c r="AC37" i="17" s="1"/>
  <c r="AC32" i="17"/>
  <c r="AB31" i="17"/>
  <c r="AA31" i="17"/>
  <c r="Z31" i="17"/>
  <c r="Y31" i="17"/>
  <c r="X31" i="17"/>
  <c r="W31" i="17"/>
  <c r="V31" i="17"/>
  <c r="U31" i="17"/>
  <c r="U53" i="17" s="1"/>
  <c r="T31" i="17"/>
  <c r="T53" i="17" s="1"/>
  <c r="S31" i="17"/>
  <c r="R31" i="17"/>
  <c r="R53" i="17" s="1"/>
  <c r="Q31" i="17"/>
  <c r="AC30" i="17"/>
  <c r="AC29" i="17"/>
  <c r="AB27" i="17"/>
  <c r="AA27" i="17"/>
  <c r="Z27" i="17"/>
  <c r="Y27" i="17"/>
  <c r="X27" i="17"/>
  <c r="W27" i="17"/>
  <c r="V27" i="17"/>
  <c r="U27" i="17"/>
  <c r="T27" i="17"/>
  <c r="S27" i="17"/>
  <c r="R27" i="17"/>
  <c r="Q27" i="17"/>
  <c r="O27" i="17"/>
  <c r="N27" i="17"/>
  <c r="M27" i="17"/>
  <c r="L27" i="17"/>
  <c r="K27" i="17"/>
  <c r="J27" i="17"/>
  <c r="I27" i="17"/>
  <c r="H27" i="17"/>
  <c r="G27" i="17"/>
  <c r="F27" i="17"/>
  <c r="E27" i="17"/>
  <c r="D27" i="17"/>
  <c r="AC26" i="17"/>
  <c r="AC25" i="17"/>
  <c r="AC24" i="17"/>
  <c r="AC27" i="17" s="1"/>
  <c r="AC23" i="17"/>
  <c r="AB22" i="17"/>
  <c r="AA22" i="17"/>
  <c r="AA28" i="17" s="1"/>
  <c r="Z22" i="17"/>
  <c r="Y22" i="17"/>
  <c r="X22" i="17"/>
  <c r="W22" i="17"/>
  <c r="V22" i="17"/>
  <c r="U22" i="17"/>
  <c r="T22" i="17"/>
  <c r="S22" i="17"/>
  <c r="R22" i="17"/>
  <c r="Q22" i="17"/>
  <c r="O22" i="17"/>
  <c r="N22" i="17"/>
  <c r="M22" i="17"/>
  <c r="L22" i="17"/>
  <c r="K22" i="17"/>
  <c r="J22" i="17"/>
  <c r="I22" i="17"/>
  <c r="H22" i="17"/>
  <c r="G22" i="17"/>
  <c r="F22" i="17"/>
  <c r="E22" i="17"/>
  <c r="D22" i="17"/>
  <c r="AC21" i="17"/>
  <c r="AC20" i="17"/>
  <c r="AC22" i="17" s="1"/>
  <c r="AC19" i="17"/>
  <c r="AC18" i="17"/>
  <c r="AB17" i="17"/>
  <c r="AA17" i="17"/>
  <c r="Z17" i="17"/>
  <c r="Y17" i="17"/>
  <c r="X17" i="17"/>
  <c r="W17" i="17"/>
  <c r="V17" i="17"/>
  <c r="U17" i="17"/>
  <c r="T17" i="17"/>
  <c r="S17" i="17"/>
  <c r="R17" i="17"/>
  <c r="Q17" i="17"/>
  <c r="O17" i="17"/>
  <c r="N17" i="17"/>
  <c r="M17" i="17"/>
  <c r="L17" i="17"/>
  <c r="K17" i="17"/>
  <c r="J17" i="17"/>
  <c r="I17" i="17"/>
  <c r="H17" i="17"/>
  <c r="G17" i="17"/>
  <c r="F17" i="17"/>
  <c r="E17" i="17"/>
  <c r="D17" i="17"/>
  <c r="AC16" i="17"/>
  <c r="AC15" i="17"/>
  <c r="AC14" i="17"/>
  <c r="AC13" i="17"/>
  <c r="AC12" i="17"/>
  <c r="AC11" i="17"/>
  <c r="AB10" i="17"/>
  <c r="AA10" i="17"/>
  <c r="Z10" i="17"/>
  <c r="Y10" i="17"/>
  <c r="X10" i="17"/>
  <c r="W10" i="17"/>
  <c r="V10" i="17"/>
  <c r="U10" i="17"/>
  <c r="T10" i="17"/>
  <c r="S10" i="17"/>
  <c r="R10" i="17"/>
  <c r="Q10" i="17"/>
  <c r="O10" i="17"/>
  <c r="N10" i="17"/>
  <c r="M10" i="17"/>
  <c r="L10" i="17"/>
  <c r="K10" i="17"/>
  <c r="J10" i="17"/>
  <c r="I10" i="17"/>
  <c r="H10" i="17"/>
  <c r="G10" i="17"/>
  <c r="F10" i="17"/>
  <c r="E10" i="17"/>
  <c r="D10" i="17"/>
  <c r="AC9" i="17"/>
  <c r="AC8" i="17"/>
  <c r="AC7" i="17"/>
  <c r="AC10" i="17" s="1"/>
  <c r="AC6" i="17"/>
  <c r="AB5" i="17"/>
  <c r="AA5" i="17"/>
  <c r="Z5" i="17"/>
  <c r="Z28" i="17" s="1"/>
  <c r="Y5" i="17"/>
  <c r="Y28" i="17" s="1"/>
  <c r="X5" i="17"/>
  <c r="W5" i="17"/>
  <c r="V5" i="17"/>
  <c r="U5" i="17"/>
  <c r="U28" i="17" s="1"/>
  <c r="T5" i="17"/>
  <c r="T28" i="17" s="1"/>
  <c r="S5" i="17"/>
  <c r="R5" i="17"/>
  <c r="R28" i="17" s="1"/>
  <c r="Q5" i="17"/>
  <c r="O5" i="17"/>
  <c r="N5" i="17"/>
  <c r="M5" i="17"/>
  <c r="L5" i="17"/>
  <c r="K5" i="17"/>
  <c r="J5" i="17"/>
  <c r="I5" i="17"/>
  <c r="H5" i="17"/>
  <c r="H28" i="17" s="1"/>
  <c r="G5" i="17"/>
  <c r="G28" i="17" s="1"/>
  <c r="F5" i="17"/>
  <c r="E5" i="17"/>
  <c r="E28" i="17" s="1"/>
  <c r="D5" i="17"/>
  <c r="AC4" i="17"/>
  <c r="AC5" i="17" s="1"/>
  <c r="AB92" i="16"/>
  <c r="AA92" i="16"/>
  <c r="Z92" i="16"/>
  <c r="Y92" i="16"/>
  <c r="X92" i="16"/>
  <c r="W92" i="16"/>
  <c r="V92" i="16"/>
  <c r="U92" i="16"/>
  <c r="T92" i="16"/>
  <c r="S92" i="16"/>
  <c r="R92" i="16"/>
  <c r="Q92" i="16"/>
  <c r="AC91" i="16"/>
  <c r="AC90" i="16"/>
  <c r="AC89" i="16"/>
  <c r="AC88" i="16"/>
  <c r="AC87" i="16"/>
  <c r="AC92" i="16" s="1"/>
  <c r="AB86" i="16"/>
  <c r="AA86" i="16"/>
  <c r="Z86" i="16"/>
  <c r="Y86" i="16"/>
  <c r="X86" i="16"/>
  <c r="W86" i="16"/>
  <c r="V86" i="16"/>
  <c r="U86" i="16"/>
  <c r="T86" i="16"/>
  <c r="S86" i="16"/>
  <c r="R86" i="16"/>
  <c r="Q86" i="16"/>
  <c r="AC85" i="16"/>
  <c r="AC84" i="16"/>
  <c r="AC86" i="16" s="1"/>
  <c r="AB83" i="16"/>
  <c r="AB93" i="16" s="1"/>
  <c r="AA83" i="16"/>
  <c r="Z83" i="16"/>
  <c r="Y83" i="16"/>
  <c r="X83" i="16"/>
  <c r="W83" i="16"/>
  <c r="V83" i="16"/>
  <c r="U83" i="16"/>
  <c r="T83" i="16"/>
  <c r="S83" i="16"/>
  <c r="R83" i="16"/>
  <c r="Q83" i="16"/>
  <c r="AC82" i="16"/>
  <c r="AC83" i="16" s="1"/>
  <c r="AC81" i="16"/>
  <c r="AC80" i="16"/>
  <c r="AB79" i="16"/>
  <c r="AA79" i="16"/>
  <c r="Z79" i="16"/>
  <c r="Y79" i="16"/>
  <c r="X79" i="16"/>
  <c r="W79" i="16"/>
  <c r="V79" i="16"/>
  <c r="U79" i="16"/>
  <c r="T79" i="16"/>
  <c r="S79" i="16"/>
  <c r="R79" i="16"/>
  <c r="Q79" i="16"/>
  <c r="AC78" i="16"/>
  <c r="AC77" i="16"/>
  <c r="AC76" i="16"/>
  <c r="AC75" i="16"/>
  <c r="AC74" i="16"/>
  <c r="AC73" i="16"/>
  <c r="AB72" i="16"/>
  <c r="AA72" i="16"/>
  <c r="AA93" i="16" s="1"/>
  <c r="Z72" i="16"/>
  <c r="Y72" i="16"/>
  <c r="Y93" i="16" s="1"/>
  <c r="X72" i="16"/>
  <c r="X93" i="16" s="1"/>
  <c r="W72" i="16"/>
  <c r="W93" i="16" s="1"/>
  <c r="V72" i="16"/>
  <c r="U72" i="16"/>
  <c r="T72" i="16"/>
  <c r="S72" i="16"/>
  <c r="R72" i="16"/>
  <c r="Q72" i="16"/>
  <c r="AC71" i="16"/>
  <c r="AC72" i="16" s="1"/>
  <c r="AB69" i="16"/>
  <c r="AA69" i="16"/>
  <c r="Z69" i="16"/>
  <c r="Y69" i="16"/>
  <c r="X69" i="16"/>
  <c r="W69" i="16"/>
  <c r="V69" i="16"/>
  <c r="U69" i="16"/>
  <c r="T69" i="16"/>
  <c r="S69" i="16"/>
  <c r="R69" i="16"/>
  <c r="Q69" i="16"/>
  <c r="AC68" i="16"/>
  <c r="AC67" i="16"/>
  <c r="AC69" i="16" s="1"/>
  <c r="AC66" i="16"/>
  <c r="AB65" i="16"/>
  <c r="AA65" i="16"/>
  <c r="Z65" i="16"/>
  <c r="Y65" i="16"/>
  <c r="X65" i="16"/>
  <c r="W65" i="16"/>
  <c r="V65" i="16"/>
  <c r="U65" i="16"/>
  <c r="T65" i="16"/>
  <c r="S65" i="16"/>
  <c r="R65" i="16"/>
  <c r="Q65" i="16"/>
  <c r="AC64" i="16"/>
  <c r="AC63" i="16"/>
  <c r="AC62" i="16"/>
  <c r="AC65" i="16" s="1"/>
  <c r="AB61" i="16"/>
  <c r="AA61" i="16"/>
  <c r="Z61" i="16"/>
  <c r="Y61" i="16"/>
  <c r="X61" i="16"/>
  <c r="W61" i="16"/>
  <c r="V61" i="16"/>
  <c r="U61" i="16"/>
  <c r="T61" i="16"/>
  <c r="S61" i="16"/>
  <c r="R61" i="16"/>
  <c r="Q61" i="16"/>
  <c r="AC60" i="16"/>
  <c r="AC61" i="16" s="1"/>
  <c r="AB59" i="16"/>
  <c r="AA59" i="16"/>
  <c r="Z59" i="16"/>
  <c r="Y59" i="16"/>
  <c r="X59" i="16"/>
  <c r="W59" i="16"/>
  <c r="V59" i="16"/>
  <c r="U59" i="16"/>
  <c r="T59" i="16"/>
  <c r="S59" i="16"/>
  <c r="R59" i="16"/>
  <c r="Q59" i="16"/>
  <c r="AC58" i="16"/>
  <c r="AC57" i="16"/>
  <c r="AC56" i="16"/>
  <c r="AC59" i="16" s="1"/>
  <c r="AC55" i="16"/>
  <c r="AB55" i="16"/>
  <c r="AA55" i="16"/>
  <c r="Z55" i="16"/>
  <c r="Y55" i="16"/>
  <c r="X55" i="16"/>
  <c r="W55" i="16"/>
  <c r="V55" i="16"/>
  <c r="U55" i="16"/>
  <c r="T55" i="16"/>
  <c r="S55" i="16"/>
  <c r="R55" i="16"/>
  <c r="Q55" i="16"/>
  <c r="Q70" i="16" s="1"/>
  <c r="AC54" i="16"/>
  <c r="Y53" i="16"/>
  <c r="AC52" i="16"/>
  <c r="AB52" i="16"/>
  <c r="AA52" i="16"/>
  <c r="Z52" i="16"/>
  <c r="Y52" i="16"/>
  <c r="X52" i="16"/>
  <c r="W52" i="16"/>
  <c r="V52" i="16"/>
  <c r="U52" i="16"/>
  <c r="T52" i="16"/>
  <c r="S52" i="16"/>
  <c r="R52" i="16"/>
  <c r="Q52" i="16"/>
  <c r="AC51" i="16"/>
  <c r="AB50" i="16"/>
  <c r="AA50" i="16"/>
  <c r="Z50" i="16"/>
  <c r="Y50" i="16"/>
  <c r="X50" i="16"/>
  <c r="W50" i="16"/>
  <c r="V50" i="16"/>
  <c r="U50" i="16"/>
  <c r="T50" i="16"/>
  <c r="S50" i="16"/>
  <c r="R50" i="16"/>
  <c r="Q50" i="16"/>
  <c r="AC49" i="16"/>
  <c r="AC48" i="16"/>
  <c r="AC47" i="16"/>
  <c r="AC46" i="16"/>
  <c r="AC45" i="16"/>
  <c r="AB44" i="16"/>
  <c r="AA44" i="16"/>
  <c r="Z44" i="16"/>
  <c r="Y44" i="16"/>
  <c r="X44" i="16"/>
  <c r="W44" i="16"/>
  <c r="V44" i="16"/>
  <c r="U44" i="16"/>
  <c r="T44" i="16"/>
  <c r="S44" i="16"/>
  <c r="R44" i="16"/>
  <c r="Q44" i="16"/>
  <c r="AC43" i="16"/>
  <c r="AC42" i="16"/>
  <c r="AC41" i="16"/>
  <c r="AC40" i="16"/>
  <c r="AC39" i="16"/>
  <c r="AC38" i="16"/>
  <c r="AB37" i="16"/>
  <c r="AA37" i="16"/>
  <c r="Z37" i="16"/>
  <c r="Y37" i="16"/>
  <c r="X37" i="16"/>
  <c r="W37" i="16"/>
  <c r="V37" i="16"/>
  <c r="U37" i="16"/>
  <c r="U53" i="16" s="1"/>
  <c r="T37" i="16"/>
  <c r="S37" i="16"/>
  <c r="R37" i="16"/>
  <c r="Q37" i="16"/>
  <c r="AC36" i="16"/>
  <c r="AC35" i="16"/>
  <c r="AC34" i="16"/>
  <c r="AC33" i="16"/>
  <c r="AC32" i="16"/>
  <c r="AB31" i="16"/>
  <c r="AB53" i="16" s="1"/>
  <c r="AA31" i="16"/>
  <c r="Z31" i="16"/>
  <c r="Y31" i="16"/>
  <c r="X31" i="16"/>
  <c r="W31" i="16"/>
  <c r="V31" i="16"/>
  <c r="U31" i="16"/>
  <c r="T31" i="16"/>
  <c r="S31" i="16"/>
  <c r="R31" i="16"/>
  <c r="Q31" i="16"/>
  <c r="AC30" i="16"/>
  <c r="AC29" i="16"/>
  <c r="AC27" i="16"/>
  <c r="AB27" i="16"/>
  <c r="AA27" i="16"/>
  <c r="Z27" i="16"/>
  <c r="Y27" i="16"/>
  <c r="X27" i="16"/>
  <c r="W27" i="16"/>
  <c r="V27" i="16"/>
  <c r="U27" i="16"/>
  <c r="T27" i="16"/>
  <c r="S27" i="16"/>
  <c r="R27" i="16"/>
  <c r="Q27" i="16"/>
  <c r="O27" i="16"/>
  <c r="N27" i="16"/>
  <c r="M27" i="16"/>
  <c r="L27" i="16"/>
  <c r="K27" i="16"/>
  <c r="J27" i="16"/>
  <c r="I27" i="16"/>
  <c r="H27" i="16"/>
  <c r="G27" i="16"/>
  <c r="F27" i="16"/>
  <c r="E27" i="16"/>
  <c r="D27" i="16"/>
  <c r="AC26" i="16"/>
  <c r="AC25" i="16"/>
  <c r="AC24" i="16"/>
  <c r="AC23" i="16"/>
  <c r="AB22" i="16"/>
  <c r="AA22" i="16"/>
  <c r="Z22" i="16"/>
  <c r="Y22" i="16"/>
  <c r="X22" i="16"/>
  <c r="W22" i="16"/>
  <c r="V22" i="16"/>
  <c r="U22" i="16"/>
  <c r="T22" i="16"/>
  <c r="S22" i="16"/>
  <c r="R22" i="16"/>
  <c r="Q22" i="16"/>
  <c r="O22" i="16"/>
  <c r="N22" i="16"/>
  <c r="M22" i="16"/>
  <c r="L22" i="16"/>
  <c r="K22" i="16"/>
  <c r="J22" i="16"/>
  <c r="I22" i="16"/>
  <c r="H22" i="16"/>
  <c r="G22" i="16"/>
  <c r="F22" i="16"/>
  <c r="E22" i="16"/>
  <c r="D22" i="16"/>
  <c r="AC21" i="16"/>
  <c r="AC20" i="16"/>
  <c r="AC19" i="16"/>
  <c r="AC18" i="16"/>
  <c r="AB17" i="16"/>
  <c r="AA17" i="16"/>
  <c r="Z17" i="16"/>
  <c r="Y17" i="16"/>
  <c r="X17" i="16"/>
  <c r="W17" i="16"/>
  <c r="V17" i="16"/>
  <c r="U17" i="16"/>
  <c r="T17" i="16"/>
  <c r="S17" i="16"/>
  <c r="R17" i="16"/>
  <c r="Q17" i="16"/>
  <c r="O17" i="16"/>
  <c r="N17" i="16"/>
  <c r="M17" i="16"/>
  <c r="L17" i="16"/>
  <c r="K17" i="16"/>
  <c r="J17" i="16"/>
  <c r="I17" i="16"/>
  <c r="H17" i="16"/>
  <c r="G17" i="16"/>
  <c r="F17" i="16"/>
  <c r="E17" i="16"/>
  <c r="D17" i="16"/>
  <c r="AC16" i="16"/>
  <c r="AC15" i="16"/>
  <c r="AC14" i="16"/>
  <c r="AC13" i="16"/>
  <c r="AC12" i="16"/>
  <c r="AC11" i="16"/>
  <c r="AB10" i="16"/>
  <c r="AA10" i="16"/>
  <c r="Z10" i="16"/>
  <c r="Y10" i="16"/>
  <c r="X10" i="16"/>
  <c r="W10" i="16"/>
  <c r="V10" i="16"/>
  <c r="U10" i="16"/>
  <c r="T10" i="16"/>
  <c r="S10" i="16"/>
  <c r="R10" i="16"/>
  <c r="Q10" i="16"/>
  <c r="O10" i="16"/>
  <c r="N10" i="16"/>
  <c r="M10" i="16"/>
  <c r="L10" i="16"/>
  <c r="K10" i="16"/>
  <c r="J10" i="16"/>
  <c r="I10" i="16"/>
  <c r="H10" i="16"/>
  <c r="G10" i="16"/>
  <c r="F10" i="16"/>
  <c r="E10" i="16"/>
  <c r="D10" i="16"/>
  <c r="AC9" i="16"/>
  <c r="AC8" i="16"/>
  <c r="AC7" i="16"/>
  <c r="AC6" i="16"/>
  <c r="AB5" i="16"/>
  <c r="AA5" i="16"/>
  <c r="Z5" i="16"/>
  <c r="Y5" i="16"/>
  <c r="Y28" i="16" s="1"/>
  <c r="X5" i="16"/>
  <c r="X28" i="16" s="1"/>
  <c r="W5" i="16"/>
  <c r="V5" i="16"/>
  <c r="U5" i="16"/>
  <c r="T5" i="16"/>
  <c r="S5" i="16"/>
  <c r="R5" i="16"/>
  <c r="Q5" i="16"/>
  <c r="O5" i="16"/>
  <c r="N5" i="16"/>
  <c r="M5" i="16"/>
  <c r="L5" i="16"/>
  <c r="L28" i="16" s="1"/>
  <c r="K5" i="16"/>
  <c r="K28" i="16" s="1"/>
  <c r="J5" i="16"/>
  <c r="I5" i="16"/>
  <c r="H5" i="16"/>
  <c r="G5" i="16"/>
  <c r="F5" i="16"/>
  <c r="E5" i="16"/>
  <c r="D5" i="16"/>
  <c r="AC4" i="16"/>
  <c r="AC5" i="16" s="1"/>
  <c r="AC70" i="26" l="1"/>
  <c r="AB94" i="25"/>
  <c r="G27" i="27"/>
  <c r="G26" i="27"/>
  <c r="E21" i="27"/>
  <c r="CC94" i="26"/>
  <c r="G28" i="27"/>
  <c r="AC70" i="25"/>
  <c r="M28" i="27" s="1"/>
  <c r="G29" i="27"/>
  <c r="K26" i="27"/>
  <c r="DC94" i="26"/>
  <c r="I12" i="27" s="1"/>
  <c r="CP94" i="26"/>
  <c r="G12" i="27"/>
  <c r="AC93" i="25"/>
  <c r="M29" i="27" s="1"/>
  <c r="Y94" i="25"/>
  <c r="AC28" i="25"/>
  <c r="M26" i="27" s="1"/>
  <c r="AC53" i="25"/>
  <c r="M27" i="27" s="1"/>
  <c r="X94" i="25"/>
  <c r="AP53" i="26"/>
  <c r="AP94" i="26" s="1"/>
  <c r="BC53" i="26"/>
  <c r="BC94" i="26" s="1"/>
  <c r="BP94" i="26"/>
  <c r="AJ94" i="26"/>
  <c r="S94" i="26"/>
  <c r="AC53" i="26"/>
  <c r="BQ94" i="26"/>
  <c r="BE94" i="26"/>
  <c r="BR94" i="26"/>
  <c r="BF94" i="26"/>
  <c r="P94" i="25"/>
  <c r="L28" i="20"/>
  <c r="P92" i="20"/>
  <c r="E28" i="20"/>
  <c r="I93" i="20"/>
  <c r="K28" i="20"/>
  <c r="K93" i="20"/>
  <c r="E53" i="20"/>
  <c r="P69" i="20"/>
  <c r="F53" i="20"/>
  <c r="P86" i="20"/>
  <c r="J70" i="21"/>
  <c r="O28" i="21"/>
  <c r="M93" i="21"/>
  <c r="P22" i="21"/>
  <c r="N93" i="21"/>
  <c r="O93" i="21"/>
  <c r="J52" i="21"/>
  <c r="J53" i="21" s="1"/>
  <c r="D93" i="21"/>
  <c r="G28" i="21"/>
  <c r="K52" i="21"/>
  <c r="K53" i="21" s="1"/>
  <c r="E93" i="21"/>
  <c r="P92" i="21"/>
  <c r="H28" i="21"/>
  <c r="P44" i="21"/>
  <c r="L52" i="21"/>
  <c r="L53" i="21" s="1"/>
  <c r="F93" i="21"/>
  <c r="F70" i="21"/>
  <c r="P59" i="21"/>
  <c r="N52" i="21"/>
  <c r="N53" i="21" s="1"/>
  <c r="G70" i="21"/>
  <c r="D52" i="21"/>
  <c r="D53" i="21" s="1"/>
  <c r="N28" i="21"/>
  <c r="E52" i="21"/>
  <c r="H70" i="21"/>
  <c r="O70" i="21"/>
  <c r="P10" i="21"/>
  <c r="P27" i="21"/>
  <c r="P70" i="21"/>
  <c r="I70" i="21"/>
  <c r="D28" i="21"/>
  <c r="M28" i="21"/>
  <c r="E28" i="21"/>
  <c r="H52" i="21"/>
  <c r="H53" i="21" s="1"/>
  <c r="F28" i="21"/>
  <c r="P17" i="21"/>
  <c r="I52" i="21"/>
  <c r="I53" i="21" s="1"/>
  <c r="L70" i="21"/>
  <c r="G93" i="21"/>
  <c r="G94" i="21" s="1"/>
  <c r="P52" i="21"/>
  <c r="P53" i="21" s="1"/>
  <c r="M70" i="21"/>
  <c r="H93" i="21"/>
  <c r="H94" i="21" s="1"/>
  <c r="P79" i="21"/>
  <c r="O53" i="21"/>
  <c r="O94" i="21" s="1"/>
  <c r="P50" i="21"/>
  <c r="N70" i="21"/>
  <c r="I93" i="21"/>
  <c r="P83" i="21"/>
  <c r="I28" i="21"/>
  <c r="P37" i="21"/>
  <c r="J93" i="21"/>
  <c r="J28" i="21"/>
  <c r="M52" i="21"/>
  <c r="M53" i="21" s="1"/>
  <c r="D70" i="21"/>
  <c r="K93" i="21"/>
  <c r="E70" i="21"/>
  <c r="P69" i="21"/>
  <c r="L93" i="21"/>
  <c r="E53" i="21"/>
  <c r="F53" i="21"/>
  <c r="F94" i="21" s="1"/>
  <c r="P37" i="20"/>
  <c r="J93" i="20"/>
  <c r="L93" i="20"/>
  <c r="M70" i="20"/>
  <c r="D28" i="20"/>
  <c r="J70" i="20"/>
  <c r="O93" i="20"/>
  <c r="F28" i="20"/>
  <c r="P44" i="20"/>
  <c r="G28" i="20"/>
  <c r="K53" i="20"/>
  <c r="G93" i="20"/>
  <c r="J28" i="20"/>
  <c r="H70" i="20"/>
  <c r="H93" i="20"/>
  <c r="G53" i="20"/>
  <c r="H28" i="20"/>
  <c r="H53" i="20"/>
  <c r="O70" i="20"/>
  <c r="I28" i="20"/>
  <c r="I53" i="20"/>
  <c r="P50" i="20"/>
  <c r="D70" i="20"/>
  <c r="P59" i="20"/>
  <c r="P70" i="20" s="1"/>
  <c r="P83" i="20"/>
  <c r="P17" i="20"/>
  <c r="J53" i="20"/>
  <c r="E70" i="20"/>
  <c r="P27" i="20"/>
  <c r="F70" i="20"/>
  <c r="P65" i="20"/>
  <c r="L53" i="20"/>
  <c r="G70" i="20"/>
  <c r="M93" i="20"/>
  <c r="M28" i="20"/>
  <c r="M53" i="20"/>
  <c r="K70" i="20"/>
  <c r="N93" i="20"/>
  <c r="N28" i="20"/>
  <c r="P31" i="20"/>
  <c r="N53" i="20"/>
  <c r="O53" i="20"/>
  <c r="I70" i="20"/>
  <c r="O28" i="20"/>
  <c r="D53" i="20"/>
  <c r="D93" i="20"/>
  <c r="P79" i="20"/>
  <c r="E93" i="20"/>
  <c r="N70" i="20"/>
  <c r="P10" i="20"/>
  <c r="P22" i="20"/>
  <c r="L70" i="20"/>
  <c r="F93" i="20"/>
  <c r="P83" i="19"/>
  <c r="P22" i="19"/>
  <c r="L93" i="19"/>
  <c r="M93" i="19"/>
  <c r="P44" i="19"/>
  <c r="P92" i="19"/>
  <c r="F28" i="19"/>
  <c r="P27" i="19"/>
  <c r="P59" i="19"/>
  <c r="D93" i="19"/>
  <c r="G28" i="19"/>
  <c r="G94" i="19" s="1"/>
  <c r="E93" i="19"/>
  <c r="E94" i="19" s="1"/>
  <c r="F70" i="19"/>
  <c r="M53" i="19"/>
  <c r="H28" i="19"/>
  <c r="P17" i="19"/>
  <c r="P28" i="19" s="1"/>
  <c r="K53" i="19"/>
  <c r="N93" i="19"/>
  <c r="N94" i="19" s="1"/>
  <c r="I28" i="19"/>
  <c r="L53" i="19"/>
  <c r="O93" i="19"/>
  <c r="O94" i="19" s="1"/>
  <c r="J28" i="19"/>
  <c r="H53" i="19"/>
  <c r="E70" i="19"/>
  <c r="I53" i="19"/>
  <c r="L28" i="19"/>
  <c r="O53" i="19"/>
  <c r="G70" i="19"/>
  <c r="D70" i="19"/>
  <c r="F93" i="19"/>
  <c r="J53" i="19"/>
  <c r="M28" i="19"/>
  <c r="D53" i="19"/>
  <c r="D94" i="19" s="1"/>
  <c r="P37" i="19"/>
  <c r="P53" i="19" s="1"/>
  <c r="H70" i="19"/>
  <c r="H94" i="19" s="1"/>
  <c r="O70" i="19"/>
  <c r="G93" i="19"/>
  <c r="N28" i="19"/>
  <c r="E53" i="19"/>
  <c r="I70" i="19"/>
  <c r="H93" i="19"/>
  <c r="O28" i="19"/>
  <c r="F53" i="19"/>
  <c r="J70" i="19"/>
  <c r="I93" i="19"/>
  <c r="I94" i="19" s="1"/>
  <c r="P79" i="19"/>
  <c r="P93" i="19" s="1"/>
  <c r="M70" i="19"/>
  <c r="M94" i="19" s="1"/>
  <c r="N70" i="19"/>
  <c r="D28" i="19"/>
  <c r="P10" i="19"/>
  <c r="G53" i="19"/>
  <c r="K70" i="19"/>
  <c r="P65" i="19"/>
  <c r="J93" i="19"/>
  <c r="J94" i="19" s="1"/>
  <c r="P69" i="19"/>
  <c r="E28" i="19"/>
  <c r="L70" i="19"/>
  <c r="K93" i="19"/>
  <c r="K94" i="19" s="1"/>
  <c r="L94" i="19"/>
  <c r="S53" i="17"/>
  <c r="AC83" i="17"/>
  <c r="AC69" i="17"/>
  <c r="Y93" i="17"/>
  <c r="I28" i="17"/>
  <c r="V28" i="17"/>
  <c r="V94" i="17" s="1"/>
  <c r="V53" i="17"/>
  <c r="AB70" i="17"/>
  <c r="AA93" i="17"/>
  <c r="J28" i="17"/>
  <c r="W28" i="17"/>
  <c r="W94" i="17" s="1"/>
  <c r="W53" i="17"/>
  <c r="K28" i="17"/>
  <c r="X28" i="17"/>
  <c r="AC17" i="17"/>
  <c r="AC28" i="17" s="1"/>
  <c r="X53" i="17"/>
  <c r="R70" i="17"/>
  <c r="L28" i="17"/>
  <c r="S70" i="17"/>
  <c r="AA70" i="17"/>
  <c r="V70" i="17"/>
  <c r="Q93" i="17"/>
  <c r="M28" i="17"/>
  <c r="W70" i="17"/>
  <c r="R93" i="17"/>
  <c r="N28" i="17"/>
  <c r="AC31" i="17"/>
  <c r="AC53" i="17" s="1"/>
  <c r="U70" i="17"/>
  <c r="U94" i="17" s="1"/>
  <c r="X70" i="17"/>
  <c r="S93" i="17"/>
  <c r="R94" i="17"/>
  <c r="AB53" i="17"/>
  <c r="AC50" i="17"/>
  <c r="T93" i="17"/>
  <c r="AC65" i="17"/>
  <c r="U93" i="17"/>
  <c r="Z53" i="17"/>
  <c r="Z94" i="17" s="1"/>
  <c r="Q70" i="17"/>
  <c r="AC79" i="17"/>
  <c r="AC93" i="17" s="1"/>
  <c r="AA53" i="17"/>
  <c r="Y53" i="17"/>
  <c r="Q53" i="17"/>
  <c r="T70" i="17"/>
  <c r="T94" i="17"/>
  <c r="AC59" i="17"/>
  <c r="AC86" i="17"/>
  <c r="O28" i="17"/>
  <c r="AB28" i="17"/>
  <c r="AD98" i="17"/>
  <c r="D28" i="17"/>
  <c r="Q28" i="17"/>
  <c r="AH102" i="17"/>
  <c r="Y94" i="17"/>
  <c r="F28" i="17"/>
  <c r="S28" i="17"/>
  <c r="S94" i="17" s="1"/>
  <c r="Y70" i="17"/>
  <c r="AB93" i="17"/>
  <c r="W53" i="16"/>
  <c r="X53" i="16"/>
  <c r="X94" i="16" s="1"/>
  <c r="AC44" i="16"/>
  <c r="AB70" i="16"/>
  <c r="Z93" i="16"/>
  <c r="G28" i="16"/>
  <c r="AC70" i="16"/>
  <c r="U70" i="16"/>
  <c r="U94" i="16" s="1"/>
  <c r="M28" i="16"/>
  <c r="I28" i="16"/>
  <c r="Z53" i="16"/>
  <c r="V70" i="16"/>
  <c r="Q93" i="16"/>
  <c r="T28" i="16"/>
  <c r="D28" i="16"/>
  <c r="Q28" i="16"/>
  <c r="Q94" i="16" s="1"/>
  <c r="AC31" i="16"/>
  <c r="AC53" i="16" s="1"/>
  <c r="AA53" i="16"/>
  <c r="V53" i="16"/>
  <c r="S70" i="16"/>
  <c r="AA70" i="16"/>
  <c r="W70" i="16"/>
  <c r="R93" i="16"/>
  <c r="AC79" i="16"/>
  <c r="AC93" i="16" s="1"/>
  <c r="AC94" i="16" s="1"/>
  <c r="AC17" i="16"/>
  <c r="E28" i="16"/>
  <c r="R28" i="16"/>
  <c r="R94" i="16" s="1"/>
  <c r="J28" i="16"/>
  <c r="W28" i="16"/>
  <c r="T70" i="16"/>
  <c r="T94" i="16" s="1"/>
  <c r="S93" i="16"/>
  <c r="F28" i="16"/>
  <c r="S28" i="16"/>
  <c r="S94" i="16" s="1"/>
  <c r="AC22" i="16"/>
  <c r="Q53" i="16"/>
  <c r="AC37" i="16"/>
  <c r="R53" i="16"/>
  <c r="T93" i="16"/>
  <c r="V28" i="16"/>
  <c r="V94" i="16" s="1"/>
  <c r="R70" i="16"/>
  <c r="S53" i="16"/>
  <c r="Z70" i="16"/>
  <c r="U93" i="16"/>
  <c r="N28" i="16"/>
  <c r="H28" i="16"/>
  <c r="U28" i="16"/>
  <c r="AC10" i="16"/>
  <c r="AC28" i="16" s="1"/>
  <c r="V93" i="16"/>
  <c r="AB28" i="16"/>
  <c r="T53" i="16"/>
  <c r="AC50" i="16"/>
  <c r="X70" i="16"/>
  <c r="Z28" i="16"/>
  <c r="Z94" i="16" s="1"/>
  <c r="AA28" i="16"/>
  <c r="O28" i="16"/>
  <c r="Y70" i="16"/>
  <c r="Y94" i="16" s="1"/>
  <c r="W94" i="16"/>
  <c r="AC94" i="26" l="1"/>
  <c r="K12" i="27"/>
  <c r="L12" i="27" s="1"/>
  <c r="CY122" i="26"/>
  <c r="O28" i="27"/>
  <c r="P28" i="27" s="1"/>
  <c r="G30" i="27"/>
  <c r="K28" i="27"/>
  <c r="K30" i="27"/>
  <c r="O26" i="27"/>
  <c r="P26" i="27" s="1"/>
  <c r="K27" i="27"/>
  <c r="O27" i="27"/>
  <c r="P27" i="27" s="1"/>
  <c r="K29" i="27"/>
  <c r="O29" i="27"/>
  <c r="P29" i="27" s="1"/>
  <c r="AC94" i="25"/>
  <c r="H94" i="20"/>
  <c r="J94" i="20"/>
  <c r="O94" i="20"/>
  <c r="M94" i="20"/>
  <c r="P53" i="20"/>
  <c r="G94" i="20"/>
  <c r="L94" i="20"/>
  <c r="F94" i="20"/>
  <c r="P28" i="20"/>
  <c r="P94" i="20" s="1"/>
  <c r="D94" i="20"/>
  <c r="N94" i="21"/>
  <c r="J94" i="21"/>
  <c r="E94" i="21"/>
  <c r="L94" i="21"/>
  <c r="P28" i="21"/>
  <c r="P93" i="21"/>
  <c r="D94" i="21"/>
  <c r="I94" i="21"/>
  <c r="K94" i="21"/>
  <c r="M94" i="21"/>
  <c r="P94" i="21"/>
  <c r="N94" i="20"/>
  <c r="K94" i="20"/>
  <c r="E94" i="20"/>
  <c r="P93" i="20"/>
  <c r="I94" i="20"/>
  <c r="F94" i="19"/>
  <c r="P70" i="19"/>
  <c r="P94" i="19"/>
  <c r="AA94" i="17"/>
  <c r="X94" i="17"/>
  <c r="AC70" i="17"/>
  <c r="Q94" i="17"/>
  <c r="AC94" i="17"/>
  <c r="AB94" i="17"/>
  <c r="AD97" i="17"/>
  <c r="AA94" i="16"/>
  <c r="AB94" i="16"/>
  <c r="M30" i="27" l="1"/>
  <c r="O30" i="27" s="1"/>
  <c r="P30" i="27" s="1"/>
  <c r="R28" i="27"/>
  <c r="R29" i="27"/>
  <c r="R27" i="27"/>
  <c r="R26" i="27"/>
  <c r="R30" i="27"/>
  <c r="AG102" i="17"/>
  <c r="O92" i="15" l="1"/>
  <c r="N92" i="15"/>
  <c r="M92" i="15"/>
  <c r="L92" i="15"/>
  <c r="K92" i="15"/>
  <c r="J92" i="15"/>
  <c r="I92" i="15"/>
  <c r="H92" i="15"/>
  <c r="G92" i="15"/>
  <c r="F92" i="15"/>
  <c r="E92" i="15"/>
  <c r="D92" i="15"/>
  <c r="P91" i="15"/>
  <c r="P90" i="15"/>
  <c r="P89" i="15"/>
  <c r="P88" i="15"/>
  <c r="P87" i="15"/>
  <c r="P92" i="15" s="1"/>
  <c r="O86" i="15"/>
  <c r="N86" i="15"/>
  <c r="M86" i="15"/>
  <c r="L86" i="15"/>
  <c r="K86" i="15"/>
  <c r="J86" i="15"/>
  <c r="I86" i="15"/>
  <c r="H86" i="15"/>
  <c r="G86" i="15"/>
  <c r="F86" i="15"/>
  <c r="E86" i="15"/>
  <c r="D86" i="15"/>
  <c r="P85" i="15"/>
  <c r="P84" i="15"/>
  <c r="P86" i="15" s="1"/>
  <c r="O83" i="15"/>
  <c r="N83" i="15"/>
  <c r="M83" i="15"/>
  <c r="L83" i="15"/>
  <c r="K83" i="15"/>
  <c r="J83" i="15"/>
  <c r="I83" i="15"/>
  <c r="H83" i="15"/>
  <c r="G83" i="15"/>
  <c r="F83" i="15"/>
  <c r="E83" i="15"/>
  <c r="D83" i="15"/>
  <c r="P82" i="15"/>
  <c r="P81" i="15"/>
  <c r="P80" i="15"/>
  <c r="O79" i="15"/>
  <c r="N79" i="15"/>
  <c r="M79" i="15"/>
  <c r="L79" i="15"/>
  <c r="K79" i="15"/>
  <c r="J79" i="15"/>
  <c r="I79" i="15"/>
  <c r="H79" i="15"/>
  <c r="G79" i="15"/>
  <c r="F79" i="15"/>
  <c r="E79" i="15"/>
  <c r="D79" i="15"/>
  <c r="P78" i="15"/>
  <c r="P77" i="15"/>
  <c r="P76" i="15"/>
  <c r="P75" i="15"/>
  <c r="P74" i="15"/>
  <c r="P73" i="15"/>
  <c r="O72" i="15"/>
  <c r="N72" i="15"/>
  <c r="M72" i="15"/>
  <c r="L72" i="15"/>
  <c r="K72" i="15"/>
  <c r="J72" i="15"/>
  <c r="I72" i="15"/>
  <c r="H72" i="15"/>
  <c r="G72" i="15"/>
  <c r="F72" i="15"/>
  <c r="E72" i="15"/>
  <c r="D72" i="15"/>
  <c r="P71" i="15"/>
  <c r="P72" i="15" s="1"/>
  <c r="O69" i="15"/>
  <c r="N69" i="15"/>
  <c r="M69" i="15"/>
  <c r="L69" i="15"/>
  <c r="K69" i="15"/>
  <c r="J69" i="15"/>
  <c r="I69" i="15"/>
  <c r="H69" i="15"/>
  <c r="G69" i="15"/>
  <c r="F69" i="15"/>
  <c r="E69" i="15"/>
  <c r="D69" i="15"/>
  <c r="P68" i="15"/>
  <c r="P67" i="15"/>
  <c r="P66" i="15"/>
  <c r="O65" i="15"/>
  <c r="N65" i="15"/>
  <c r="M65" i="15"/>
  <c r="L65" i="15"/>
  <c r="K65" i="15"/>
  <c r="J65" i="15"/>
  <c r="I65" i="15"/>
  <c r="H65" i="15"/>
  <c r="G65" i="15"/>
  <c r="F65" i="15"/>
  <c r="E65" i="15"/>
  <c r="D65" i="15"/>
  <c r="P64" i="15"/>
  <c r="P63" i="15"/>
  <c r="P62" i="15"/>
  <c r="P61" i="15"/>
  <c r="O61" i="15"/>
  <c r="N61" i="15"/>
  <c r="M61" i="15"/>
  <c r="L61" i="15"/>
  <c r="K61" i="15"/>
  <c r="J61" i="15"/>
  <c r="I61" i="15"/>
  <c r="H61" i="15"/>
  <c r="G61" i="15"/>
  <c r="F61" i="15"/>
  <c r="E61" i="15"/>
  <c r="D61" i="15"/>
  <c r="P60" i="15"/>
  <c r="O59" i="15"/>
  <c r="N59" i="15"/>
  <c r="M59" i="15"/>
  <c r="L59" i="15"/>
  <c r="K59" i="15"/>
  <c r="J59" i="15"/>
  <c r="I59" i="15"/>
  <c r="H59" i="15"/>
  <c r="G59" i="15"/>
  <c r="F59" i="15"/>
  <c r="E59" i="15"/>
  <c r="D59" i="15"/>
  <c r="P58" i="15"/>
  <c r="P57" i="15"/>
  <c r="P56" i="15"/>
  <c r="O55" i="15"/>
  <c r="N55" i="15"/>
  <c r="M55" i="15"/>
  <c r="L55" i="15"/>
  <c r="K55" i="15"/>
  <c r="J55" i="15"/>
  <c r="I55" i="15"/>
  <c r="H55" i="15"/>
  <c r="G55" i="15"/>
  <c r="F55" i="15"/>
  <c r="E55" i="15"/>
  <c r="D55" i="15"/>
  <c r="P54" i="15"/>
  <c r="P55" i="15" s="1"/>
  <c r="O52" i="15"/>
  <c r="N52" i="15"/>
  <c r="M52" i="15"/>
  <c r="L52" i="15"/>
  <c r="K52" i="15"/>
  <c r="J52" i="15"/>
  <c r="I52" i="15"/>
  <c r="H52" i="15"/>
  <c r="G52" i="15"/>
  <c r="F52" i="15"/>
  <c r="E52" i="15"/>
  <c r="D52" i="15"/>
  <c r="P51" i="15"/>
  <c r="P52" i="15" s="1"/>
  <c r="O50" i="15"/>
  <c r="N50" i="15"/>
  <c r="M50" i="15"/>
  <c r="L50" i="15"/>
  <c r="L53" i="15" s="1"/>
  <c r="K50" i="15"/>
  <c r="J50" i="15"/>
  <c r="I50" i="15"/>
  <c r="H50" i="15"/>
  <c r="G50" i="15"/>
  <c r="F50" i="15"/>
  <c r="E50" i="15"/>
  <c r="D50" i="15"/>
  <c r="P49" i="15"/>
  <c r="P48" i="15"/>
  <c r="P47" i="15"/>
  <c r="P46" i="15"/>
  <c r="P45" i="15"/>
  <c r="O44" i="15"/>
  <c r="N44" i="15"/>
  <c r="M44" i="15"/>
  <c r="L44" i="15"/>
  <c r="K44" i="15"/>
  <c r="J44" i="15"/>
  <c r="I44" i="15"/>
  <c r="H44" i="15"/>
  <c r="G44" i="15"/>
  <c r="F44" i="15"/>
  <c r="E44" i="15"/>
  <c r="D44" i="15"/>
  <c r="P43" i="15"/>
  <c r="P42" i="15"/>
  <c r="P41" i="15"/>
  <c r="P40" i="15"/>
  <c r="P39" i="15"/>
  <c r="P38" i="15"/>
  <c r="O37" i="15"/>
  <c r="N37" i="15"/>
  <c r="M37" i="15"/>
  <c r="L37" i="15"/>
  <c r="K37" i="15"/>
  <c r="J37" i="15"/>
  <c r="I37" i="15"/>
  <c r="H37" i="15"/>
  <c r="G37" i="15"/>
  <c r="F37" i="15"/>
  <c r="E37" i="15"/>
  <c r="D37" i="15"/>
  <c r="P36" i="15"/>
  <c r="P35" i="15"/>
  <c r="P34" i="15"/>
  <c r="P33" i="15"/>
  <c r="P32" i="15"/>
  <c r="O31" i="15"/>
  <c r="O53" i="15" s="1"/>
  <c r="N31" i="15"/>
  <c r="M31" i="15"/>
  <c r="L31" i="15"/>
  <c r="K31" i="15"/>
  <c r="J31" i="15"/>
  <c r="I31" i="15"/>
  <c r="H31" i="15"/>
  <c r="G31" i="15"/>
  <c r="F31" i="15"/>
  <c r="E31" i="15"/>
  <c r="D31" i="15"/>
  <c r="P30" i="15"/>
  <c r="P31" i="15" s="1"/>
  <c r="P29" i="15"/>
  <c r="O27" i="15"/>
  <c r="N27" i="15"/>
  <c r="M27" i="15"/>
  <c r="L27" i="15"/>
  <c r="K27" i="15"/>
  <c r="J27" i="15"/>
  <c r="I27" i="15"/>
  <c r="H27" i="15"/>
  <c r="G27" i="15"/>
  <c r="F27" i="15"/>
  <c r="E27" i="15"/>
  <c r="D27" i="15"/>
  <c r="P26" i="15"/>
  <c r="P25" i="15"/>
  <c r="P24" i="15"/>
  <c r="P23" i="15"/>
  <c r="O22" i="15"/>
  <c r="N22" i="15"/>
  <c r="M22" i="15"/>
  <c r="L22" i="15"/>
  <c r="K22" i="15"/>
  <c r="J22" i="15"/>
  <c r="I22" i="15"/>
  <c r="H22" i="15"/>
  <c r="G22" i="15"/>
  <c r="F22" i="15"/>
  <c r="E22" i="15"/>
  <c r="D22" i="15"/>
  <c r="P21" i="15"/>
  <c r="P20" i="15"/>
  <c r="P19" i="15"/>
  <c r="P18" i="15"/>
  <c r="O17" i="15"/>
  <c r="N17" i="15"/>
  <c r="M17" i="15"/>
  <c r="L17" i="15"/>
  <c r="K17" i="15"/>
  <c r="J17" i="15"/>
  <c r="I17" i="15"/>
  <c r="H17" i="15"/>
  <c r="G17" i="15"/>
  <c r="F17" i="15"/>
  <c r="E17" i="15"/>
  <c r="D17" i="15"/>
  <c r="P16" i="15"/>
  <c r="P15" i="15"/>
  <c r="P14" i="15"/>
  <c r="P13" i="15"/>
  <c r="P12" i="15"/>
  <c r="P11" i="15"/>
  <c r="O10" i="15"/>
  <c r="N10" i="15"/>
  <c r="M10" i="15"/>
  <c r="L10" i="15"/>
  <c r="K10" i="15"/>
  <c r="J10" i="15"/>
  <c r="I10" i="15"/>
  <c r="H10" i="15"/>
  <c r="G10" i="15"/>
  <c r="F10" i="15"/>
  <c r="E10" i="15"/>
  <c r="D10" i="15"/>
  <c r="P9" i="15"/>
  <c r="P8" i="15"/>
  <c r="P7" i="15"/>
  <c r="P6" i="15"/>
  <c r="O5" i="15"/>
  <c r="N5" i="15"/>
  <c r="M5" i="15"/>
  <c r="L5" i="15"/>
  <c r="K5" i="15"/>
  <c r="J5" i="15"/>
  <c r="I5" i="15"/>
  <c r="H5" i="15"/>
  <c r="G5" i="15"/>
  <c r="F5" i="15"/>
  <c r="E5" i="15"/>
  <c r="D5" i="15"/>
  <c r="P4" i="15"/>
  <c r="P5" i="15" s="1"/>
  <c r="O92" i="14"/>
  <c r="N92" i="14"/>
  <c r="M92" i="14"/>
  <c r="L92" i="14"/>
  <c r="K92" i="14"/>
  <c r="J92" i="14"/>
  <c r="I92" i="14"/>
  <c r="H92" i="14"/>
  <c r="G92" i="14"/>
  <c r="F92" i="14"/>
  <c r="E92" i="14"/>
  <c r="D92" i="14"/>
  <c r="P91" i="14"/>
  <c r="P90" i="14"/>
  <c r="P89" i="14"/>
  <c r="P88" i="14"/>
  <c r="P87" i="14"/>
  <c r="O86" i="14"/>
  <c r="N86" i="14"/>
  <c r="M86" i="14"/>
  <c r="L86" i="14"/>
  <c r="K86" i="14"/>
  <c r="J86" i="14"/>
  <c r="I86" i="14"/>
  <c r="H86" i="14"/>
  <c r="G86" i="14"/>
  <c r="F86" i="14"/>
  <c r="E86" i="14"/>
  <c r="D86" i="14"/>
  <c r="P85" i="14"/>
  <c r="P84" i="14"/>
  <c r="P86" i="14" s="1"/>
  <c r="O83" i="14"/>
  <c r="N83" i="14"/>
  <c r="M83" i="14"/>
  <c r="L83" i="14"/>
  <c r="K83" i="14"/>
  <c r="J83" i="14"/>
  <c r="I83" i="14"/>
  <c r="H83" i="14"/>
  <c r="G83" i="14"/>
  <c r="F83" i="14"/>
  <c r="E83" i="14"/>
  <c r="D83" i="14"/>
  <c r="P82" i="14"/>
  <c r="P81" i="14"/>
  <c r="P80" i="14"/>
  <c r="O79" i="14"/>
  <c r="N79" i="14"/>
  <c r="M79" i="14"/>
  <c r="L79" i="14"/>
  <c r="K79" i="14"/>
  <c r="J79" i="14"/>
  <c r="I79" i="14"/>
  <c r="H79" i="14"/>
  <c r="G79" i="14"/>
  <c r="F79" i="14"/>
  <c r="E79" i="14"/>
  <c r="D79" i="14"/>
  <c r="P78" i="14"/>
  <c r="P77" i="14"/>
  <c r="P76" i="14"/>
  <c r="P75" i="14"/>
  <c r="P74" i="14"/>
  <c r="P73" i="14"/>
  <c r="O72" i="14"/>
  <c r="N72" i="14"/>
  <c r="M72" i="14"/>
  <c r="L72" i="14"/>
  <c r="K72" i="14"/>
  <c r="J72" i="14"/>
  <c r="I72" i="14"/>
  <c r="H72" i="14"/>
  <c r="G72" i="14"/>
  <c r="F72" i="14"/>
  <c r="E72" i="14"/>
  <c r="D72" i="14"/>
  <c r="P71" i="14"/>
  <c r="P72" i="14" s="1"/>
  <c r="O69" i="14"/>
  <c r="N69" i="14"/>
  <c r="M69" i="14"/>
  <c r="L69" i="14"/>
  <c r="K69" i="14"/>
  <c r="J69" i="14"/>
  <c r="I69" i="14"/>
  <c r="H69" i="14"/>
  <c r="G69" i="14"/>
  <c r="F69" i="14"/>
  <c r="E69" i="14"/>
  <c r="D69" i="14"/>
  <c r="P68" i="14"/>
  <c r="P67" i="14"/>
  <c r="P66" i="14"/>
  <c r="P69" i="14" s="1"/>
  <c r="O65" i="14"/>
  <c r="N65" i="14"/>
  <c r="M65" i="14"/>
  <c r="L65" i="14"/>
  <c r="K65" i="14"/>
  <c r="J65" i="14"/>
  <c r="I65" i="14"/>
  <c r="H65" i="14"/>
  <c r="G65" i="14"/>
  <c r="F65" i="14"/>
  <c r="E65" i="14"/>
  <c r="D65" i="14"/>
  <c r="P64" i="14"/>
  <c r="P63" i="14"/>
  <c r="P62" i="14"/>
  <c r="O61" i="14"/>
  <c r="N61" i="14"/>
  <c r="M61" i="14"/>
  <c r="L61" i="14"/>
  <c r="K61" i="14"/>
  <c r="J61" i="14"/>
  <c r="I61" i="14"/>
  <c r="H61" i="14"/>
  <c r="G61" i="14"/>
  <c r="F61" i="14"/>
  <c r="E61" i="14"/>
  <c r="D61" i="14"/>
  <c r="P60" i="14"/>
  <c r="P61" i="14" s="1"/>
  <c r="O59" i="14"/>
  <c r="N59" i="14"/>
  <c r="M59" i="14"/>
  <c r="L59" i="14"/>
  <c r="K59" i="14"/>
  <c r="J59" i="14"/>
  <c r="I59" i="14"/>
  <c r="H59" i="14"/>
  <c r="G59" i="14"/>
  <c r="F59" i="14"/>
  <c r="E59" i="14"/>
  <c r="D59" i="14"/>
  <c r="P58" i="14"/>
  <c r="P57" i="14"/>
  <c r="P56" i="14"/>
  <c r="O55" i="14"/>
  <c r="N55" i="14"/>
  <c r="M55" i="14"/>
  <c r="L55" i="14"/>
  <c r="K55" i="14"/>
  <c r="J55" i="14"/>
  <c r="I55" i="14"/>
  <c r="H55" i="14"/>
  <c r="G55" i="14"/>
  <c r="F55" i="14"/>
  <c r="E55" i="14"/>
  <c r="D55" i="14"/>
  <c r="P54" i="14"/>
  <c r="P55" i="14" s="1"/>
  <c r="O52" i="14"/>
  <c r="N52" i="14"/>
  <c r="M52" i="14"/>
  <c r="L52" i="14"/>
  <c r="K52" i="14"/>
  <c r="J52" i="14"/>
  <c r="I52" i="14"/>
  <c r="H52" i="14"/>
  <c r="G52" i="14"/>
  <c r="F52" i="14"/>
  <c r="E52" i="14"/>
  <c r="D52" i="14"/>
  <c r="P51" i="14"/>
  <c r="P52" i="14" s="1"/>
  <c r="O50" i="14"/>
  <c r="N50" i="14"/>
  <c r="M50" i="14"/>
  <c r="L50" i="14"/>
  <c r="K50" i="14"/>
  <c r="J50" i="14"/>
  <c r="I50" i="14"/>
  <c r="H50" i="14"/>
  <c r="G50" i="14"/>
  <c r="F50" i="14"/>
  <c r="E50" i="14"/>
  <c r="D50" i="14"/>
  <c r="P49" i="14"/>
  <c r="P48" i="14"/>
  <c r="P47" i="14"/>
  <c r="P46" i="14"/>
  <c r="P45" i="14"/>
  <c r="O44" i="14"/>
  <c r="N44" i="14"/>
  <c r="M44" i="14"/>
  <c r="L44" i="14"/>
  <c r="K44" i="14"/>
  <c r="J44" i="14"/>
  <c r="I44" i="14"/>
  <c r="H44" i="14"/>
  <c r="G44" i="14"/>
  <c r="F44" i="14"/>
  <c r="E44" i="14"/>
  <c r="D44" i="14"/>
  <c r="P43" i="14"/>
  <c r="P42" i="14"/>
  <c r="P41" i="14"/>
  <c r="P40" i="14"/>
  <c r="P39" i="14"/>
  <c r="P38" i="14"/>
  <c r="O37" i="14"/>
  <c r="N37" i="14"/>
  <c r="M37" i="14"/>
  <c r="L37" i="14"/>
  <c r="K37" i="14"/>
  <c r="J37" i="14"/>
  <c r="I37" i="14"/>
  <c r="H37" i="14"/>
  <c r="G37" i="14"/>
  <c r="F37" i="14"/>
  <c r="E37" i="14"/>
  <c r="D37" i="14"/>
  <c r="P36" i="14"/>
  <c r="P35" i="14"/>
  <c r="P34" i="14"/>
  <c r="P33" i="14"/>
  <c r="P32" i="14"/>
  <c r="O31" i="14"/>
  <c r="N31" i="14"/>
  <c r="M31" i="14"/>
  <c r="L31" i="14"/>
  <c r="K31" i="14"/>
  <c r="J31" i="14"/>
  <c r="I31" i="14"/>
  <c r="H31" i="14"/>
  <c r="H53" i="14" s="1"/>
  <c r="G31" i="14"/>
  <c r="F31" i="14"/>
  <c r="E31" i="14"/>
  <c r="D31" i="14"/>
  <c r="P30" i="14"/>
  <c r="P29" i="14"/>
  <c r="O27" i="14"/>
  <c r="N27" i="14"/>
  <c r="M27" i="14"/>
  <c r="L27" i="14"/>
  <c r="K27" i="14"/>
  <c r="J27" i="14"/>
  <c r="I27" i="14"/>
  <c r="H27" i="14"/>
  <c r="G27" i="14"/>
  <c r="F27" i="14"/>
  <c r="E27" i="14"/>
  <c r="D27" i="14"/>
  <c r="P26" i="14"/>
  <c r="P25" i="14"/>
  <c r="P24" i="14"/>
  <c r="P23" i="14"/>
  <c r="O22" i="14"/>
  <c r="N22" i="14"/>
  <c r="M22" i="14"/>
  <c r="L22" i="14"/>
  <c r="K22" i="14"/>
  <c r="J22" i="14"/>
  <c r="I22" i="14"/>
  <c r="H22" i="14"/>
  <c r="G22" i="14"/>
  <c r="F22" i="14"/>
  <c r="E22" i="14"/>
  <c r="D22" i="14"/>
  <c r="P21" i="14"/>
  <c r="P20" i="14"/>
  <c r="P19" i="14"/>
  <c r="P18" i="14"/>
  <c r="P22" i="14" s="1"/>
  <c r="O17" i="14"/>
  <c r="O28" i="14" s="1"/>
  <c r="N17" i="14"/>
  <c r="N28" i="14" s="1"/>
  <c r="M17" i="14"/>
  <c r="L17" i="14"/>
  <c r="K17" i="14"/>
  <c r="J17" i="14"/>
  <c r="I17" i="14"/>
  <c r="H17" i="14"/>
  <c r="G17" i="14"/>
  <c r="F17" i="14"/>
  <c r="E17" i="14"/>
  <c r="D17" i="14"/>
  <c r="P16" i="14"/>
  <c r="P15" i="14"/>
  <c r="P14" i="14"/>
  <c r="P13" i="14"/>
  <c r="P12" i="14"/>
  <c r="P11" i="14"/>
  <c r="O10" i="14"/>
  <c r="N10" i="14"/>
  <c r="M10" i="14"/>
  <c r="L10" i="14"/>
  <c r="K10" i="14"/>
  <c r="J10" i="14"/>
  <c r="I10" i="14"/>
  <c r="H10" i="14"/>
  <c r="G10" i="14"/>
  <c r="F10" i="14"/>
  <c r="E10" i="14"/>
  <c r="D10" i="14"/>
  <c r="P9" i="14"/>
  <c r="P8" i="14"/>
  <c r="P7" i="14"/>
  <c r="P6" i="14"/>
  <c r="O5" i="14"/>
  <c r="N5" i="14"/>
  <c r="M5" i="14"/>
  <c r="L5" i="14"/>
  <c r="K5" i="14"/>
  <c r="J5" i="14"/>
  <c r="I5" i="14"/>
  <c r="H5" i="14"/>
  <c r="G5" i="14"/>
  <c r="F5" i="14"/>
  <c r="E5" i="14"/>
  <c r="D5" i="14"/>
  <c r="P4" i="14"/>
  <c r="P5" i="14" s="1"/>
  <c r="M28" i="15" l="1"/>
  <c r="E53" i="15"/>
  <c r="M53" i="15"/>
  <c r="K93" i="15"/>
  <c r="P83" i="15"/>
  <c r="E28" i="15"/>
  <c r="L70" i="15"/>
  <c r="L93" i="15"/>
  <c r="K70" i="15"/>
  <c r="D70" i="15"/>
  <c r="M93" i="15"/>
  <c r="J53" i="15"/>
  <c r="H53" i="15"/>
  <c r="P65" i="15"/>
  <c r="E70" i="15"/>
  <c r="P37" i="15"/>
  <c r="E93" i="15"/>
  <c r="N28" i="15"/>
  <c r="F93" i="15"/>
  <c r="N70" i="15"/>
  <c r="P27" i="15"/>
  <c r="O70" i="15"/>
  <c r="I93" i="15"/>
  <c r="L28" i="15"/>
  <c r="L94" i="15" s="1"/>
  <c r="O28" i="15"/>
  <c r="J93" i="15"/>
  <c r="F53" i="15"/>
  <c r="H70" i="15"/>
  <c r="D53" i="15"/>
  <c r="P10" i="15"/>
  <c r="G28" i="15"/>
  <c r="G53" i="15"/>
  <c r="K53" i="15"/>
  <c r="K94" i="15" s="1"/>
  <c r="O93" i="15"/>
  <c r="O94" i="15" s="1"/>
  <c r="F28" i="15"/>
  <c r="P17" i="15"/>
  <c r="J70" i="15"/>
  <c r="P59" i="15"/>
  <c r="P70" i="15" s="1"/>
  <c r="D93" i="15"/>
  <c r="K28" i="15"/>
  <c r="I70" i="15"/>
  <c r="H28" i="15"/>
  <c r="D28" i="15"/>
  <c r="P44" i="15"/>
  <c r="I28" i="15"/>
  <c r="I53" i="15"/>
  <c r="F70" i="15"/>
  <c r="P69" i="15"/>
  <c r="G70" i="15"/>
  <c r="P79" i="15"/>
  <c r="J28" i="15"/>
  <c r="P50" i="15"/>
  <c r="P22" i="15"/>
  <c r="N53" i="15"/>
  <c r="M70" i="15"/>
  <c r="N93" i="15"/>
  <c r="G93" i="15"/>
  <c r="H93" i="15"/>
  <c r="P83" i="14"/>
  <c r="I28" i="14"/>
  <c r="N53" i="14"/>
  <c r="G70" i="14"/>
  <c r="P37" i="14"/>
  <c r="J28" i="14"/>
  <c r="D70" i="14"/>
  <c r="J93" i="14"/>
  <c r="G28" i="14"/>
  <c r="M70" i="14"/>
  <c r="K93" i="14"/>
  <c r="L93" i="14"/>
  <c r="D93" i="14"/>
  <c r="E28" i="14"/>
  <c r="P27" i="14"/>
  <c r="P92" i="14"/>
  <c r="F28" i="14"/>
  <c r="P10" i="14"/>
  <c r="H28" i="14"/>
  <c r="M28" i="14"/>
  <c r="M93" i="14"/>
  <c r="H93" i="14"/>
  <c r="P17" i="14"/>
  <c r="F70" i="14"/>
  <c r="E70" i="14"/>
  <c r="I93" i="14"/>
  <c r="E53" i="14"/>
  <c r="L70" i="14"/>
  <c r="M53" i="14"/>
  <c r="P65" i="14"/>
  <c r="I70" i="14"/>
  <c r="F53" i="14"/>
  <c r="J70" i="14"/>
  <c r="H70" i="14"/>
  <c r="H94" i="14" s="1"/>
  <c r="G53" i="14"/>
  <c r="G94" i="14" s="1"/>
  <c r="K70" i="14"/>
  <c r="P59" i="14"/>
  <c r="P70" i="14" s="1"/>
  <c r="F93" i="14"/>
  <c r="I53" i="14"/>
  <c r="K53" i="14"/>
  <c r="N93" i="14"/>
  <c r="G93" i="14"/>
  <c r="J53" i="14"/>
  <c r="O93" i="14"/>
  <c r="P44" i="14"/>
  <c r="D28" i="14"/>
  <c r="L53" i="14"/>
  <c r="P50" i="14"/>
  <c r="E93" i="14"/>
  <c r="P79" i="14"/>
  <c r="K28" i="14"/>
  <c r="L28" i="14"/>
  <c r="P31" i="14"/>
  <c r="O70" i="14"/>
  <c r="O53" i="14"/>
  <c r="N70" i="14"/>
  <c r="D53" i="14"/>
  <c r="J94" i="15" l="1"/>
  <c r="M94" i="15"/>
  <c r="I94" i="15"/>
  <c r="P28" i="15"/>
  <c r="P94" i="15" s="1"/>
  <c r="E94" i="15"/>
  <c r="P93" i="15"/>
  <c r="G94" i="15"/>
  <c r="F94" i="15"/>
  <c r="D94" i="15"/>
  <c r="P53" i="15"/>
  <c r="H94" i="15"/>
  <c r="N94" i="15"/>
  <c r="P28" i="14"/>
  <c r="J94" i="14"/>
  <c r="I94" i="14"/>
  <c r="M94" i="14"/>
  <c r="P93" i="14"/>
  <c r="E94" i="14"/>
  <c r="O94" i="14"/>
  <c r="L94" i="14"/>
  <c r="N94" i="14"/>
  <c r="F94" i="14"/>
  <c r="D94" i="14"/>
  <c r="K94" i="14"/>
  <c r="P53" i="14"/>
  <c r="P94"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Rossana Carolina Hernandez Quintero</author>
    <author>tc={1CC3009C-F44A-4FA5-9255-C1E8B4EC093B}</author>
  </authors>
  <commentList>
    <comment ref="BB2" authorId="0" shapeId="0" xr:uid="{169A7D7B-CC76-4B47-AEB2-FEDA2BD24A0C}">
      <text>
        <r>
          <rPr>
            <b/>
            <sz val="9"/>
            <color indexed="81"/>
            <rFont val="Tahoma"/>
            <family val="2"/>
          </rPr>
          <t>Cambio de Regiones y Gerencias</t>
        </r>
      </text>
    </comment>
    <comment ref="AU3" authorId="1" shapeId="0" xr:uid="{1CC3009C-F44A-4FA5-9255-C1E8B4EC093B}">
      <text>
        <t>[Threaded comment]
Your version of Excel allows you to read this threaded comment; however, any edits to it will get removed if the file is opened in a newer version of Excel. Learn more: https://go.microsoft.com/fwlink/?linkid=870924
Comment:
    THD Torres deja de programar de Recogido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Rossana Carolina Hernandez Quintero</author>
    <author>tc={A265B9C6-6650-439B-8527-A36EDEFA3B47}</author>
  </authors>
  <commentList>
    <comment ref="BB2" authorId="0" shapeId="0" xr:uid="{52D98687-C1A1-4FE8-9038-79DD75CE7CB1}">
      <text>
        <r>
          <rPr>
            <b/>
            <sz val="9"/>
            <color indexed="81"/>
            <rFont val="Tahoma"/>
            <family val="2"/>
          </rPr>
          <t>Cambio de Regiones y Gerencias</t>
        </r>
      </text>
    </comment>
    <comment ref="AU4" authorId="1" shapeId="0" xr:uid="{A265B9C6-6650-439B-8527-A36EDEFA3B47}">
      <text>
        <t>[Threaded comment]
Your version of Excel allows you to read this threaded comment; however, any edits to it will get removed if the file is opened in a newer version of Excel. Learn more: https://go.microsoft.com/fwlink/?linkid=870924
Comment:
    THD Torres deja de programar de Recogido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Rossana Carolina Hernandez Quintero</author>
  </authors>
  <commentList>
    <comment ref="B33" authorId="0" shapeId="0" xr:uid="{22085AA3-6DB1-4AB1-9691-97ECC57BA843}">
      <text>
        <r>
          <rPr>
            <b/>
            <sz val="9"/>
            <color indexed="81"/>
            <rFont val="Tahoma"/>
            <family val="2"/>
          </rPr>
          <t>Inicio en Junio 2025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Rossana Carolina Hernandez Quintero</author>
  </authors>
  <commentList>
    <comment ref="B30" authorId="0" shapeId="0" xr:uid="{C821C716-BFFB-4CCB-8078-410B2A49A2E9}">
      <text>
        <r>
          <rPr>
            <b/>
            <sz val="9"/>
            <color indexed="81"/>
            <rFont val="Tahoma"/>
            <family val="2"/>
          </rPr>
          <t>Inicio en Junio 2025</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54B1DA2-E19F-410F-82EB-71172502DADB}" name="Conexión" type="104" refreshedVersion="0" background="1">
    <extLst>
      <ext xmlns:x15="http://schemas.microsoft.com/office/spreadsheetml/2010/11/main" uri="{DE250136-89BD-433C-8126-D09CA5730AF9}">
        <x15:connection id="Calendar"/>
      </ext>
    </extLst>
  </connection>
  <connection id="2" xr16:uid="{8336F37D-9C04-4BA4-A7EE-AAECE2C8047C}" name="Consulta - bridge_materiales_productos" description="Conexión a la consulta 'bridge_materiales_productos' en el libro." type="100" refreshedVersion="8" minRefreshableVersion="5">
    <extLst>
      <ext xmlns:x15="http://schemas.microsoft.com/office/spreadsheetml/2010/11/main" uri="{DE250136-89BD-433C-8126-D09CA5730AF9}">
        <x15:connection id="53f35a86-a642-47de-af5a-8fc57245d222"/>
      </ext>
    </extLst>
  </connection>
  <connection id="3" xr16:uid="{7980334C-BFAF-4E8D-8A0B-7CCDAA6AF464}" name="Consulta - dim_materiales" description="Conexión a la consulta 'dim_materiales' en el libro." type="100" refreshedVersion="8" minRefreshableVersion="5">
    <extLst>
      <ext xmlns:x15="http://schemas.microsoft.com/office/spreadsheetml/2010/11/main" uri="{DE250136-89BD-433C-8126-D09CA5730AF9}">
        <x15:connection id="e3e57be5-1f97-4eba-b7d5-ff1f38cc1c08"/>
      </ext>
    </extLst>
  </connection>
  <connection id="4" xr16:uid="{2D18EAA2-4C3F-4908-8433-385C87748C35}" name="Consulta - dim_plazas" description="Conexión a la consulta 'dim_plazas' en el libro." type="100" refreshedVersion="8" minRefreshableVersion="5">
    <extLst>
      <ext xmlns:x15="http://schemas.microsoft.com/office/spreadsheetml/2010/11/main" uri="{DE250136-89BD-433C-8126-D09CA5730AF9}">
        <x15:connection id="8f34b770-54b8-4718-88d7-f0b04910f8e5"/>
      </ext>
    </extLst>
  </connection>
  <connection id="5" xr16:uid="{99F99994-B387-4B3F-8F65-647AF0A80A61}" name="Consulta - dim_productos" description="Conexión a la consulta 'dim_productos' en el libro." type="100" refreshedVersion="8" minRefreshableVersion="5">
    <extLst>
      <ext xmlns:x15="http://schemas.microsoft.com/office/spreadsheetml/2010/11/main" uri="{DE250136-89BD-433C-8126-D09CA5730AF9}">
        <x15:connection id="73ca214c-6464-4e0e-883a-407c317876c4"/>
      </ext>
    </extLst>
  </connection>
  <connection id="6" xr16:uid="{168A247A-707A-40EA-8D39-735F474C837A}" name="Consulta - fact_hechos" description="Conexión a la consulta 'fact_hechos' en el libro." type="100" refreshedVersion="8" minRefreshableVersion="5">
    <extLst>
      <ext xmlns:x15="http://schemas.microsoft.com/office/spreadsheetml/2010/11/main" uri="{DE250136-89BD-433C-8126-D09CA5730AF9}">
        <x15:connection id="8f1124d1-46ee-45e8-a9c1-0b0206c9c2f1"/>
      </ext>
    </extLst>
  </connection>
  <connection id="7" xr16:uid="{AAA9CC93-9FA5-481A-8004-5A1C3C8C5664}"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hechos].[fecha (año)].&amp;[2025]}"/>
  </metadataStrings>
  <mdxMetadata count="1">
    <mdx n="0" f="s">
      <ms ns="1" c="0"/>
    </mdx>
  </mdxMetadata>
  <valueMetadata count="1">
    <bk>
      <rc t="1" v="0"/>
    </bk>
  </valueMetadata>
</metadata>
</file>

<file path=xl/sharedStrings.xml><?xml version="1.0" encoding="utf-8"?>
<sst xmlns="http://schemas.openxmlformats.org/spreadsheetml/2006/main" count="2715" uniqueCount="420">
  <si>
    <t>NOTAS</t>
  </si>
  <si>
    <t>DIFERENCIAS</t>
  </si>
  <si>
    <t>PROMEDIO DIARIO SE CAPTURA MANUAL</t>
  </si>
  <si>
    <t>CASTILLOS</t>
  </si>
  <si>
    <t>PLAZA</t>
  </si>
  <si>
    <t>MA</t>
  </si>
  <si>
    <t>AGUASCALIENTES</t>
  </si>
  <si>
    <t>FECHA</t>
  </si>
  <si>
    <t>VOL - CARO</t>
  </si>
  <si>
    <t>BASE - CARO</t>
  </si>
  <si>
    <t>BASE</t>
  </si>
  <si>
    <t>FILTROS</t>
  </si>
  <si>
    <t>aguascalientes</t>
  </si>
  <si>
    <t>PRODUCTO: cemento gris ; PLAZA: aguascalientes ; VOL: marzo25</t>
  </si>
  <si>
    <t>leon</t>
  </si>
  <si>
    <t>PRODUCTO: cemento gris ; PLAZA: leon ; VOL: ene25</t>
  </si>
  <si>
    <t>Volumen</t>
  </si>
  <si>
    <t>Año</t>
  </si>
  <si>
    <t>Region</t>
  </si>
  <si>
    <t>Gerencia</t>
  </si>
  <si>
    <t>Plaza</t>
  </si>
  <si>
    <t>fecha (año)</t>
  </si>
  <si>
    <t>CENTRO-SUR</t>
  </si>
  <si>
    <t>ESTADO DE MEXICO</t>
  </si>
  <si>
    <t>PENINSULA</t>
  </si>
  <si>
    <t>SUR VER-TAB</t>
  </si>
  <si>
    <t>METRO-HIDALGO</t>
  </si>
  <si>
    <t>OAXACA - CHIAPAS</t>
  </si>
  <si>
    <t>PUE-TLAX-MOR</t>
  </si>
  <si>
    <t>NACIONAL</t>
  </si>
  <si>
    <t>Mes</t>
  </si>
  <si>
    <t>Grand Total</t>
  </si>
  <si>
    <t>E</t>
  </si>
  <si>
    <t>F</t>
  </si>
  <si>
    <t>M</t>
  </si>
  <si>
    <t>A</t>
  </si>
  <si>
    <t>J</t>
  </si>
  <si>
    <t>S</t>
  </si>
  <si>
    <t>O</t>
  </si>
  <si>
    <t>N</t>
  </si>
  <si>
    <t>D</t>
  </si>
  <si>
    <t>Volumen Base</t>
  </si>
  <si>
    <t>Column Labels</t>
  </si>
  <si>
    <t>Row Labels</t>
  </si>
  <si>
    <t>2025</t>
  </si>
  <si>
    <t>Producto</t>
  </si>
  <si>
    <t>Importe Jun'25</t>
  </si>
  <si>
    <t>Importe May'25</t>
  </si>
  <si>
    <t>Importe Abr'25</t>
  </si>
  <si>
    <t>Antihumedad</t>
  </si>
  <si>
    <t>Asfalto</t>
  </si>
  <si>
    <t>Blanco</t>
  </si>
  <si>
    <t>Gris</t>
  </si>
  <si>
    <t>Mortero</t>
  </si>
  <si>
    <t>Multiplast</t>
  </si>
  <si>
    <t>MANUAL</t>
  </si>
  <si>
    <t>% Conc.</t>
  </si>
  <si>
    <t>Importe Feb'26</t>
  </si>
  <si>
    <t>Importe Ene'26</t>
  </si>
  <si>
    <t>Importe Dic'25</t>
  </si>
  <si>
    <t>Importe Nov'25</t>
  </si>
  <si>
    <t>Importe Oct'25</t>
  </si>
  <si>
    <t>%</t>
  </si>
  <si>
    <t>Importe Sep'25</t>
  </si>
  <si>
    <t>Importe Ago'25</t>
  </si>
  <si>
    <t>Importe Jul'25</t>
  </si>
  <si>
    <t>Castillos</t>
  </si>
  <si>
    <t>Mezclas Secas</t>
  </si>
  <si>
    <t>Sep'25</t>
  </si>
  <si>
    <t>vs MA</t>
  </si>
  <si>
    <t>% vs MA</t>
  </si>
  <si>
    <t>vs MMAA</t>
  </si>
  <si>
    <t>% vs MMAA</t>
  </si>
  <si>
    <t>Acum'25</t>
  </si>
  <si>
    <t>% vs Acum'24</t>
  </si>
  <si>
    <t>% vs Acum'23</t>
  </si>
  <si>
    <t>% vs Acum'22</t>
  </si>
  <si>
    <t>Conc. Acum'25</t>
  </si>
  <si>
    <t>Gris Sacos</t>
  </si>
  <si>
    <t>2 KG</t>
  </si>
  <si>
    <t>VOLUMEN NACIONAL</t>
  </si>
  <si>
    <t>Manual</t>
  </si>
  <si>
    <t>Mar'26</t>
  </si>
  <si>
    <t>Acum'26</t>
  </si>
  <si>
    <t>% vs   Acum'25</t>
  </si>
  <si>
    <t>Conc. Acum'26</t>
  </si>
  <si>
    <t>NOTA:</t>
  </si>
  <si>
    <t>106 px</t>
  </si>
  <si>
    <t>76 px</t>
  </si>
  <si>
    <t>VOLUMEN REGIONAL</t>
  </si>
  <si>
    <t>Región</t>
  </si>
  <si>
    <t>No. Tiendas</t>
  </si>
  <si>
    <t>Prom Acum Tienda</t>
  </si>
  <si>
    <t>Vol MA</t>
  </si>
  <si>
    <t>Vol MAct</t>
  </si>
  <si>
    <t>PD MA</t>
  </si>
  <si>
    <t>PD Mact</t>
  </si>
  <si>
    <t>% PD vs MA</t>
  </si>
  <si>
    <t>% PD vs MMAA</t>
  </si>
  <si>
    <t>Ac'26 vs '25</t>
  </si>
  <si>
    <t>% '26 vs '25</t>
  </si>
  <si>
    <t>PD Acum'26</t>
  </si>
  <si>
    <t>% PD '26 vs '25</t>
  </si>
  <si>
    <t>Ratio AH/Gris Acum</t>
  </si>
  <si>
    <t>PACIFICO</t>
  </si>
  <si>
    <t>NORTE - BAJIO</t>
  </si>
  <si>
    <t>Nacional</t>
  </si>
  <si>
    <t>copiar y pegar grafica de arriba como valor</t>
  </si>
  <si>
    <t>MAct</t>
  </si>
  <si>
    <t>45 Pixeles, tamaño columna</t>
  </si>
  <si>
    <t>NOTA: revisar  la ultima fila de total en base de Marco</t>
  </si>
  <si>
    <t>Ratio: vs Gris</t>
  </si>
  <si>
    <t>Ratio: vs Gris Acum</t>
  </si>
  <si>
    <t>CAMPECHE</t>
  </si>
  <si>
    <t>CANCUN</t>
  </si>
  <si>
    <t>CD DEL CARMEN</t>
  </si>
  <si>
    <t>CHETUMAL</t>
  </si>
  <si>
    <t>MERIDA</t>
  </si>
  <si>
    <t>PLAYA DEL CARMEN</t>
  </si>
  <si>
    <t>PENINSULA  Total</t>
  </si>
  <si>
    <t>COATZACOALCOS</t>
  </si>
  <si>
    <t>CORDOBA</t>
  </si>
  <si>
    <t>VERACRUZ</t>
  </si>
  <si>
    <t>VILLAHERMOSA</t>
  </si>
  <si>
    <t>XALAPA</t>
  </si>
  <si>
    <t>SUR VER-TAB  Total</t>
  </si>
  <si>
    <t>METEPEC &amp; TOLUCA</t>
  </si>
  <si>
    <t>ESTADO DE MEXICO  Total</t>
  </si>
  <si>
    <t>DF</t>
  </si>
  <si>
    <t>PACHUCA</t>
  </si>
  <si>
    <t>METRO-HIDALGO  Total</t>
  </si>
  <si>
    <t>OAXACA</t>
  </si>
  <si>
    <t>TAPACHULA</t>
  </si>
  <si>
    <t>TUXTLA</t>
  </si>
  <si>
    <t>OAXACA - CHIAPAS  Total</t>
  </si>
  <si>
    <t>CUAUTLA</t>
  </si>
  <si>
    <t>CUERNAVACA</t>
  </si>
  <si>
    <t>PUEBLA</t>
  </si>
  <si>
    <t>TEHUACAN</t>
  </si>
  <si>
    <t>TLAXCALA</t>
  </si>
  <si>
    <t>PUE-TLAX-MOR  Total</t>
  </si>
  <si>
    <t>TOTAL</t>
  </si>
  <si>
    <t>Vol. MA</t>
  </si>
  <si>
    <t>Vol. MAct</t>
  </si>
  <si>
    <t>MMAA</t>
  </si>
  <si>
    <t>COAHUILA-DURANGO</t>
  </si>
  <si>
    <t>DURANGO</t>
  </si>
  <si>
    <t>MONCLOVA</t>
  </si>
  <si>
    <t>PIEDRAS NEGRAS</t>
  </si>
  <si>
    <t>SALTILLO</t>
  </si>
  <si>
    <t>TORREON</t>
  </si>
  <si>
    <t>GTO-QRO</t>
  </si>
  <si>
    <t>CELAYA</t>
  </si>
  <si>
    <t>IRAPUATO</t>
  </si>
  <si>
    <t>LEON</t>
  </si>
  <si>
    <t>QUERETARO</t>
  </si>
  <si>
    <t>SALAMANCA</t>
  </si>
  <si>
    <t>SAN JUAN</t>
  </si>
  <si>
    <t>ACAPULCO</t>
  </si>
  <si>
    <t>COLIMA</t>
  </si>
  <si>
    <t>GUADALAJARA</t>
  </si>
  <si>
    <t>MANZANILLO</t>
  </si>
  <si>
    <t>PUERTO VALLARTA</t>
  </si>
  <si>
    <t>LAS CALIFORNIAS</t>
  </si>
  <si>
    <t>CABOS</t>
  </si>
  <si>
    <t>ENSENADA</t>
  </si>
  <si>
    <t>LA PAZ</t>
  </si>
  <si>
    <t>MEXICALI</t>
  </si>
  <si>
    <t>ROSARITO</t>
  </si>
  <si>
    <t>TIJUANA</t>
  </si>
  <si>
    <t>MICHOACAN</t>
  </si>
  <si>
    <t>MORELIA</t>
  </si>
  <si>
    <t>URUAPAN</t>
  </si>
  <si>
    <t>ZAMORA</t>
  </si>
  <si>
    <t>NUEVO LEON</t>
  </si>
  <si>
    <t>MTY</t>
  </si>
  <si>
    <t>SLP-ZAC-AGS</t>
  </si>
  <si>
    <t>SAN LUIS</t>
  </si>
  <si>
    <t>ZACATECAS</t>
  </si>
  <si>
    <t>CULIACAN</t>
  </si>
  <si>
    <t>GUASAVE</t>
  </si>
  <si>
    <t>GUAYMAS</t>
  </si>
  <si>
    <t>HERMOSILLO</t>
  </si>
  <si>
    <t>MAZATLAN</t>
  </si>
  <si>
    <t>MOCHIS</t>
  </si>
  <si>
    <t>NOGALES</t>
  </si>
  <si>
    <t>OBREGON</t>
  </si>
  <si>
    <t>TEPIC</t>
  </si>
  <si>
    <t>MATAMOROS</t>
  </si>
  <si>
    <t>REYNOSA</t>
  </si>
  <si>
    <t>TAMPICO</t>
  </si>
  <si>
    <t>VICTORIA</t>
  </si>
  <si>
    <t>Dic'21</t>
  </si>
  <si>
    <t>Ene'22</t>
  </si>
  <si>
    <t>Feb'22</t>
  </si>
  <si>
    <t>Mar'22</t>
  </si>
  <si>
    <t>Abr'22</t>
  </si>
  <si>
    <t>May'22</t>
  </si>
  <si>
    <t>Jun'22</t>
  </si>
  <si>
    <t>Jul'22</t>
  </si>
  <si>
    <t>Ago'22</t>
  </si>
  <si>
    <t>Sep'22</t>
  </si>
  <si>
    <t>Oct'22</t>
  </si>
  <si>
    <t>Nov'22</t>
  </si>
  <si>
    <t>Dic'22</t>
  </si>
  <si>
    <t>Ene'23</t>
  </si>
  <si>
    <t>Feb'23</t>
  </si>
  <si>
    <t>Mar'23</t>
  </si>
  <si>
    <t>Abr'23</t>
  </si>
  <si>
    <t>May'23</t>
  </si>
  <si>
    <t>Jun'23</t>
  </si>
  <si>
    <t>Jul'23</t>
  </si>
  <si>
    <t>Ago'23</t>
  </si>
  <si>
    <t>Sep'23</t>
  </si>
  <si>
    <t>Oct'23</t>
  </si>
  <si>
    <t>Nov'23</t>
  </si>
  <si>
    <t>Dic'23</t>
  </si>
  <si>
    <t>Ene'24</t>
  </si>
  <si>
    <t>Feb'24</t>
  </si>
  <si>
    <t>Mar'24</t>
  </si>
  <si>
    <t>Abr'24</t>
  </si>
  <si>
    <t>May'24</t>
  </si>
  <si>
    <t>Jun'24</t>
  </si>
  <si>
    <t>Jul'24</t>
  </si>
  <si>
    <t>Ago'24</t>
  </si>
  <si>
    <t>Sep'24</t>
  </si>
  <si>
    <t>Oct'24</t>
  </si>
  <si>
    <t>Nov'24</t>
  </si>
  <si>
    <t>Dic'24</t>
  </si>
  <si>
    <t>Ene'25</t>
  </si>
  <si>
    <t>Feb'25</t>
  </si>
  <si>
    <t>Mar'25</t>
  </si>
  <si>
    <t>Abr'25</t>
  </si>
  <si>
    <t>May'25</t>
  </si>
  <si>
    <t>Jun'25</t>
  </si>
  <si>
    <t>Jul'25</t>
  </si>
  <si>
    <t>Ago'25</t>
  </si>
  <si>
    <t>Oct'25</t>
  </si>
  <si>
    <t>Nov'25</t>
  </si>
  <si>
    <t>Dic'25</t>
  </si>
  <si>
    <t>Ene'26</t>
  </si>
  <si>
    <t>Feb'26</t>
  </si>
  <si>
    <t>Pacífico</t>
  </si>
  <si>
    <t>% Vs MA</t>
  </si>
  <si>
    <t>Noreste</t>
  </si>
  <si>
    <t>Centro</t>
  </si>
  <si>
    <t>Sureste</t>
  </si>
  <si>
    <t>% MAct</t>
  </si>
  <si>
    <t>%  Vs Dic'21</t>
  </si>
  <si>
    <t>PRECIO NETO</t>
  </si>
  <si>
    <t>$ vs MA</t>
  </si>
  <si>
    <t>$ vs MMAA</t>
  </si>
  <si>
    <t>$ Acum'26</t>
  </si>
  <si>
    <t>$ vs Acum'25</t>
  </si>
  <si>
    <t>% vs Acum'25</t>
  </si>
  <si>
    <t>$Dic'25</t>
  </si>
  <si>
    <t>$ vs Dic'25</t>
  </si>
  <si>
    <t>% vs Dic'25</t>
  </si>
  <si>
    <t>$ Utilidad TN (Acum'25)</t>
  </si>
  <si>
    <t>% Utilidad TN (Acum'25)</t>
  </si>
  <si>
    <t>Gris Saco</t>
  </si>
  <si>
    <t>Utilidad a NOV'25</t>
  </si>
  <si>
    <t>GRIS</t>
  </si>
  <si>
    <t>MORTERO</t>
  </si>
  <si>
    <t>ANTIHUMEDAD</t>
  </si>
  <si>
    <t>Acum'24</t>
  </si>
  <si>
    <t>Abr'26</t>
  </si>
  <si>
    <t>May'26</t>
  </si>
  <si>
    <t>Jun'26</t>
  </si>
  <si>
    <t>Jul'26</t>
  </si>
  <si>
    <t>Ago'26</t>
  </si>
  <si>
    <t>Sep'26</t>
  </si>
  <si>
    <t>Oct'26</t>
  </si>
  <si>
    <t>Nov'26</t>
  </si>
  <si>
    <t>Dic'26</t>
  </si>
  <si>
    <t>GUADALAJARA ALTOS</t>
  </si>
  <si>
    <t>GUADALAJARA ALTOS TOTAL</t>
  </si>
  <si>
    <t>JAL-COL-NAY</t>
  </si>
  <si>
    <t>JAL-COL-NAY TOTAL</t>
  </si>
  <si>
    <t>LAS CALIFORNIAS TOTAL</t>
  </si>
  <si>
    <t>SINALOA</t>
  </si>
  <si>
    <t>SINALOA TOTAL</t>
  </si>
  <si>
    <t>SONORA</t>
  </si>
  <si>
    <t>SONORA TOTAL</t>
  </si>
  <si>
    <t>PACIFICO TOTAL</t>
  </si>
  <si>
    <t>NORESTE</t>
  </si>
  <si>
    <t>SLP-ZAC</t>
  </si>
  <si>
    <t>SLP-ZAC TOTAL</t>
  </si>
  <si>
    <t>COAHUILA-DURANGO TOTAL</t>
  </si>
  <si>
    <t>TAMPS-VER</t>
  </si>
  <si>
    <t>N  LAREDO</t>
  </si>
  <si>
    <t>POZARICA</t>
  </si>
  <si>
    <t>TAMPS-VER TOTAL</t>
  </si>
  <si>
    <t>BAJIO</t>
  </si>
  <si>
    <t>BAJIO TOTAL</t>
  </si>
  <si>
    <t>NUEVO LEON TOTAL</t>
  </si>
  <si>
    <t>NORESTE TOTAL</t>
  </si>
  <si>
    <t>CENTRO</t>
  </si>
  <si>
    <t>ESTADO DE MEXICO TOTAL</t>
  </si>
  <si>
    <t>GUERRERO - MORELOS</t>
  </si>
  <si>
    <t>GUERRERO - MORELOS TOTAL</t>
  </si>
  <si>
    <t>METRO DF</t>
  </si>
  <si>
    <t>METRO DF TOTAL</t>
  </si>
  <si>
    <t>MICHOACAN TOTAL</t>
  </si>
  <si>
    <t>QUERETARO - HIDALGO</t>
  </si>
  <si>
    <t>QUERETARO - HIDALGO TOTAL</t>
  </si>
  <si>
    <t>CENTRO TOTAL</t>
  </si>
  <si>
    <t>SURESTE</t>
  </si>
  <si>
    <t>OAXACA TOTAL</t>
  </si>
  <si>
    <t>PENINSULA TOTAL</t>
  </si>
  <si>
    <t>PUEBLA - TLAXCALA</t>
  </si>
  <si>
    <t>PUEBLA - TLAXCALA TOTAL</t>
  </si>
  <si>
    <t>SUR CHIAPAS</t>
  </si>
  <si>
    <t>SUR CHIAPAS TOTAL</t>
  </si>
  <si>
    <t>VERACRUZ TABASCO</t>
  </si>
  <si>
    <t>JALAPA</t>
  </si>
  <si>
    <t>VERACRUZ TABASCO TOTAL</t>
  </si>
  <si>
    <t>SURESTE TOTAL</t>
  </si>
  <si>
    <t>HD TOTAL</t>
  </si>
  <si>
    <t>MEZCLAS SECAS</t>
  </si>
  <si>
    <t>Ene'18</t>
  </si>
  <si>
    <t>Feb'18</t>
  </si>
  <si>
    <t>Mar'18</t>
  </si>
  <si>
    <t>Abr'18</t>
  </si>
  <si>
    <t>May'18</t>
  </si>
  <si>
    <t>Jun'18</t>
  </si>
  <si>
    <t>Jul'18</t>
  </si>
  <si>
    <t>Ago'19</t>
  </si>
  <si>
    <t>Sep'18</t>
  </si>
  <si>
    <t>Oct'18</t>
  </si>
  <si>
    <t>Nov'18</t>
  </si>
  <si>
    <t>Dic'18</t>
  </si>
  <si>
    <t>Acum'18</t>
  </si>
  <si>
    <t>Ene'19</t>
  </si>
  <si>
    <t>Feb'19</t>
  </si>
  <si>
    <t>Mar'19</t>
  </si>
  <si>
    <t>Abr'19</t>
  </si>
  <si>
    <t>May'19</t>
  </si>
  <si>
    <t>Jun'19</t>
  </si>
  <si>
    <t>Jul'19</t>
  </si>
  <si>
    <t>Sep'19</t>
  </si>
  <si>
    <t>Oct'19</t>
  </si>
  <si>
    <t>Nov'19</t>
  </si>
  <si>
    <t>Dic'19</t>
  </si>
  <si>
    <t>Acum'19</t>
  </si>
  <si>
    <t>Ene'20</t>
  </si>
  <si>
    <t>Feb'20</t>
  </si>
  <si>
    <t>Mar'20</t>
  </si>
  <si>
    <t>Abr'20</t>
  </si>
  <si>
    <t>May'20</t>
  </si>
  <si>
    <t>Jun'20</t>
  </si>
  <si>
    <t>Jul'20</t>
  </si>
  <si>
    <t>Ago'20</t>
  </si>
  <si>
    <t>Sep'20</t>
  </si>
  <si>
    <t>Oct'20</t>
  </si>
  <si>
    <t>Nov'20</t>
  </si>
  <si>
    <t>Dic'20</t>
  </si>
  <si>
    <t>Acum'20</t>
  </si>
  <si>
    <t>Ene'21</t>
  </si>
  <si>
    <t>Feb'21</t>
  </si>
  <si>
    <t>Mar'21</t>
  </si>
  <si>
    <t>Abr'21</t>
  </si>
  <si>
    <t>May'21</t>
  </si>
  <si>
    <t>Jun'21</t>
  </si>
  <si>
    <t>Jul'21</t>
  </si>
  <si>
    <t>Ago'21</t>
  </si>
  <si>
    <t>Sep'21</t>
  </si>
  <si>
    <t>Oct'21</t>
  </si>
  <si>
    <t>Nov'21</t>
  </si>
  <si>
    <t>Acum'21</t>
  </si>
  <si>
    <t>Acum'22</t>
  </si>
  <si>
    <t>Acum'23</t>
  </si>
  <si>
    <t xml:space="preserve">VOL </t>
  </si>
  <si>
    <t>MEZCLAS</t>
  </si>
  <si>
    <t>Tiendas con MS</t>
  </si>
  <si>
    <t>Vol SO MA</t>
  </si>
  <si>
    <t>Vol SO MAct</t>
  </si>
  <si>
    <t>Vol SI MA</t>
  </si>
  <si>
    <t>Vol SI MAct</t>
  </si>
  <si>
    <t>ANTIHUMEDAD PPT</t>
  </si>
  <si>
    <t>Tiendas con Antihumedad</t>
  </si>
  <si>
    <t>Prom Mes Tienda</t>
  </si>
  <si>
    <t>PD MAct</t>
  </si>
  <si>
    <t>% PD '25 vs '25</t>
  </si>
  <si>
    <t>ASFALTO</t>
  </si>
  <si>
    <t>No aplica</t>
  </si>
  <si>
    <t>Tiendas con Asfalto</t>
  </si>
  <si>
    <t>-</t>
  </si>
  <si>
    <t>CEMENTO GRIS SACO</t>
  </si>
  <si>
    <t>GTO-AGS TOTAL</t>
  </si>
  <si>
    <t>GRIS + IMPERCEM + ANTIHUMEDAD</t>
  </si>
  <si>
    <t>BLANCO</t>
  </si>
  <si>
    <t>MORTERO SACO</t>
  </si>
  <si>
    <t>MULTIPLAST</t>
  </si>
  <si>
    <t>GUERRERO</t>
  </si>
  <si>
    <t>JALISCO - COLIMA</t>
  </si>
  <si>
    <t>SONORA - SINALOA - NAYARIT</t>
  </si>
  <si>
    <t>Importe Mar'26</t>
  </si>
  <si>
    <t>NUEVAS REGIONES</t>
  </si>
  <si>
    <t>GUERRERO TOTAL</t>
  </si>
  <si>
    <t>JALISCO - COLIMA TOTAL</t>
  </si>
  <si>
    <t>SLP-ZAC-AGS TOTAL</t>
  </si>
  <si>
    <t>GTO-QRO TOTAL</t>
  </si>
  <si>
    <t>PUE-TLAX-MOR TOTAL</t>
  </si>
  <si>
    <t>METRO-HIDALGO TOTAL</t>
  </si>
  <si>
    <t>CENTRO-SUR TOTAL</t>
  </si>
  <si>
    <t>OAXACA - CHIAPAS TOTAL</t>
  </si>
  <si>
    <t>SONORA - SINALOA - NAYARIT TOTAL</t>
  </si>
  <si>
    <t>NORTE - BAJIO TOTAL</t>
  </si>
  <si>
    <t>SUR VER-TAB TOTAL</t>
  </si>
  <si>
    <t xml:space="preserve"> $Mar'26</t>
  </si>
  <si>
    <t>Importe Abr'26</t>
  </si>
  <si>
    <t>Norte-Bajío</t>
  </si>
  <si>
    <t>Centro-Sur</t>
  </si>
  <si>
    <t>Abr'</t>
  </si>
  <si>
    <t>(blank)</t>
  </si>
  <si>
    <t>tamaño de ancho 21 en las celdas</t>
  </si>
  <si>
    <t>TAMPS - VER NTE</t>
  </si>
  <si>
    <t>N  LAREDO</t>
  </si>
  <si>
    <t>POZA RICA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</si>
</sst>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164" formatCode="_(&quot;$&quot;* #,##0.00_);_(&quot;$&quot;* \(#,##0.00\);_(&quot;$&quot;* &quot;-&quot;??_);_(@_)"/>
    <numFmt numFmtId="165" formatCode="_(* #,##0.00_);_(* \(#,##0.00\);_(* &quot;-&quot;??_);_(@_)"/>
    <numFmt numFmtId="166" formatCode="#,##0.0%;\-#,##0.0%;#,##0.0%"/>
    <numFmt numFmtId="167" formatCode="0.0%;\-0.0%;0.0%"/>
    <numFmt numFmtId="168" formatCode="_-* #,##0_-;\-* #,##0_-;_-* &quot;-&quot;??_-;_-@_-"/>
    <numFmt numFmtId="169" formatCode="_(* #,##0_);_(* \(#,##0\);_(* &quot;-&quot;??_);_(@_)"/>
    <numFmt numFmtId="170" formatCode="_-&quot;$&quot;* #,##0_-;\-&quot;$&quot;* #,##0_-;_-&quot;$&quot;* &quot;-&quot;??_-;_-@_-"/>
    <numFmt numFmtId="171" formatCode="0.0%"/>
    <numFmt numFmtId="172" formatCode="#,##0_ ;[Red]\-#,##0\ "/>
    <numFmt numFmtId="173" formatCode="0.00%;\-0.00%;0.00%"/>
  </numFmts>
  <fonts count="25" x14ac:knownFonts="1">
    <font>
      <sz val="11"/>
      <color theme="1"/>
      <name val="Calibri"/>
      <family val="2"/>
      <scheme val="minor"/>
    </font>
    <font>
      <b/>
      <sz val="11"/>
      <color theme="1"/>
      <name val="Calibri"/>
      <family val="2"/>
      <scheme val="minor"/>
    </font>
    <font>
      <b/>
      <sz val="8"/>
      <color rgb="FFFFFFFF"/>
      <name val="Calibri"/>
      <family val="2"/>
      <scheme val="minor"/>
    </font>
    <font>
      <b/>
      <sz val="8"/>
      <color theme="1"/>
      <name val="Calibri"/>
      <family val="2"/>
      <scheme val="minor"/>
    </font>
    <font>
      <sz val="8"/>
      <color theme="1"/>
      <name val="Calibri"/>
      <family val="2"/>
      <scheme val="minor"/>
    </font>
    <font>
      <b/>
      <sz val="8"/>
      <name val="Calibri"/>
      <family val="2"/>
      <scheme val="minor"/>
    </font>
    <font>
      <b/>
      <sz val="8"/>
      <color rgb="FF000000"/>
      <name val="Calibri"/>
      <family val="2"/>
      <scheme val="minor"/>
    </font>
    <font>
      <b/>
      <sz val="8"/>
      <color theme="0"/>
      <name val="Calibri"/>
      <family val="2"/>
      <scheme val="minor"/>
    </font>
    <font>
      <sz val="11"/>
      <color theme="1"/>
      <name val="Calibri"/>
      <family val="2"/>
      <scheme val="minor"/>
    </font>
    <font>
      <b/>
      <sz val="8"/>
      <color theme="4" tint="-0.499984740745262"/>
      <name val="Calibri"/>
      <family val="2"/>
      <scheme val="minor"/>
    </font>
    <font>
      <b/>
      <sz val="8"/>
      <color theme="5" tint="-0.249977111117893"/>
      <name val="Calibri"/>
      <family val="2"/>
      <scheme val="minor"/>
    </font>
    <font>
      <b/>
      <sz val="8"/>
      <color rgb="FF002060"/>
      <name val="Calibri"/>
      <family val="2"/>
      <scheme val="minor"/>
    </font>
    <font>
      <b/>
      <sz val="9"/>
      <color theme="0"/>
      <name val="Calibri"/>
      <family val="2"/>
      <scheme val="minor"/>
    </font>
    <font>
      <sz val="9"/>
      <color theme="1"/>
      <name val="Calibri"/>
      <family val="2"/>
      <scheme val="minor"/>
    </font>
    <font>
      <b/>
      <sz val="9"/>
      <name val="Calibri"/>
      <family val="2"/>
      <scheme val="minor"/>
    </font>
    <font>
      <b/>
      <sz val="9"/>
      <color theme="1"/>
      <name val="Calibri"/>
      <family val="2"/>
      <scheme val="minor"/>
    </font>
    <font>
      <sz val="8"/>
      <name val="Calibri"/>
      <family val="2"/>
      <scheme val="minor"/>
    </font>
    <font>
      <sz val="11"/>
      <color theme="0"/>
      <name val="Calibri"/>
      <family val="2"/>
      <scheme val="minor"/>
    </font>
    <font>
      <sz val="8"/>
      <color theme="0"/>
      <name val="Calibri"/>
      <family val="2"/>
      <scheme val="minor"/>
    </font>
    <font>
      <b/>
      <sz val="9"/>
      <color indexed="81"/>
      <name val="Tahoma"/>
      <family val="2"/>
    </font>
    <font>
      <sz val="8"/>
      <color rgb="FFFF0000"/>
      <name val="Calibri"/>
      <family val="2"/>
      <scheme val="minor"/>
    </font>
    <font>
      <i/>
      <sz val="8"/>
      <color theme="1"/>
      <name val="Calibri"/>
      <family val="2"/>
      <scheme val="minor"/>
    </font>
    <font>
      <sz val="9"/>
      <color rgb="FFFF0000"/>
      <name val="Calibri"/>
      <family val="2"/>
      <scheme val="minor"/>
    </font>
    <font>
      <b/>
      <sz val="8"/>
      <color rgb="FF00B050"/>
      <name val="Calibri"/>
      <family val="2"/>
      <scheme val="minor"/>
    </font>
    <font>
      <b/>
      <sz val="16"/>
      <color rgb="FFFF0000"/>
      <name val="Calibri"/>
      <family val="2"/>
      <scheme val="minor"/>
    </font>
  </fonts>
  <fills count="26">
    <fill>
      <patternFill patternType="none"/>
    </fill>
    <fill>
      <patternFill patternType="gray125"/>
    </fill>
    <fill>
      <patternFill patternType="solid">
        <fgColor theme="7" tint="0.39997558519241921"/>
        <bgColor indexed="64"/>
      </patternFill>
    </fill>
    <fill>
      <patternFill patternType="solid">
        <fgColor theme="7"/>
        <bgColor indexed="64"/>
      </patternFill>
    </fill>
    <fill>
      <patternFill patternType="solid">
        <fgColor rgb="FFFFFF00"/>
        <bgColor indexed="64"/>
      </patternFill>
    </fill>
    <fill>
      <patternFill patternType="solid">
        <fgColor theme="0" tint="-0.14999847407452621"/>
        <bgColor indexed="64"/>
      </patternFill>
    </fill>
    <fill>
      <patternFill patternType="solid">
        <fgColor rgb="FFD9E1F2"/>
        <bgColor rgb="FF000000"/>
      </patternFill>
    </fill>
    <fill>
      <patternFill patternType="solid">
        <fgColor theme="2"/>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0"/>
        <bgColor indexed="64"/>
      </patternFill>
    </fill>
    <fill>
      <patternFill patternType="solid">
        <fgColor theme="8" tint="0.79998168889431442"/>
        <bgColor indexed="64"/>
      </patternFill>
    </fill>
    <fill>
      <patternFill patternType="solid">
        <fgColor rgb="FF0000CC"/>
        <bgColor indexed="64"/>
      </patternFill>
    </fill>
    <fill>
      <patternFill patternType="solid">
        <fgColor theme="2" tint="-0.499984740745262"/>
        <bgColor indexed="64"/>
      </patternFill>
    </fill>
    <fill>
      <patternFill patternType="solid">
        <fgColor rgb="FF203764"/>
        <bgColor rgb="FF000000"/>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9933"/>
        <bgColor indexed="64"/>
      </patternFill>
    </fill>
    <fill>
      <patternFill patternType="solid">
        <fgColor theme="7" tint="0.79998168889431442"/>
        <bgColor indexed="64"/>
      </patternFill>
    </fill>
    <fill>
      <patternFill patternType="solid">
        <fgColor theme="0"/>
        <bgColor theme="8" tint="-0.249977111117893"/>
      </patternFill>
    </fill>
    <fill>
      <patternFill patternType="solid">
        <fgColor rgb="FF92D050"/>
        <bgColor indexed="64"/>
      </patternFill>
    </fill>
    <fill>
      <patternFill patternType="solid">
        <fgColor theme="4" tint="-0.499984740745262"/>
        <bgColor indexed="64"/>
      </patternFill>
    </fill>
    <fill>
      <patternFill patternType="solid">
        <fgColor rgb="FF0000CC"/>
        <bgColor rgb="FF000000"/>
      </patternFill>
    </fill>
    <fill>
      <patternFill patternType="solid">
        <fgColor rgb="FF757171"/>
        <bgColor rgb="FF000000"/>
      </patternFill>
    </fill>
    <fill>
      <patternFill patternType="solid">
        <fgColor theme="3" tint="0.79998168889431442"/>
        <bgColor indexed="64"/>
      </patternFill>
    </fill>
  </fills>
  <borders count="2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theme="8" tint="0.79998168889431442"/>
      </bottom>
      <diagonal/>
    </border>
    <border>
      <left/>
      <right style="thin">
        <color indexed="64"/>
      </right>
      <top style="thin">
        <color indexed="64"/>
      </top>
      <bottom style="thin">
        <color theme="8" tint="0.79998168889431442"/>
      </bottom>
      <diagonal/>
    </border>
    <border>
      <left style="thin">
        <color indexed="64"/>
      </left>
      <right style="thin">
        <color indexed="64"/>
      </right>
      <top style="thin">
        <color theme="8" tint="0.79998168889431442"/>
      </top>
      <bottom style="thin">
        <color theme="8" tint="0.79998168889431442"/>
      </bottom>
      <diagonal/>
    </border>
    <border>
      <left/>
      <right style="thin">
        <color indexed="64"/>
      </right>
      <top style="thin">
        <color theme="8" tint="0.79998168889431442"/>
      </top>
      <bottom style="thin">
        <color theme="8" tint="0.79998168889431442"/>
      </bottom>
      <diagonal/>
    </border>
    <border>
      <left style="thin">
        <color indexed="64"/>
      </left>
      <right style="thin">
        <color indexed="64"/>
      </right>
      <top style="thin">
        <color theme="8" tint="0.79998168889431442"/>
      </top>
      <bottom style="thin">
        <color indexed="64"/>
      </bottom>
      <diagonal/>
    </border>
    <border>
      <left style="thin">
        <color indexed="64"/>
      </left>
      <right style="thin">
        <color indexed="64"/>
      </right>
      <top style="double">
        <color theme="8" tint="-0.249977111117893"/>
      </top>
      <bottom style="thin">
        <color indexed="64"/>
      </bottom>
      <diagonal/>
    </border>
    <border>
      <left/>
      <right style="thin">
        <color indexed="64"/>
      </right>
      <top style="double">
        <color theme="8" tint="-0.249977111117893"/>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theme="8" tint="0.79998168889431442"/>
      </top>
      <bottom/>
      <diagonal/>
    </border>
    <border>
      <left style="thin">
        <color indexed="64"/>
      </left>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s>
  <cellStyleXfs count="7">
    <xf numFmtId="0" fontId="0" fillId="0" borderId="0"/>
    <xf numFmtId="165" fontId="8" fillId="0" borderId="0" applyFont="0" applyFill="0" applyBorder="0" applyAlignment="0" applyProtection="0"/>
    <xf numFmtId="0" fontId="8" fillId="0" borderId="0"/>
    <xf numFmtId="165" fontId="8" fillId="0" borderId="0" applyFont="0" applyFill="0" applyBorder="0" applyAlignment="0" applyProtection="0"/>
    <xf numFmtId="164"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226">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7" fontId="0" fillId="0" borderId="0" xfId="0" applyNumberFormat="1" applyAlignment="1">
      <alignment horizontal="center" vertical="center"/>
    </xf>
    <xf numFmtId="0" fontId="0" fillId="3" borderId="0" xfId="0" applyFill="1" applyAlignment="1">
      <alignment horizontal="center" vertical="center"/>
    </xf>
    <xf numFmtId="0" fontId="1" fillId="4" borderId="0" xfId="0" applyFont="1" applyFill="1"/>
    <xf numFmtId="0" fontId="3" fillId="2" borderId="0" xfId="0" applyFont="1" applyFill="1" applyAlignment="1">
      <alignment horizontal="left" vertical="top"/>
    </xf>
    <xf numFmtId="0" fontId="4" fillId="0" borderId="0" xfId="0" applyFont="1" applyAlignment="1">
      <alignment horizontal="center" vertical="center"/>
    </xf>
    <xf numFmtId="0" fontId="4" fillId="0" borderId="0" xfId="0" applyFont="1"/>
    <xf numFmtId="0" fontId="3" fillId="0" borderId="0" xfId="0" applyFont="1" applyAlignment="1">
      <alignment horizontal="center" vertical="center"/>
    </xf>
    <xf numFmtId="0" fontId="4" fillId="0" borderId="0" xfId="0" applyFont="1" applyAlignment="1">
      <alignment horizontal="left" vertical="top"/>
    </xf>
    <xf numFmtId="3" fontId="4" fillId="0" borderId="0" xfId="0" applyNumberFormat="1" applyFont="1"/>
    <xf numFmtId="166" fontId="4" fillId="0" borderId="0" xfId="0" applyNumberFormat="1" applyFont="1"/>
    <xf numFmtId="167" fontId="4" fillId="0" borderId="0" xfId="0" applyNumberFormat="1" applyFont="1"/>
    <xf numFmtId="0" fontId="3" fillId="0" borderId="0" xfId="0" pivotButton="1" applyFont="1" applyAlignment="1">
      <alignment horizontal="center" vertical="center" wrapText="1"/>
    </xf>
    <xf numFmtId="0" fontId="3" fillId="0" borderId="0" xfId="0" applyFont="1" applyAlignment="1">
      <alignment horizontal="center" vertical="center" wrapText="1"/>
    </xf>
    <xf numFmtId="0" fontId="4" fillId="0" borderId="0" xfId="0" pivotButton="1"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top"/>
    </xf>
    <xf numFmtId="0" fontId="4" fillId="0" borderId="0" xfId="0" applyFont="1" applyAlignment="1">
      <alignment horizontal="right" vertical="center"/>
    </xf>
    <xf numFmtId="0" fontId="3" fillId="0" borderId="0" xfId="0" applyFont="1" applyAlignment="1">
      <alignment horizontal="right" vertical="center"/>
    </xf>
    <xf numFmtId="0" fontId="0" fillId="0" borderId="0" xfId="0" applyAlignment="1">
      <alignment horizontal="right" vertical="center"/>
    </xf>
    <xf numFmtId="0" fontId="0" fillId="0" borderId="0" xfId="0" applyAlignment="1">
      <alignment horizontal="left" vertical="top"/>
    </xf>
    <xf numFmtId="0" fontId="0" fillId="4" borderId="0" xfId="0" applyFill="1"/>
    <xf numFmtId="0" fontId="0" fillId="8" borderId="0" xfId="0" applyFill="1"/>
    <xf numFmtId="0" fontId="0" fillId="7" borderId="0" xfId="0" applyFill="1"/>
    <xf numFmtId="0" fontId="4" fillId="0" borderId="0" xfId="0" applyFont="1" applyAlignment="1">
      <alignment horizontal="left" vertical="center"/>
    </xf>
    <xf numFmtId="0" fontId="4" fillId="0" borderId="0" xfId="0" applyFont="1" applyAlignment="1">
      <alignment horizontal="left"/>
    </xf>
    <xf numFmtId="0" fontId="0" fillId="0" borderId="0" xfId="0" applyAlignment="1">
      <alignment horizontal="center"/>
    </xf>
    <xf numFmtId="0" fontId="0" fillId="0" borderId="0" xfId="0" applyAlignment="1">
      <alignment horizontal="left" vertical="center"/>
    </xf>
    <xf numFmtId="0" fontId="2" fillId="14" borderId="0" xfId="0" applyFont="1" applyFill="1" applyAlignment="1">
      <alignment horizontal="center" vertical="center" wrapText="1"/>
    </xf>
    <xf numFmtId="0" fontId="7" fillId="12" borderId="0" xfId="0" applyFont="1" applyFill="1" applyAlignment="1">
      <alignment horizontal="center" vertical="center" wrapText="1"/>
    </xf>
    <xf numFmtId="0" fontId="7" fillId="0" borderId="0" xfId="0" applyFont="1" applyAlignment="1">
      <alignment horizontal="center" vertical="center" wrapText="1"/>
    </xf>
    <xf numFmtId="0" fontId="7" fillId="13" borderId="0" xfId="0" applyFont="1" applyFill="1" applyAlignment="1">
      <alignment horizontal="center" vertical="center" wrapText="1"/>
    </xf>
    <xf numFmtId="3" fontId="4" fillId="0" borderId="0" xfId="0" applyNumberFormat="1" applyFont="1" applyAlignment="1">
      <alignment horizontal="right" vertical="center"/>
    </xf>
    <xf numFmtId="166" fontId="4" fillId="0" borderId="0" xfId="0" applyNumberFormat="1" applyFont="1" applyAlignment="1">
      <alignment horizontal="right" vertical="center"/>
    </xf>
    <xf numFmtId="0" fontId="4" fillId="11" borderId="0" xfId="0" applyFont="1" applyFill="1"/>
    <xf numFmtId="0" fontId="3" fillId="0" borderId="0" xfId="0" applyFont="1"/>
    <xf numFmtId="0" fontId="3" fillId="15" borderId="0" xfId="0" applyFont="1" applyFill="1"/>
    <xf numFmtId="0" fontId="3" fillId="16" borderId="0" xfId="0" applyFont="1" applyFill="1"/>
    <xf numFmtId="0" fontId="9" fillId="0" borderId="0" xfId="0" applyFont="1"/>
    <xf numFmtId="168" fontId="4" fillId="0" borderId="0" xfId="1" applyNumberFormat="1" applyFont="1"/>
    <xf numFmtId="168" fontId="4" fillId="0" borderId="0" xfId="0" applyNumberFormat="1" applyFont="1"/>
    <xf numFmtId="0" fontId="3" fillId="9" borderId="1" xfId="0" applyFont="1" applyFill="1" applyBorder="1"/>
    <xf numFmtId="0" fontId="4" fillId="9" borderId="2" xfId="0" applyFont="1" applyFill="1" applyBorder="1"/>
    <xf numFmtId="168" fontId="4" fillId="9" borderId="2" xfId="1" applyNumberFormat="1" applyFont="1" applyFill="1" applyBorder="1"/>
    <xf numFmtId="0" fontId="3" fillId="9" borderId="3" xfId="0" applyFont="1" applyFill="1" applyBorder="1"/>
    <xf numFmtId="0" fontId="4" fillId="9" borderId="4" xfId="0" applyFont="1" applyFill="1" applyBorder="1"/>
    <xf numFmtId="168" fontId="4" fillId="9" borderId="4" xfId="1" applyNumberFormat="1" applyFont="1" applyFill="1" applyBorder="1"/>
    <xf numFmtId="0" fontId="9" fillId="15" borderId="1" xfId="0" applyFont="1" applyFill="1" applyBorder="1"/>
    <xf numFmtId="0" fontId="3" fillId="15" borderId="2" xfId="0" applyFont="1" applyFill="1" applyBorder="1"/>
    <xf numFmtId="0" fontId="4" fillId="15" borderId="2" xfId="0" applyFont="1" applyFill="1" applyBorder="1"/>
    <xf numFmtId="168" fontId="4" fillId="15" borderId="2" xfId="1" applyNumberFormat="1" applyFont="1" applyFill="1" applyBorder="1"/>
    <xf numFmtId="0" fontId="10" fillId="17" borderId="1" xfId="0" applyFont="1" applyFill="1" applyBorder="1"/>
    <xf numFmtId="0" fontId="4" fillId="17" borderId="2" xfId="0" applyFont="1" applyFill="1" applyBorder="1"/>
    <xf numFmtId="168" fontId="4" fillId="17" borderId="2" xfId="1" applyNumberFormat="1" applyFont="1" applyFill="1" applyBorder="1"/>
    <xf numFmtId="0" fontId="11" fillId="0" borderId="0" xfId="0" applyFont="1"/>
    <xf numFmtId="168" fontId="4" fillId="0" borderId="0" xfId="3" applyNumberFormat="1" applyFont="1"/>
    <xf numFmtId="168" fontId="4" fillId="9" borderId="2" xfId="3" applyNumberFormat="1" applyFont="1" applyFill="1" applyBorder="1"/>
    <xf numFmtId="168" fontId="4" fillId="9" borderId="4" xfId="3" applyNumberFormat="1" applyFont="1" applyFill="1" applyBorder="1"/>
    <xf numFmtId="168" fontId="4" fillId="15" borderId="2" xfId="3" applyNumberFormat="1" applyFont="1" applyFill="1" applyBorder="1"/>
    <xf numFmtId="168" fontId="4" fillId="0" borderId="0" xfId="3" applyNumberFormat="1" applyFont="1" applyFill="1" applyBorder="1"/>
    <xf numFmtId="168" fontId="4" fillId="17" borderId="2" xfId="3" applyNumberFormat="1" applyFont="1" applyFill="1" applyBorder="1"/>
    <xf numFmtId="0" fontId="3" fillId="0" borderId="0" xfId="0" applyFont="1" applyAlignment="1">
      <alignment horizontal="center"/>
    </xf>
    <xf numFmtId="0" fontId="13" fillId="0" borderId="0" xfId="0" applyFont="1"/>
    <xf numFmtId="0" fontId="13" fillId="0" borderId="0" xfId="0" applyFont="1" applyAlignment="1">
      <alignment horizontal="center" vertical="center"/>
    </xf>
    <xf numFmtId="0" fontId="13" fillId="0" borderId="1" xfId="0" pivotButton="1" applyFont="1" applyBorder="1"/>
    <xf numFmtId="0" fontId="13" fillId="0" borderId="6" xfId="0" applyFont="1" applyBorder="1"/>
    <xf numFmtId="0" fontId="0" fillId="0" borderId="0" xfId="0" pivotButton="1"/>
    <xf numFmtId="3" fontId="0" fillId="0" borderId="0" xfId="0" applyNumberFormat="1"/>
    <xf numFmtId="0" fontId="0" fillId="0" borderId="0" xfId="0" applyAlignment="1">
      <alignment horizontal="left"/>
    </xf>
    <xf numFmtId="0" fontId="7" fillId="12" borderId="5" xfId="0" applyFont="1" applyFill="1" applyBorder="1" applyAlignment="1">
      <alignment horizontal="center" vertical="center" wrapText="1"/>
    </xf>
    <xf numFmtId="0" fontId="7" fillId="13" borderId="5" xfId="0" applyFont="1" applyFill="1" applyBorder="1" applyAlignment="1">
      <alignment horizontal="center" vertical="center" wrapText="1"/>
    </xf>
    <xf numFmtId="0" fontId="3" fillId="0" borderId="5" xfId="0" applyFont="1" applyBorder="1"/>
    <xf numFmtId="170" fontId="4" fillId="0" borderId="5" xfId="4" applyNumberFormat="1" applyFont="1" applyBorder="1"/>
    <xf numFmtId="171" fontId="16" fillId="0" borderId="5" xfId="6" applyNumberFormat="1" applyFont="1" applyFill="1" applyBorder="1"/>
    <xf numFmtId="9" fontId="4" fillId="0" borderId="5" xfId="5" applyFont="1" applyBorder="1"/>
    <xf numFmtId="171" fontId="4" fillId="0" borderId="5" xfId="6" applyNumberFormat="1" applyFont="1" applyFill="1" applyBorder="1"/>
    <xf numFmtId="0" fontId="12" fillId="12" borderId="5" xfId="0" applyFont="1" applyFill="1" applyBorder="1" applyAlignment="1">
      <alignment horizontal="center" vertical="center"/>
    </xf>
    <xf numFmtId="0" fontId="4" fillId="8" borderId="0" xfId="0" applyFont="1" applyFill="1" applyAlignment="1">
      <alignment horizontal="left" vertical="center"/>
    </xf>
    <xf numFmtId="3" fontId="4" fillId="8" borderId="0" xfId="0" applyNumberFormat="1" applyFont="1" applyFill="1"/>
    <xf numFmtId="0" fontId="4" fillId="8" borderId="0" xfId="0" applyFont="1" applyFill="1"/>
    <xf numFmtId="0" fontId="13" fillId="15" borderId="0" xfId="0" applyFont="1" applyFill="1"/>
    <xf numFmtId="0" fontId="13" fillId="10" borderId="0" xfId="0" applyFont="1" applyFill="1"/>
    <xf numFmtId="170" fontId="13" fillId="10" borderId="0" xfId="4" applyNumberFormat="1" applyFont="1" applyFill="1"/>
    <xf numFmtId="1" fontId="13" fillId="15" borderId="0" xfId="4" applyNumberFormat="1" applyFont="1" applyFill="1"/>
    <xf numFmtId="170" fontId="13" fillId="10" borderId="0" xfId="0" applyNumberFormat="1" applyFont="1" applyFill="1"/>
    <xf numFmtId="171" fontId="13" fillId="10" borderId="0" xfId="5" applyNumberFormat="1" applyFont="1" applyFill="1"/>
    <xf numFmtId="0" fontId="15" fillId="15" borderId="0" xfId="0" applyFont="1" applyFill="1" applyAlignment="1">
      <alignment horizontal="center"/>
    </xf>
    <xf numFmtId="0" fontId="15" fillId="15" borderId="0" xfId="0" applyFont="1" applyFill="1"/>
    <xf numFmtId="0" fontId="13" fillId="10" borderId="0" xfId="0" applyFont="1" applyFill="1" applyAlignment="1">
      <alignment horizontal="center"/>
    </xf>
    <xf numFmtId="0" fontId="4" fillId="10" borderId="0" xfId="0" applyFont="1" applyFill="1"/>
    <xf numFmtId="9" fontId="13" fillId="10" borderId="0" xfId="0" applyNumberFormat="1" applyFont="1" applyFill="1"/>
    <xf numFmtId="9" fontId="13" fillId="10" borderId="0" xfId="0" applyNumberFormat="1" applyFont="1" applyFill="1" applyAlignment="1">
      <alignment horizontal="center"/>
    </xf>
    <xf numFmtId="9" fontId="13" fillId="10" borderId="0" xfId="5" applyFont="1" applyFill="1" applyAlignment="1">
      <alignment horizontal="center"/>
    </xf>
    <xf numFmtId="9" fontId="13" fillId="10" borderId="0" xfId="5" applyFont="1" applyFill="1"/>
    <xf numFmtId="0" fontId="4" fillId="18" borderId="0" xfId="0" applyFont="1" applyFill="1" applyAlignment="1">
      <alignment horizontal="left" vertical="top"/>
    </xf>
    <xf numFmtId="0" fontId="4" fillId="18" borderId="0" xfId="0" applyFont="1" applyFill="1"/>
    <xf numFmtId="0" fontId="4" fillId="19" borderId="0" xfId="0" applyFont="1" applyFill="1"/>
    <xf numFmtId="0" fontId="0" fillId="19" borderId="0" xfId="0" applyFill="1"/>
    <xf numFmtId="0" fontId="14" fillId="5" borderId="5" xfId="0" applyFont="1" applyFill="1" applyBorder="1" applyAlignment="1">
      <alignment horizontal="left" vertical="center"/>
    </xf>
    <xf numFmtId="170" fontId="15" fillId="15" borderId="5" xfId="0" applyNumberFormat="1" applyFont="1" applyFill="1" applyBorder="1" applyAlignment="1">
      <alignment horizontal="left"/>
    </xf>
    <xf numFmtId="0" fontId="5" fillId="5" borderId="5" xfId="0" applyFont="1" applyFill="1" applyBorder="1" applyAlignment="1">
      <alignment horizontal="center" vertical="center" wrapText="1"/>
    </xf>
    <xf numFmtId="0" fontId="5" fillId="5" borderId="0" xfId="0" applyFont="1" applyFill="1" applyAlignment="1">
      <alignment horizontal="left" vertical="center"/>
    </xf>
    <xf numFmtId="166" fontId="4" fillId="0" borderId="5" xfId="0" applyNumberFormat="1" applyFont="1" applyBorder="1"/>
    <xf numFmtId="166" fontId="4" fillId="0" borderId="5" xfId="0" applyNumberFormat="1" applyFont="1" applyBorder="1" applyAlignment="1">
      <alignment horizontal="right"/>
    </xf>
    <xf numFmtId="0" fontId="4" fillId="8" borderId="0" xfId="0" applyFont="1" applyFill="1" applyAlignment="1">
      <alignment horizontal="center"/>
    </xf>
    <xf numFmtId="0" fontId="12" fillId="12" borderId="6" xfId="0" applyFont="1" applyFill="1" applyBorder="1" applyAlignment="1">
      <alignment horizontal="center" vertical="center"/>
    </xf>
    <xf numFmtId="3" fontId="13" fillId="0" borderId="7" xfId="0" applyNumberFormat="1" applyFont="1" applyBorder="1"/>
    <xf numFmtId="170" fontId="15" fillId="15" borderId="8" xfId="0" applyNumberFormat="1" applyFont="1" applyFill="1" applyBorder="1"/>
    <xf numFmtId="3" fontId="13" fillId="0" borderId="9" xfId="0" applyNumberFormat="1" applyFont="1" applyBorder="1"/>
    <xf numFmtId="0" fontId="13" fillId="0" borderId="11" xfId="0" applyFont="1" applyBorder="1" applyAlignment="1">
      <alignment horizontal="left"/>
    </xf>
    <xf numFmtId="3" fontId="13" fillId="0" borderId="11" xfId="0" applyNumberFormat="1" applyFont="1" applyBorder="1"/>
    <xf numFmtId="3" fontId="13" fillId="0" borderId="12" xfId="0" applyNumberFormat="1" applyFont="1" applyBorder="1"/>
    <xf numFmtId="0" fontId="13" fillId="0" borderId="13" xfId="0" applyFont="1" applyBorder="1" applyAlignment="1">
      <alignment horizontal="left"/>
    </xf>
    <xf numFmtId="3" fontId="13" fillId="0" borderId="13" xfId="0" applyNumberFormat="1" applyFont="1" applyBorder="1"/>
    <xf numFmtId="3" fontId="13" fillId="0" borderId="14" xfId="0" applyNumberFormat="1" applyFont="1" applyBorder="1"/>
    <xf numFmtId="0" fontId="13" fillId="0" borderId="15" xfId="0" applyFont="1" applyBorder="1" applyAlignment="1">
      <alignment horizontal="left"/>
    </xf>
    <xf numFmtId="170" fontId="15" fillId="15" borderId="16" xfId="0" applyNumberFormat="1" applyFont="1" applyFill="1" applyBorder="1"/>
    <xf numFmtId="170" fontId="15" fillId="15" borderId="17" xfId="0" applyNumberFormat="1" applyFont="1" applyFill="1" applyBorder="1"/>
    <xf numFmtId="0" fontId="18" fillId="0" borderId="0" xfId="0" applyFont="1"/>
    <xf numFmtId="0" fontId="17" fillId="20" borderId="0" xfId="0" applyFont="1" applyFill="1"/>
    <xf numFmtId="0" fontId="1" fillId="10" borderId="0" xfId="0" applyFont="1" applyFill="1" applyAlignment="1">
      <alignment horizontal="left"/>
    </xf>
    <xf numFmtId="3" fontId="1" fillId="10" borderId="0" xfId="0" applyNumberFormat="1" applyFont="1" applyFill="1"/>
    <xf numFmtId="1" fontId="11" fillId="0" borderId="0" xfId="0" applyNumberFormat="1" applyFont="1"/>
    <xf numFmtId="1" fontId="11" fillId="0" borderId="0" xfId="2" applyNumberFormat="1" applyFont="1" applyAlignment="1">
      <alignment horizontal="center"/>
    </xf>
    <xf numFmtId="169" fontId="4" fillId="0" borderId="0" xfId="3" applyNumberFormat="1" applyFont="1"/>
    <xf numFmtId="0" fontId="4" fillId="4" borderId="0" xfId="0" applyFont="1" applyFill="1"/>
    <xf numFmtId="0" fontId="4" fillId="21" borderId="0" xfId="0" applyFont="1" applyFill="1"/>
    <xf numFmtId="0" fontId="3" fillId="5" borderId="5" xfId="0" applyFont="1" applyFill="1" applyBorder="1" applyAlignment="1">
      <alignment horizontal="center" vertical="center"/>
    </xf>
    <xf numFmtId="0" fontId="4" fillId="0" borderId="5" xfId="0" applyFont="1" applyBorder="1"/>
    <xf numFmtId="172" fontId="4" fillId="0" borderId="5" xfId="0" applyNumberFormat="1" applyFont="1" applyBorder="1"/>
    <xf numFmtId="0" fontId="3" fillId="0" borderId="18" xfId="0" applyFont="1" applyBorder="1"/>
    <xf numFmtId="0" fontId="4" fillId="0" borderId="18" xfId="0" applyFont="1" applyBorder="1"/>
    <xf numFmtId="172" fontId="4" fillId="0" borderId="18" xfId="0" applyNumberFormat="1" applyFont="1" applyBorder="1"/>
    <xf numFmtId="171" fontId="4" fillId="0" borderId="18" xfId="6" applyNumberFormat="1" applyFont="1" applyFill="1" applyBorder="1"/>
    <xf numFmtId="170" fontId="13" fillId="0" borderId="11" xfId="4" applyNumberFormat="1" applyFont="1" applyBorder="1"/>
    <xf numFmtId="170" fontId="13" fillId="0" borderId="13" xfId="4" applyNumberFormat="1" applyFont="1" applyBorder="1"/>
    <xf numFmtId="0" fontId="2" fillId="14" borderId="5" xfId="0" applyFont="1" applyFill="1" applyBorder="1" applyAlignment="1">
      <alignment horizontal="center" vertical="center" wrapText="1"/>
    </xf>
    <xf numFmtId="0" fontId="3" fillId="11" borderId="5" xfId="0" applyFont="1" applyFill="1" applyBorder="1" applyAlignment="1">
      <alignment horizontal="left" vertical="center"/>
    </xf>
    <xf numFmtId="0" fontId="3" fillId="11" borderId="10" xfId="0" applyFont="1" applyFill="1" applyBorder="1"/>
    <xf numFmtId="172" fontId="3" fillId="11" borderId="10" xfId="0" applyNumberFormat="1" applyFont="1" applyFill="1" applyBorder="1"/>
    <xf numFmtId="171" fontId="3" fillId="11" borderId="10" xfId="6" applyNumberFormat="1" applyFont="1" applyFill="1" applyBorder="1"/>
    <xf numFmtId="170" fontId="16" fillId="0" borderId="5" xfId="4" applyNumberFormat="1" applyFont="1" applyBorder="1"/>
    <xf numFmtId="0" fontId="13" fillId="0" borderId="19" xfId="0" applyFont="1" applyBorder="1" applyAlignment="1">
      <alignment horizontal="left"/>
    </xf>
    <xf numFmtId="4" fontId="13" fillId="0" borderId="0" xfId="0" applyNumberFormat="1" applyFont="1"/>
    <xf numFmtId="0" fontId="7" fillId="22" borderId="5" xfId="0" applyFont="1" applyFill="1" applyBorder="1" applyAlignment="1">
      <alignment horizontal="center" vertical="center" wrapText="1"/>
    </xf>
    <xf numFmtId="168" fontId="4" fillId="0" borderId="5" xfId="3" applyNumberFormat="1" applyFont="1" applyBorder="1"/>
    <xf numFmtId="0" fontId="3" fillId="15" borderId="10" xfId="0" applyFont="1" applyFill="1" applyBorder="1"/>
    <xf numFmtId="168" fontId="3" fillId="15" borderId="10" xfId="3" applyNumberFormat="1" applyFont="1" applyFill="1" applyBorder="1"/>
    <xf numFmtId="172" fontId="3" fillId="15" borderId="10" xfId="0" applyNumberFormat="1" applyFont="1" applyFill="1" applyBorder="1"/>
    <xf numFmtId="171" fontId="3" fillId="15" borderId="10" xfId="6" applyNumberFormat="1" applyFont="1" applyFill="1" applyBorder="1"/>
    <xf numFmtId="168" fontId="4" fillId="0" borderId="18" xfId="3" applyNumberFormat="1" applyFont="1" applyBorder="1"/>
    <xf numFmtId="171" fontId="4" fillId="0" borderId="20" xfId="6" applyNumberFormat="1" applyFont="1" applyFill="1" applyBorder="1"/>
    <xf numFmtId="172" fontId="4" fillId="0" borderId="9" xfId="0" applyNumberFormat="1" applyFont="1" applyBorder="1"/>
    <xf numFmtId="0" fontId="5" fillId="5" borderId="5" xfId="0" applyFont="1" applyFill="1" applyBorder="1" applyAlignment="1">
      <alignment horizontal="left" vertical="center"/>
    </xf>
    <xf numFmtId="0" fontId="4" fillId="0" borderId="5" xfId="0" applyFont="1" applyBorder="1" applyAlignment="1">
      <alignment horizontal="left" vertical="top"/>
    </xf>
    <xf numFmtId="3" fontId="4" fillId="0" borderId="5" xfId="0" applyNumberFormat="1" applyFont="1" applyBorder="1"/>
    <xf numFmtId="167" fontId="4" fillId="0" borderId="5" xfId="0" applyNumberFormat="1" applyFont="1" applyBorder="1"/>
    <xf numFmtId="172" fontId="4" fillId="0" borderId="5" xfId="0" applyNumberFormat="1" applyFont="1" applyBorder="1" applyAlignment="1">
      <alignment horizontal="right"/>
    </xf>
    <xf numFmtId="172" fontId="4" fillId="0" borderId="18" xfId="0" applyNumberFormat="1" applyFont="1" applyBorder="1" applyAlignment="1">
      <alignment horizontal="right"/>
    </xf>
    <xf numFmtId="172" fontId="3" fillId="15" borderId="10" xfId="0" applyNumberFormat="1" applyFont="1" applyFill="1" applyBorder="1" applyAlignment="1">
      <alignment horizontal="right"/>
    </xf>
    <xf numFmtId="10" fontId="13" fillId="0" borderId="13" xfId="5" applyNumberFormat="1" applyFont="1" applyBorder="1"/>
    <xf numFmtId="10" fontId="15" fillId="15" borderId="16" xfId="5" applyNumberFormat="1" applyFont="1" applyFill="1" applyBorder="1"/>
    <xf numFmtId="0" fontId="21" fillId="0" borderId="0" xfId="0" applyFont="1" applyAlignment="1">
      <alignment horizontal="right" vertical="center"/>
    </xf>
    <xf numFmtId="0" fontId="2" fillId="23" borderId="5" xfId="0" applyFont="1" applyFill="1" applyBorder="1" applyAlignment="1">
      <alignment horizontal="center" vertical="center" wrapText="1"/>
    </xf>
    <xf numFmtId="0" fontId="4" fillId="0" borderId="0" xfId="0" pivotButton="1" applyFont="1"/>
    <xf numFmtId="0" fontId="2" fillId="24" borderId="5" xfId="0" applyFont="1" applyFill="1" applyBorder="1" applyAlignment="1">
      <alignment horizontal="center" vertical="center" wrapText="1"/>
    </xf>
    <xf numFmtId="0" fontId="15" fillId="0" borderId="0" xfId="0" applyFont="1"/>
    <xf numFmtId="0" fontId="22" fillId="10" borderId="0" xfId="0" applyFont="1" applyFill="1"/>
    <xf numFmtId="170" fontId="13" fillId="0" borderId="0" xfId="4" applyNumberFormat="1" applyFont="1" applyFill="1"/>
    <xf numFmtId="170" fontId="13" fillId="0" borderId="0" xfId="0" applyNumberFormat="1" applyFont="1"/>
    <xf numFmtId="170" fontId="22" fillId="10" borderId="0" xfId="4" applyNumberFormat="1" applyFont="1" applyFill="1"/>
    <xf numFmtId="171" fontId="4" fillId="0" borderId="5" xfId="0" applyNumberFormat="1" applyFont="1" applyBorder="1"/>
    <xf numFmtId="171" fontId="3" fillId="6" borderId="5" xfId="0" applyNumberFormat="1" applyFont="1" applyFill="1" applyBorder="1"/>
    <xf numFmtId="171" fontId="4" fillId="0" borderId="0" xfId="0" applyNumberFormat="1" applyFont="1" applyAlignment="1">
      <alignment horizontal="right" vertical="center"/>
    </xf>
    <xf numFmtId="0" fontId="21" fillId="0" borderId="0" xfId="0" applyFont="1" applyAlignment="1">
      <alignment horizontal="left" vertical="top"/>
    </xf>
    <xf numFmtId="3" fontId="21" fillId="0" borderId="0" xfId="0" applyNumberFormat="1" applyFont="1" applyAlignment="1">
      <alignment horizontal="center" vertical="center"/>
    </xf>
    <xf numFmtId="0" fontId="4" fillId="0" borderId="0" xfId="0" applyFont="1" applyProtection="1">
      <protection locked="0"/>
    </xf>
    <xf numFmtId="167" fontId="4" fillId="0" borderId="5" xfId="0" applyNumberFormat="1" applyFont="1" applyBorder="1" applyAlignment="1">
      <alignment horizontal="center"/>
    </xf>
    <xf numFmtId="0" fontId="24" fillId="0" borderId="0" xfId="0" applyFont="1" applyAlignment="1">
      <alignment vertical="center"/>
    </xf>
    <xf numFmtId="173" fontId="4" fillId="0" borderId="0" xfId="0" applyNumberFormat="1" applyFont="1"/>
    <xf numFmtId="167" fontId="4" fillId="0" borderId="5" xfId="0" applyNumberFormat="1" applyFont="1" applyBorder="1" applyAlignment="1">
      <alignment horizontal="right"/>
    </xf>
    <xf numFmtId="0" fontId="4" fillId="4" borderId="0" xfId="0" applyFont="1" applyFill="1" applyAlignment="1">
      <alignment horizontal="center"/>
    </xf>
    <xf numFmtId="171" fontId="16" fillId="0" borderId="0" xfId="0" applyNumberFormat="1" applyFont="1" applyAlignment="1">
      <alignment horizontal="right" vertical="center"/>
    </xf>
    <xf numFmtId="171" fontId="3" fillId="0" borderId="0" xfId="0" applyNumberFormat="1" applyFont="1" applyAlignment="1">
      <alignment horizontal="right" vertical="center"/>
    </xf>
    <xf numFmtId="3" fontId="20" fillId="0" borderId="0" xfId="0" applyNumberFormat="1" applyFont="1" applyAlignment="1">
      <alignment horizontal="right" vertical="center"/>
    </xf>
    <xf numFmtId="3" fontId="3" fillId="0" borderId="0" xfId="0" applyNumberFormat="1" applyFont="1" applyAlignment="1">
      <alignment horizontal="right" vertical="center"/>
    </xf>
    <xf numFmtId="171" fontId="0" fillId="0" borderId="0" xfId="5" applyNumberFormat="1" applyFont="1"/>
    <xf numFmtId="1" fontId="4" fillId="0" borderId="0" xfId="0" applyNumberFormat="1" applyFont="1" applyAlignment="1">
      <alignment horizontal="right" vertical="center"/>
    </xf>
    <xf numFmtId="0" fontId="4" fillId="9" borderId="0" xfId="0" applyFont="1" applyFill="1" applyAlignment="1">
      <alignment horizontal="left" vertical="center"/>
    </xf>
    <xf numFmtId="3" fontId="4" fillId="9" borderId="0" xfId="0" applyNumberFormat="1" applyFont="1" applyFill="1" applyAlignment="1">
      <alignment horizontal="right" vertical="center"/>
    </xf>
    <xf numFmtId="166" fontId="4" fillId="9" borderId="0" xfId="0" applyNumberFormat="1" applyFont="1" applyFill="1" applyAlignment="1">
      <alignment horizontal="right" vertical="center"/>
    </xf>
    <xf numFmtId="1" fontId="4" fillId="9" borderId="0" xfId="0" applyNumberFormat="1" applyFont="1" applyFill="1" applyAlignment="1">
      <alignment horizontal="right" vertical="center"/>
    </xf>
    <xf numFmtId="169" fontId="3" fillId="15" borderId="0" xfId="0" applyNumberFormat="1" applyFont="1" applyFill="1" applyAlignment="1">
      <alignment horizontal="center" vertical="center"/>
    </xf>
    <xf numFmtId="3" fontId="4" fillId="25" borderId="0" xfId="0" applyNumberFormat="1" applyFont="1" applyFill="1"/>
    <xf numFmtId="0" fontId="4" fillId="25" borderId="0" xfId="0" applyFont="1" applyFill="1" applyAlignment="1">
      <alignment horizontal="left" vertical="center"/>
    </xf>
    <xf numFmtId="0" fontId="4" fillId="11" borderId="0" xfId="0" applyFont="1" applyFill="1" applyAlignment="1">
      <alignment horizontal="center" vertical="center"/>
    </xf>
    <xf numFmtId="0" fontId="13" fillId="0" borderId="9" xfId="0" applyFont="1" applyBorder="1" applyAlignment="1">
      <alignment horizontal="left"/>
    </xf>
    <xf numFmtId="0" fontId="13" fillId="0" borderId="22" xfId="0" applyFont="1" applyBorder="1" applyAlignment="1">
      <alignment horizontal="left"/>
    </xf>
    <xf numFmtId="3" fontId="13" fillId="0" borderId="21" xfId="0" applyNumberFormat="1" applyFont="1" applyBorder="1"/>
    <xf numFmtId="0" fontId="13" fillId="0" borderId="10" xfId="0" applyFont="1" applyBorder="1" applyAlignment="1">
      <alignment horizontal="left"/>
    </xf>
    <xf numFmtId="3" fontId="13" fillId="0" borderId="22" xfId="0" applyNumberFormat="1" applyFont="1" applyBorder="1"/>
    <xf numFmtId="3" fontId="4" fillId="10" borderId="0" xfId="0" applyNumberFormat="1" applyFont="1" applyFill="1" applyAlignment="1">
      <alignment horizontal="right" vertical="center"/>
    </xf>
    <xf numFmtId="166" fontId="4" fillId="10" borderId="0" xfId="0" applyNumberFormat="1" applyFont="1" applyFill="1" applyAlignment="1">
      <alignment horizontal="right" vertical="center"/>
    </xf>
    <xf numFmtId="171" fontId="4" fillId="10" borderId="0" xfId="0" applyNumberFormat="1" applyFont="1" applyFill="1" applyAlignment="1">
      <alignment horizontal="right" vertical="center"/>
    </xf>
    <xf numFmtId="0" fontId="4" fillId="10" borderId="0" xfId="0" applyFont="1" applyFill="1" applyAlignment="1">
      <alignment horizontal="left" vertical="center"/>
    </xf>
    <xf numFmtId="166" fontId="3" fillId="10" borderId="0" xfId="0" applyNumberFormat="1" applyFont="1" applyFill="1" applyAlignment="1">
      <alignment horizontal="right" vertical="center"/>
    </xf>
    <xf numFmtId="166" fontId="20" fillId="0" borderId="0" xfId="0" applyNumberFormat="1" applyFont="1" applyAlignment="1">
      <alignment horizontal="right" vertical="center"/>
    </xf>
    <xf numFmtId="166" fontId="20" fillId="10" borderId="0" xfId="0" applyNumberFormat="1" applyFont="1" applyFill="1" applyAlignment="1">
      <alignment horizontal="right" vertical="center"/>
    </xf>
    <xf numFmtId="0" fontId="5" fillId="19" borderId="0" xfId="0" applyFont="1" applyFill="1" applyAlignment="1">
      <alignment horizontal="center" vertical="center" wrapText="1"/>
    </xf>
    <xf numFmtId="164" fontId="13" fillId="0" borderId="13" xfId="4" applyFont="1" applyBorder="1"/>
    <xf numFmtId="0" fontId="4" fillId="0" borderId="0" xfId="0" applyFont="1" applyFill="1" applyAlignment="1">
      <alignment horizontal="center" vertical="center"/>
    </xf>
    <xf numFmtId="170" fontId="15" fillId="15" borderId="10" xfId="0" applyNumberFormat="1" applyFont="1" applyFill="1" applyBorder="1" applyAlignment="1"/>
    <xf numFmtId="0" fontId="4" fillId="0" borderId="0" xfId="0" applyNumberFormat="1" applyFont="1" applyAlignment="1">
      <alignment horizontal="right" vertical="center"/>
    </xf>
    <xf numFmtId="0" fontId="6" fillId="6" borderId="0" xfId="0" applyFont="1" applyFill="1" applyAlignment="1" applyProtection="1">
      <alignment horizontal="center" vertical="center" wrapText="1"/>
    </xf>
    <xf numFmtId="0" fontId="2" fillId="14" borderId="0" xfId="0" applyFont="1" applyFill="1" applyAlignment="1" applyProtection="1">
      <alignment horizontal="center" vertical="center" wrapText="1"/>
    </xf>
    <xf numFmtId="0" fontId="7" fillId="12" borderId="0" xfId="0" applyFont="1" applyFill="1" applyAlignment="1" applyProtection="1">
      <alignment horizontal="center" vertical="center" wrapText="1"/>
    </xf>
    <xf numFmtId="0" fontId="7" fillId="13" borderId="0" xfId="0" applyFont="1" applyFill="1" applyAlignment="1" applyProtection="1">
      <alignment horizontal="center" vertical="center" wrapText="1"/>
    </xf>
    <xf numFmtId="0" fontId="3" fillId="0" borderId="0" xfId="0" applyFont="1" applyAlignment="1" applyProtection="1">
      <alignment horizontal="left" vertical="center"/>
    </xf>
    <xf numFmtId="0" fontId="4" fillId="0" borderId="0" xfId="0" applyFont="1" applyProtection="1"/>
    <xf numFmtId="0" fontId="4" fillId="0" borderId="0" xfId="0" applyNumberFormat="1" applyFont="1" applyProtection="1"/>
    <xf numFmtId="3" fontId="4" fillId="0" borderId="0" xfId="0" applyNumberFormat="1" applyFont="1" applyProtection="1"/>
    <xf numFmtId="166" fontId="23" fillId="0" borderId="0" xfId="0" applyNumberFormat="1" applyFont="1" applyProtection="1"/>
    <xf numFmtId="166" fontId="4" fillId="0" borderId="0" xfId="0" applyNumberFormat="1" applyFont="1" applyProtection="1"/>
    <xf numFmtId="166" fontId="3" fillId="0" borderId="0" xfId="0" applyNumberFormat="1" applyFont="1" applyProtection="1"/>
  </cellXfs>
  <cellStyles count="7">
    <cellStyle name="Comma" xfId="3" builtinId="3"/>
    <cellStyle name="Comma 2" xfId="1" xr:uid="{FAE269EC-3459-40D9-ABDF-126DA957DBB9}"/>
    <cellStyle name="Currency" xfId="4" builtinId="4"/>
    <cellStyle name="Normal" xfId="0" builtinId="0"/>
    <cellStyle name="Normal 6" xfId="2" xr:uid="{E8740C82-7D1B-4366-B8E9-1A54D41E0824}"/>
    <cellStyle name="Percent" xfId="5" builtinId="5"/>
    <cellStyle name="Percent 2 2" xfId="6" xr:uid="{C3EDAAF9-3329-482C-BB80-B121D33EA95A}"/>
  </cellStyles>
  <dxfs count="565">
    <dxf>
      <alignment horizontal="center"/>
    </dxf>
    <dxf>
      <alignment vertical="center"/>
    </dxf>
    <dxf>
      <font>
        <sz val="10"/>
      </font>
    </dxf>
    <dxf>
      <font>
        <sz val="10"/>
      </font>
    </dxf>
    <dxf>
      <alignment horizontal="center"/>
    </dxf>
    <dxf>
      <alignment vertical="center"/>
    </dxf>
    <dxf>
      <font>
        <b/>
      </font>
    </dxf>
    <dxf>
      <font>
        <sz val="12"/>
      </font>
    </dxf>
    <dxf>
      <fill>
        <patternFill patternType="solid">
          <bgColor theme="0" tint="-0.249977111117893"/>
        </patternFill>
      </fill>
    </dxf>
    <dxf>
      <font>
        <color auto="1"/>
      </font>
    </dxf>
    <dxf>
      <fill>
        <patternFill>
          <bgColor theme="0" tint="-0.14999847407452621"/>
        </patternFill>
      </fill>
    </dxf>
    <dxf>
      <font>
        <sz val="8"/>
      </font>
    </dxf>
    <dxf>
      <font>
        <sz val="8"/>
      </font>
    </dxf>
    <dxf>
      <font>
        <sz val="8"/>
      </font>
    </dxf>
    <dxf>
      <font>
        <b/>
        <color theme="0"/>
      </font>
      <fill>
        <patternFill patternType="solid">
          <fgColor indexed="64"/>
          <bgColor theme="2" tint="-0.499984740745262"/>
        </patternFill>
      </fill>
      <alignment horizontal="center" vertical="center" wrapText="1"/>
    </dxf>
    <dxf>
      <font>
        <b/>
        <color theme="0"/>
      </font>
      <fill>
        <patternFill patternType="solid">
          <fgColor indexed="64"/>
          <bgColor theme="2" tint="-0.499984740745262"/>
        </patternFill>
      </fill>
      <alignment horizontal="center" vertical="center" wrapText="1"/>
    </dxf>
    <dxf>
      <alignment horizontal="left"/>
    </dxf>
    <dxf>
      <font>
        <b/>
        <color theme="0"/>
      </font>
      <fill>
        <patternFill patternType="solid">
          <fgColor indexed="64"/>
          <bgColor rgb="FF0000CC"/>
        </patternFill>
      </fill>
      <alignment horizontal="center" vertical="center" wrapText="1"/>
    </dxf>
    <dxf>
      <font>
        <b/>
        <color theme="0"/>
      </font>
      <fill>
        <patternFill patternType="solid">
          <fgColor indexed="64"/>
          <bgColor theme="2" tint="-0.499984740745262"/>
        </patternFill>
      </fill>
      <alignment horizontal="center" vertical="center" wrapText="1"/>
    </dxf>
    <dxf>
      <numFmt numFmtId="167" formatCode="0.0%;\-0.0%;0.0%"/>
    </dxf>
    <dxf>
      <numFmt numFmtId="167" formatCode="0.0%;\-0.0%;0.0%"/>
    </dxf>
    <dxf>
      <font>
        <b/>
        <color theme="0"/>
      </font>
      <fill>
        <patternFill patternType="solid">
          <fgColor indexed="64"/>
          <bgColor rgb="FF0000CC"/>
        </patternFill>
      </fill>
      <alignment horizontal="center" vertical="center" wrapText="1"/>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b val="0"/>
        <i val="0"/>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val="0"/>
        <i val="0"/>
        <color rgb="FFFF0000"/>
      </font>
    </dxf>
    <dxf>
      <font>
        <b val="0"/>
        <i val="0"/>
        <color rgb="FFFF0000"/>
      </font>
    </dxf>
    <dxf>
      <font>
        <color rgb="FFFF0000"/>
      </font>
    </dxf>
    <dxf>
      <font>
        <b/>
        <color theme="0"/>
      </font>
      <fill>
        <patternFill patternType="solid">
          <fgColor indexed="64"/>
          <bgColor rgb="FF0000CC"/>
        </patternFill>
      </fill>
      <alignment wrapText="1"/>
    </dxf>
    <dxf>
      <alignment horizontal="left"/>
    </dxf>
    <dxf>
      <font>
        <b/>
        <color theme="0"/>
      </font>
      <fill>
        <patternFill patternType="solid">
          <fgColor indexed="64"/>
          <bgColor theme="2" tint="-0.499984740745262"/>
        </patternFill>
      </fill>
      <alignment wrapText="1"/>
    </dxf>
    <dxf>
      <font>
        <b/>
        <color theme="0"/>
      </font>
      <fill>
        <patternFill patternType="solid">
          <fgColor indexed="64"/>
          <bgColor rgb="FF0000CC"/>
        </patternFill>
      </fill>
      <alignment wrapText="1"/>
    </dxf>
    <dxf>
      <font>
        <b/>
      </font>
      <numFmt numFmtId="169" formatCode="_(* #,##0_);_(* \(#,##0\);_(* &quot;-&quot;??_);_(@_)"/>
      <fill>
        <patternFill patternType="solid">
          <fgColor indexed="64"/>
          <bgColor theme="4" tint="0.79998168889431442"/>
        </patternFill>
      </fill>
    </dxf>
    <dxf>
      <font>
        <b/>
      </font>
      <numFmt numFmtId="169" formatCode="_(* #,##0_);_(* \(#,##0\);_(* &quot;-&quot;??_);_(@_)"/>
      <fill>
        <patternFill patternType="solid">
          <fgColor indexed="64"/>
          <bgColor theme="4" tint="0.79998168889431442"/>
        </patternFill>
      </fill>
    </dxf>
    <dxf>
      <font>
        <b/>
        <color theme="0"/>
      </font>
      <fill>
        <patternFill patternType="solid">
          <fgColor indexed="64"/>
          <bgColor rgb="FF0000CC"/>
        </patternFill>
      </fill>
      <alignment wrapText="1"/>
    </dxf>
    <dxf>
      <font>
        <b/>
        <color theme="0"/>
      </font>
      <fill>
        <patternFill patternType="solid">
          <fgColor indexed="64"/>
          <bgColor theme="2" tint="-0.499984740745262"/>
        </patternFill>
      </fill>
      <alignment wrapText="1"/>
    </dxf>
    <dxf>
      <fill>
        <patternFill>
          <bgColor theme="0" tint="-4.9989318521683403E-2"/>
        </patternFill>
      </fill>
    </dxf>
    <dxf>
      <alignment vertical="center"/>
    </dxf>
    <dxf>
      <alignment horizontal="center"/>
    </dxf>
    <dxf>
      <fill>
        <patternFill patternType="solid">
          <bgColor theme="4" tint="0.79998168889431442"/>
        </patternFill>
      </fill>
    </dxf>
    <dxf>
      <fill>
        <patternFill patternType="solid">
          <bgColor theme="4" tint="0.79998168889431442"/>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right"/>
    </dxf>
    <dxf>
      <alignment vertical="center"/>
    </dxf>
    <dxf>
      <alignment vertical="center"/>
    </dxf>
    <dxf>
      <alignment horizontal="center"/>
    </dxf>
    <dxf>
      <alignment horizontal="center" indent="0"/>
    </dxf>
    <dxf>
      <alignment horizontal="center" indent="0"/>
    </dxf>
    <dxf>
      <font>
        <sz val="8"/>
      </font>
    </dxf>
    <dxf>
      <font>
        <sz val="8"/>
      </font>
    </dxf>
    <dxf>
      <font>
        <sz val="10"/>
      </font>
    </dxf>
    <dxf>
      <font>
        <color rgb="FFFF0000"/>
      </font>
    </dxf>
    <dxf>
      <font>
        <color rgb="FFFF0000"/>
      </font>
    </dxf>
    <dxf>
      <font>
        <color rgb="FFFF0000"/>
      </font>
    </dxf>
    <dxf>
      <font>
        <color rgb="FFFF0000"/>
      </font>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numFmt numFmtId="166" formatCode="#,##0.0%;\-#,##0.0%;#,##0.0%"/>
    </dxf>
    <dxf>
      <font>
        <b/>
        <color theme="0"/>
      </font>
      <fill>
        <patternFill patternType="solid">
          <fgColor indexed="64"/>
          <bgColor rgb="FF0000CC"/>
        </patternFill>
      </fill>
      <alignment horizontal="center" vertical="center" wrapText="1"/>
    </dxf>
    <dxf>
      <numFmt numFmtId="166" formatCode="#,##0.0%;\-#,##0.0%;#,##0.0%"/>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00B050"/>
      </font>
    </dxf>
    <dxf>
      <font>
        <b/>
      </font>
    </dxf>
    <dxf>
      <font>
        <b/>
      </font>
    </dxf>
    <dxf>
      <font>
        <b/>
        <color rgb="FFFFFFFF"/>
      </font>
      <fill>
        <patternFill patternType="solid">
          <fgColor rgb="FF000000"/>
          <bgColor rgb="FF203764"/>
        </patternFill>
      </fill>
      <alignment horizontal="center" vertical="center" wrapText="1"/>
    </dxf>
    <dxf>
      <alignment horizontal="left"/>
    </dxf>
    <dxf>
      <font>
        <b/>
        <color rgb="FFFFFFFF"/>
      </font>
      <fill>
        <patternFill patternType="solid">
          <fgColor rgb="FF000000"/>
          <bgColor rgb="FF203764"/>
        </patternFill>
      </fill>
      <alignment horizontal="center" vertical="center" wrapText="1"/>
    </dxf>
    <dxf>
      <font>
        <b/>
        <color theme="0"/>
      </font>
      <fill>
        <patternFill patternType="solid">
          <fgColor indexed="64"/>
          <bgColor rgb="FF0000CC"/>
        </patternFill>
      </fill>
      <alignment horizontal="center" vertical="center" wrapText="1"/>
    </dxf>
    <dxf>
      <font>
        <b/>
        <color theme="0"/>
      </font>
      <fill>
        <patternFill patternType="solid">
          <fgColor indexed="64"/>
          <bgColor theme="2" tint="-0.499984740745262"/>
        </patternFill>
      </fill>
      <alignment horizontal="center" vertical="center" wrapText="1"/>
    </dxf>
    <dxf>
      <font>
        <b/>
        <color theme="0"/>
      </font>
      <fill>
        <patternFill patternType="solid">
          <fgColor indexed="64"/>
          <bgColor theme="2" tint="-0.499984740745262"/>
        </patternFill>
      </fill>
      <alignment horizontal="center" vertical="center" wrapText="1"/>
    </dxf>
    <dxf>
      <font>
        <b/>
        <color theme="0"/>
      </font>
      <fill>
        <patternFill patternType="solid">
          <fgColor indexed="64"/>
          <bgColor rgb="FF0000CC"/>
        </patternFill>
      </fill>
      <alignment horizontal="center" vertical="center" wrapText="1"/>
    </dxf>
    <dxf>
      <font>
        <b/>
        <color rgb="FFFFFFFF"/>
      </font>
      <fill>
        <patternFill patternType="solid">
          <fgColor rgb="FF000000"/>
          <bgColor rgb="FF203764"/>
        </patternFill>
      </fill>
      <alignment horizontal="center" vertical="center" wrapText="1"/>
    </dxf>
    <dxf>
      <alignment vertical="center"/>
    </dxf>
    <dxf>
      <alignment vertic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color rgb="FF000000"/>
      </font>
      <fill>
        <patternFill patternType="solid">
          <fgColor rgb="FF000000"/>
          <bgColor rgb="FFD9E1F2"/>
        </patternFill>
      </fill>
      <alignment wrapText="1"/>
    </dxf>
    <dxf>
      <font>
        <color rgb="FF000000"/>
      </font>
      <fill>
        <patternFill patternType="solid">
          <fgColor rgb="FF000000"/>
          <bgColor rgb="FFD9E1F2"/>
        </patternFill>
      </fill>
      <alignment wrapText="1"/>
    </dxf>
    <dxf>
      <font>
        <b/>
      </font>
    </dxf>
    <dxf>
      <font>
        <b/>
      </font>
    </dxf>
    <dxf>
      <alignment vertical="center"/>
    </dxf>
    <dxf>
      <alignment vertical="center"/>
    </dxf>
    <dxf>
      <alignment horizontal="center"/>
    </dxf>
    <dxf>
      <alignment horizontal="center"/>
    </dxf>
    <dxf>
      <font>
        <sz val="8"/>
      </font>
    </dxf>
    <dxf>
      <font>
        <sz val="8"/>
      </font>
    </dxf>
    <dxf>
      <font>
        <sz val="8"/>
      </font>
    </dxf>
    <dxf>
      <font>
        <sz val="8"/>
      </font>
    </dxf>
    <dxf>
      <font>
        <sz val="8"/>
      </font>
    </dxf>
    <dxf>
      <font>
        <sz val="8"/>
      </font>
    </dxf>
    <dxf>
      <font>
        <color rgb="FFFF0000"/>
      </font>
    </dxf>
    <dxf>
      <font>
        <color rgb="FF00B050"/>
      </font>
    </dxf>
    <dxf>
      <font>
        <color rgb="FF00B050"/>
      </font>
    </dxf>
    <dxf>
      <font>
        <color rgb="FFFF0000"/>
      </font>
    </dxf>
    <dxf>
      <font>
        <color rgb="FFFF0000"/>
      </font>
    </dxf>
    <dxf>
      <font>
        <color rgb="FFFF0000"/>
      </font>
    </dxf>
    <dxf>
      <numFmt numFmtId="171" formatCode="0.0%"/>
    </dxf>
    <dxf>
      <font>
        <color rgb="FFFF0000"/>
      </font>
    </dxf>
    <dxf>
      <font>
        <color rgb="FFFF0000"/>
      </font>
    </dxf>
    <dxf>
      <font>
        <b/>
      </font>
    </dxf>
    <dxf>
      <font>
        <b/>
        <color theme="0"/>
      </font>
      <fill>
        <patternFill patternType="solid">
          <fgColor indexed="64"/>
          <bgColor rgb="FF0000CC"/>
        </patternFill>
      </fill>
      <alignment wrapText="1"/>
    </dxf>
    <dxf>
      <font>
        <b/>
        <color theme="0"/>
      </font>
      <fill>
        <patternFill patternType="solid">
          <fgColor indexed="64"/>
          <bgColor theme="2" tint="-0.499984740745262"/>
        </patternFill>
      </fill>
      <alignment wrapText="1"/>
    </dxf>
    <dxf>
      <font>
        <b/>
        <color theme="0"/>
      </font>
      <fill>
        <patternFill patternType="solid">
          <fgColor indexed="64"/>
          <bgColor rgb="FF0000CC"/>
        </patternFill>
      </fill>
      <alignment wrapText="1"/>
    </dxf>
    <dxf>
      <font>
        <b/>
        <color theme="0"/>
      </font>
      <fill>
        <patternFill patternType="solid">
          <fgColor indexed="64"/>
          <bgColor rgb="FF0000CC"/>
        </patternFill>
      </fill>
      <alignment wrapText="1"/>
    </dxf>
    <dxf>
      <font>
        <b/>
        <color theme="0"/>
      </font>
      <fill>
        <patternFill patternType="solid">
          <fgColor indexed="64"/>
          <bgColor theme="2" tint="-0.499984740745262"/>
        </patternFill>
      </fill>
      <alignment wrapText="1"/>
    </dxf>
    <dxf>
      <alignment horizontal="center"/>
    </dxf>
    <dxf>
      <alignment vertical="center"/>
    </dxf>
    <dxf>
      <alignment vertical="center"/>
    </dxf>
    <dxf>
      <alignment vertical="center"/>
    </dxf>
    <dxf>
      <alignment horizontal="left"/>
    </dxf>
    <dxf>
      <alignment horizontal="left"/>
    </dxf>
    <dxf>
      <fill>
        <patternFill>
          <bgColor theme="0"/>
        </patternFill>
      </fill>
    </dxf>
    <dxf>
      <alignment horizontal="right"/>
    </dxf>
    <dxf>
      <alignment vertical="center"/>
    </dxf>
    <dxf>
      <alignment vertical="center"/>
    </dxf>
    <dxf>
      <alignment horizontal="center"/>
    </dxf>
    <dxf>
      <alignment horizontal="center" indent="0"/>
    </dxf>
    <dxf>
      <alignment horizontal="center" indent="0"/>
    </dxf>
    <dxf>
      <alignment horizontal="center" indent="0"/>
    </dxf>
    <dxf>
      <alignment horizontal="center" indent="0"/>
    </dxf>
    <dxf>
      <fill>
        <patternFill>
          <bgColor theme="4" tint="0.79998168889431442"/>
        </patternFill>
      </fill>
    </dxf>
    <dxf>
      <fill>
        <patternFill patternType="solid">
          <bgColor theme="2"/>
        </patternFill>
      </fill>
    </dxf>
    <dxf>
      <font>
        <sz val="8"/>
      </font>
    </dxf>
    <dxf>
      <font>
        <sz val="8"/>
      </font>
    </dxf>
    <dxf>
      <font>
        <sz val="10"/>
      </font>
    </dxf>
    <dxf>
      <font>
        <color rgb="FFFF0000"/>
      </font>
    </dxf>
    <dxf>
      <font>
        <color rgb="FFFF0000"/>
      </font>
    </dxf>
    <dxf>
      <font>
        <color rgb="FFFF0000"/>
      </font>
    </dxf>
    <dxf>
      <fill>
        <patternFill patternType="solid">
          <bgColor rgb="FFFFFF00"/>
        </patternFill>
      </fill>
    </dxf>
    <dxf>
      <fill>
        <patternFill patternType="solid">
          <bgColor rgb="FFFFFF00"/>
        </patternFill>
      </fill>
    </dxf>
    <dxf>
      <numFmt numFmtId="3" formatCode="#,##0"/>
      <alignment horizontal="right" vertical="center"/>
    </dxf>
    <dxf>
      <font>
        <color rgb="FFFF0000"/>
      </font>
      <numFmt numFmtId="3" formatCode="#,##0"/>
      <alignment horizontal="right" vertical="center"/>
    </dxf>
    <dxf>
      <numFmt numFmtId="171" formatCode="0.0%"/>
    </dxf>
    <dxf>
      <font>
        <color rgb="FFFF0000"/>
      </font>
    </dxf>
    <dxf>
      <numFmt numFmtId="3" formatCode="#,##0"/>
      <alignment horizontal="right" vertical="center"/>
    </dxf>
    <dxf>
      <numFmt numFmtId="171" formatCode="0.0%"/>
    </dxf>
    <dxf>
      <numFmt numFmtId="171" formatCode="0.0%"/>
    </dxf>
    <dxf>
      <numFmt numFmtId="171" formatCode="0.0%"/>
    </dxf>
    <dxf>
      <numFmt numFmtId="171" formatCode="0.0%"/>
    </dxf>
    <dxf>
      <numFmt numFmtId="171" formatCode="0.0%"/>
    </dxf>
    <dxf>
      <numFmt numFmtId="13" formatCode="0%"/>
    </dxf>
    <dxf>
      <numFmt numFmtId="13" formatCode="0%"/>
    </dxf>
    <dxf>
      <font>
        <color auto="1"/>
      </font>
    </dxf>
    <dxf>
      <numFmt numFmtId="166" formatCode="#,##0.0%;\-#,##0.0%;#,##0.0%"/>
    </dxf>
    <dxf>
      <font>
        <color rgb="FFFF0000"/>
      </font>
      <numFmt numFmtId="167" formatCode="0.0%;\-0.0%;0.0%"/>
    </dxf>
    <dxf>
      <numFmt numFmtId="167" formatCode="0.0%;\-0.0%;0.0%"/>
    </dxf>
    <dxf>
      <font>
        <color auto="1"/>
      </font>
      <alignment horizontal="right" vertical="center"/>
    </dxf>
    <dxf>
      <font>
        <color theme="1"/>
      </font>
    </dxf>
    <dxf>
      <font>
        <color theme="1"/>
      </font>
    </dxf>
    <dxf>
      <numFmt numFmtId="3" formatCode="#,##0"/>
    </dxf>
    <dxf>
      <font>
        <color auto="1"/>
      </font>
    </dxf>
    <dxf>
      <numFmt numFmtId="167" formatCode="0.0%;\-0.0%;0.0%"/>
    </dxf>
    <dxf>
      <numFmt numFmtId="173" formatCode="0.00%;\-0.00%;0.00%"/>
    </dxf>
    <dxf>
      <alignment horizontal="right" vertical="center"/>
    </dxf>
    <dxf>
      <font>
        <color auto="1"/>
      </font>
      <numFmt numFmtId="13" formatCode="0%"/>
    </dxf>
    <dxf>
      <font>
        <b/>
      </font>
    </dxf>
    <dxf>
      <numFmt numFmtId="167" formatCode="0.0%;\-0.0%;0.0%"/>
    </dxf>
    <dxf>
      <font>
        <i val="0"/>
      </font>
    </dxf>
    <dxf>
      <numFmt numFmtId="171" formatCode="0.0%"/>
    </dxf>
    <dxf>
      <numFmt numFmtId="167" formatCode="0.0%;\-0.0%;0.0%"/>
    </dxf>
    <dxf>
      <numFmt numFmtId="167" formatCode="0.0%;\-0.0%;0.0%"/>
    </dxf>
    <dxf>
      <font>
        <b/>
      </font>
    </dxf>
    <dxf>
      <font>
        <b/>
      </font>
    </dxf>
    <dxf>
      <alignment horizontal="general" vertical="bottom" textRotation="0" wrapText="0" indent="0" justifyLastLine="0" shrinkToFit="0" readingOrder="0"/>
    </dxf>
    <dxf>
      <numFmt numFmtId="167" formatCode="0.0%;\-0.0%;0.0%"/>
    </dxf>
    <dxf>
      <numFmt numFmtId="166" formatCode="#,##0.0%;\-#,##0.0%;#,##0.0%"/>
    </dxf>
    <dxf>
      <numFmt numFmtId="167" formatCode="0.0%;\-0.0%;0.0%"/>
    </dxf>
    <dxf>
      <font>
        <color rgb="FFFF0000"/>
      </font>
    </dxf>
    <dxf>
      <numFmt numFmtId="166" formatCode="#,##0.0%;\-#,##0.0%;#,##0.0%"/>
      <alignment horizontal="right" vertical="center"/>
    </dxf>
    <dxf>
      <font>
        <b/>
      </font>
    </dxf>
    <dxf>
      <numFmt numFmtId="167" formatCode="0.0%;\-0.0%;0.0%"/>
      <alignment horizontal="general" vertical="bottom" textRotation="0" wrapText="0" indent="0" justifyLastLine="0" shrinkToFit="0" readingOrder="0"/>
    </dxf>
    <dxf>
      <numFmt numFmtId="167" formatCode="0.0%;\-0.0%;0.0%"/>
      <alignment horizontal="general" vertical="bottom" textRotation="0" wrapText="0" indent="0" justifyLastLine="0" shrinkToFit="0" readingOrder="0"/>
    </dxf>
    <dxf>
      <numFmt numFmtId="3" formatCode="#,##0"/>
    </dxf>
    <dxf>
      <font>
        <color rgb="FFFF0000"/>
      </font>
    </dxf>
    <dxf>
      <numFmt numFmtId="166" formatCode="#,##0.0%;\-#,##0.0%;#,##0.0%"/>
    </dxf>
    <dxf>
      <font>
        <b/>
        <color theme="0"/>
      </font>
      <fill>
        <patternFill patternType="solid">
          <fgColor indexed="64"/>
          <bgColor rgb="FF0000CC"/>
        </patternFill>
      </fill>
      <alignment horizontal="center" vertical="center" wrapText="1"/>
    </dxf>
    <dxf>
      <font>
        <b/>
        <color theme="0"/>
      </font>
      <fill>
        <patternFill patternType="solid">
          <fgColor indexed="64"/>
          <bgColor rgb="FF0000CC"/>
        </patternFill>
      </fill>
      <alignment horizontal="center" vertical="center" wrapText="1"/>
    </dxf>
    <dxf>
      <numFmt numFmtId="166" formatCode="#,##0.0%;\-#,##0.0%;#,##0.0%"/>
    </dxf>
    <dxf>
      <alignment vertical="center"/>
    </dxf>
    <dxf>
      <alignment horizontal="right"/>
    </dxf>
    <dxf>
      <font>
        <b/>
        <color theme="0"/>
      </font>
      <fill>
        <patternFill patternType="solid">
          <fgColor indexed="64"/>
          <bgColor theme="2" tint="-0.499984740745262"/>
        </patternFill>
      </fill>
      <alignment horizontal="center" vertical="center" wrapText="1"/>
    </dxf>
    <dxf>
      <font>
        <b/>
        <color theme="0"/>
      </font>
      <fill>
        <patternFill patternType="solid">
          <fgColor indexed="64"/>
          <bgColor theme="2" tint="-0.499984740745262"/>
        </patternFill>
      </fill>
      <alignment horizontal="center" vertical="center" wrapText="1"/>
    </dxf>
    <dxf>
      <font>
        <b/>
        <color theme="0"/>
      </font>
      <fill>
        <patternFill patternType="solid">
          <fgColor indexed="64"/>
          <bgColor rgb="FF0000CC"/>
        </patternFill>
      </fill>
      <alignment horizontal="center" vertical="center" wrapText="1"/>
    </dxf>
    <dxf>
      <font>
        <b/>
        <color theme="0"/>
      </font>
      <fill>
        <patternFill patternType="solid">
          <fgColor indexed="64"/>
          <bgColor rgb="FF0000CC"/>
        </patternFill>
      </fill>
      <alignment horizontal="center" vertical="center" wrapText="1"/>
    </dxf>
    <dxf>
      <font>
        <b/>
        <color theme="0"/>
      </font>
      <fill>
        <patternFill patternType="solid">
          <fgColor indexed="64"/>
          <bgColor rgb="FF0000CC"/>
        </patternFill>
      </fill>
      <alignment horizontal="center" vertical="center" wrapText="1"/>
    </dxf>
    <dxf>
      <font>
        <b/>
        <color theme="0"/>
      </font>
      <fill>
        <patternFill patternType="solid">
          <fgColor indexed="64"/>
          <bgColor theme="2" tint="-0.499984740745262"/>
        </patternFill>
      </fill>
      <alignment horizontal="center" vertical="center" wrapText="1"/>
    </dxf>
    <dxf>
      <font>
        <b/>
        <color theme="0"/>
      </font>
      <fill>
        <patternFill patternType="solid">
          <fgColor indexed="64"/>
          <bgColor rgb="FF0000CC"/>
        </patternFill>
      </fill>
      <alignment horizontal="center" vertical="center" wrapText="1"/>
    </dxf>
    <dxf>
      <font>
        <b/>
        <color rgb="FFFFFFFF"/>
      </font>
      <fill>
        <patternFill>
          <fgColor rgb="FF000000"/>
          <bgColor rgb="FF203764"/>
        </patternFill>
      </fill>
      <alignment wrapText="1"/>
    </dxf>
    <dxf>
      <alignment vertical="center"/>
    </dxf>
    <dxf>
      <alignment horizontal="center"/>
    </dxf>
    <dxf>
      <fill>
        <patternFill patternType="solid">
          <bgColor rgb="FFFFFF00"/>
        </patternFill>
      </fill>
    </dxf>
    <dxf>
      <font>
        <color rgb="FFFFFFFF"/>
      </font>
      <fill>
        <patternFill patternType="solid">
          <fgColor rgb="FF000000"/>
          <bgColor rgb="FF203764"/>
        </patternFill>
      </fill>
    </dxf>
    <dxf>
      <font>
        <sz val="8"/>
      </font>
    </dxf>
    <dxf>
      <font>
        <sz val="8"/>
      </font>
    </dxf>
    <dxf>
      <font>
        <sz val="8"/>
      </font>
    </dxf>
    <dxf>
      <font>
        <sz val="8"/>
      </font>
    </dxf>
    <dxf>
      <font>
        <sz val="8"/>
      </font>
    </dxf>
    <dxf>
      <font>
        <sz val="8"/>
      </font>
    </dxf>
    <dxf>
      <alignment wrapText="1"/>
    </dxf>
    <dxf>
      <alignment wrapText="1"/>
    </dxf>
    <dxf>
      <font>
        <sz val="12"/>
      </font>
    </dxf>
    <dxf>
      <font>
        <sz val="12"/>
      </font>
    </dxf>
    <dxf>
      <alignment vertical="center"/>
    </dxf>
    <dxf>
      <alignment vertical="center"/>
    </dxf>
    <dxf>
      <alignment horizontal="center"/>
    </dxf>
    <dxf>
      <alignment horizontal="center"/>
    </dxf>
    <dxf>
      <alignment vertical="top"/>
    </dxf>
    <dxf>
      <alignment vertical="top"/>
    </dxf>
    <dxf>
      <alignment horizontal="left"/>
    </dxf>
    <dxf>
      <alignment horizontal="left"/>
    </dxf>
    <dxf>
      <font>
        <sz val="10"/>
      </font>
    </dxf>
    <dxf>
      <font>
        <sz val="10"/>
      </font>
    </dxf>
    <dxf>
      <font>
        <sz val="10"/>
      </font>
    </dxf>
    <dxf>
      <font>
        <sz val="10"/>
      </font>
    </dxf>
    <dxf>
      <font>
        <sz val="10"/>
      </font>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font>
        <b/>
      </font>
    </dxf>
    <dxf>
      <font>
        <b/>
      </font>
    </dxf>
    <dxf>
      <alignment vertical="center"/>
    </dxf>
    <dxf>
      <alignment vertical="center"/>
    </dxf>
    <dxf>
      <alignment horizontal="center"/>
    </dxf>
    <dxf>
      <alignment horizontal="center"/>
    </dxf>
    <dxf>
      <alignment wrapText="1"/>
    </dxf>
    <dxf>
      <alignment wrapText="1"/>
    </dxf>
    <dxf>
      <font>
        <b/>
      </font>
    </dxf>
    <dxf>
      <font>
        <b/>
      </font>
    </dxf>
    <dxf>
      <alignment vertical="center"/>
    </dxf>
    <dxf>
      <alignment vertic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wrapText="1"/>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val="0"/>
        <i val="0"/>
        <color rgb="FFFF0000"/>
      </font>
    </dxf>
    <dxf>
      <font>
        <b/>
        <i val="0"/>
        <u val="none"/>
        <color rgb="FFFF0000"/>
      </font>
    </dxf>
    <dxf>
      <font>
        <b val="0"/>
        <i val="0"/>
        <color rgb="FFFF0000"/>
      </font>
    </dxf>
    <dxf>
      <font>
        <b val="0"/>
        <i val="0"/>
        <color rgb="FFFF0000"/>
      </font>
    </dxf>
    <dxf>
      <font>
        <color rgb="FFFF0000"/>
      </font>
    </dxf>
    <dxf>
      <font>
        <b val="0"/>
        <i val="0"/>
        <color rgb="FFFF0000"/>
      </font>
    </dxf>
    <dxf>
      <font>
        <b val="0"/>
        <i val="0"/>
        <color rgb="FFFF0000"/>
      </font>
    </dxf>
    <dxf>
      <font>
        <b val="0"/>
        <i val="0"/>
        <color rgb="FFFF0000"/>
      </font>
    </dxf>
    <dxf>
      <font>
        <color rgb="FFFF0000"/>
      </font>
    </dxf>
    <dxf>
      <font>
        <color rgb="FFFF0000"/>
      </font>
    </dxf>
    <dxf>
      <font>
        <color rgb="FFFF0000"/>
      </font>
    </dxf>
    <dxf>
      <font>
        <b val="0"/>
        <i val="0"/>
        <color rgb="FFFF0000"/>
      </font>
    </dxf>
    <dxf>
      <font>
        <b val="0"/>
        <i val="0"/>
        <color rgb="FFFF0000"/>
      </font>
    </dxf>
    <dxf>
      <font>
        <color rgb="FFFF0000"/>
      </font>
    </dxf>
    <dxf>
      <font>
        <b val="0"/>
        <i val="0"/>
        <color rgb="FFFF0000"/>
      </font>
    </dxf>
    <dxf>
      <font>
        <color rgb="FFFF0000"/>
      </font>
    </dxf>
    <dxf>
      <alignment horizontal="left"/>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ont>
        <b/>
      </font>
      <numFmt numFmtId="170" formatCode="_-&quot;$&quot;* #,##0_-;\-&quot;$&quot;* #,##0_-;_-&quot;$&quot;* &quot;-&quot;??_-;_-@_-"/>
      <fill>
        <patternFill patternType="solid">
          <fgColor indexed="64"/>
          <bgColor theme="4" tint="0.79998168889431442"/>
        </patternFill>
      </fill>
      <alignment horizontal="general" vertical="bottom" textRotation="0" wrapText="0" indent="0" justifyLastLine="0" shrinkToFit="0" readingOrder="0"/>
    </dxf>
    <dxf>
      <font>
        <b/>
      </font>
      <numFmt numFmtId="170" formatCode="_-&quot;$&quot;* #,##0_-;\-&quot;$&quot;* #,##0_-;_-&quot;$&quot;* &quot;-&quot;??_-;_-@_-"/>
      <fill>
        <patternFill patternType="solid">
          <fgColor indexed="64"/>
          <bgColor theme="4" tint="0.79998168889431442"/>
        </patternFill>
      </fill>
      <alignment horizontal="general" vertical="bottom" textRotation="0" wrapText="0" indent="0" justifyLastLine="0" shrinkToFit="0" readingOrder="0"/>
    </dxf>
    <dxf>
      <alignment horizontal="left"/>
    </dxf>
    <dxf>
      <border>
        <right style="thin">
          <color indexed="64"/>
        </right>
      </border>
    </dxf>
    <dxf>
      <border>
        <right style="thin">
          <color indexed="64"/>
        </right>
      </border>
    </dxf>
    <dxf>
      <border>
        <right style="thin">
          <color indexed="64"/>
        </right>
      </border>
    </dxf>
    <dxf>
      <border>
        <right style="thin">
          <color indexed="64"/>
        </right>
      </border>
    </dxf>
    <dxf>
      <font>
        <b/>
      </font>
      <numFmt numFmtId="170" formatCode="_-&quot;$&quot;* #,##0_-;\-&quot;$&quot;* #,##0_-;_-&quot;$&quot;* &quot;-&quot;??_-;_-@_-"/>
      <fill>
        <patternFill patternType="solid">
          <fgColor indexed="64"/>
          <bgColor theme="4" tint="0.79998168889431442"/>
        </patternFill>
      </fill>
    </dxf>
    <dxf>
      <font>
        <color auto="1"/>
      </font>
    </dxf>
    <dxf>
      <font>
        <b/>
      </font>
      <fill>
        <patternFill patternType="solid">
          <fgColor indexed="64"/>
          <bgColor theme="0" tint="-0.14999847407452621"/>
        </patternFill>
      </fill>
    </dxf>
    <dxf>
      <font>
        <sz val="9"/>
      </font>
    </dxf>
    <dxf>
      <font>
        <sz val="9"/>
      </font>
    </dxf>
    <dxf>
      <font>
        <sz val="9"/>
      </font>
    </dxf>
    <dxf>
      <font>
        <sz val="9"/>
      </font>
    </dxf>
    <dxf>
      <font>
        <sz val="9"/>
      </font>
    </dxf>
    <dxf>
      <font>
        <sz val="9"/>
      </font>
    </dxf>
    <dxf>
      <font>
        <b/>
        <sz val="9"/>
        <color theme="0"/>
      </font>
      <fill>
        <patternFill patternType="solid">
          <fgColor indexed="64"/>
          <bgColor rgb="FF0000CC"/>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alignment vertical="center"/>
    </dxf>
    <dxf>
      <alignment vertical="center"/>
    </dxf>
    <dxf>
      <alignment horizontal="center"/>
    </dxf>
    <dxf>
      <alignment horizontal="center"/>
    </dxf>
    <dxf>
      <fill>
        <patternFill patternType="none">
          <bgColor auto="1"/>
        </patternFill>
      </fill>
    </dxf>
    <dxf>
      <fill>
        <patternFill patternType="solid">
          <bgColor theme="8" tint="0.79998168889431442"/>
        </patternFill>
      </fill>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alignment vertical="center"/>
    </dxf>
    <dxf>
      <alignment vertical="center"/>
    </dxf>
    <dxf>
      <alignment horizontal="center"/>
    </dxf>
    <dxf>
      <alignment horizontal="center"/>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horizontal="general" indent="0"/>
    </dxf>
    <dxf>
      <alignment vertical="center"/>
    </dxf>
    <dxf>
      <fill>
        <patternFill>
          <bgColor theme="3" tint="0.79998168889431442"/>
        </patternFill>
      </fill>
    </dxf>
    <dxf>
      <alignment vertical="center"/>
    </dxf>
    <dxf>
      <alignment horizontal="center"/>
    </dxf>
    <dxf>
      <alignment vertical="top"/>
    </dxf>
    <dxf>
      <alignment vertical="top"/>
    </dxf>
    <dxf>
      <alignment vertical="center"/>
    </dxf>
    <dxf>
      <alignment horizontal="center"/>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ont>
        <sz val="8"/>
      </font>
    </dxf>
    <dxf>
      <fill>
        <patternFill>
          <bgColor rgb="FFFFFF00"/>
        </patternFill>
      </fill>
    </dxf>
    <dxf>
      <fill>
        <patternFill>
          <bgColor theme="0" tint="-0.14996795556505021"/>
        </patternFill>
      </fill>
    </dxf>
    <dxf>
      <font>
        <b/>
        <i val="0"/>
        <color theme="1"/>
      </font>
    </dxf>
    <dxf>
      <font>
        <b/>
        <i val="0"/>
      </font>
      <fill>
        <patternFill>
          <bgColor theme="8" tint="0.79998168889431442"/>
        </patternFill>
      </fill>
    </dxf>
    <dxf>
      <font>
        <b/>
        <i val="0"/>
        <color auto="1"/>
      </font>
      <fill>
        <patternFill>
          <bgColor theme="0" tint="-4.9989318521683403E-2"/>
        </patternFill>
      </fill>
    </dxf>
    <dxf>
      <border>
        <left style="thin">
          <color auto="1"/>
        </left>
        <right style="thin">
          <color auto="1"/>
        </right>
        <top style="thin">
          <color auto="1"/>
        </top>
        <bottom style="thin">
          <color auto="1"/>
        </bottom>
        <vertical style="thin">
          <color auto="1"/>
        </vertical>
        <horizontal style="thin">
          <color auto="1"/>
        </horizontal>
      </border>
    </dxf>
    <dxf>
      <font>
        <b/>
        <i val="0"/>
      </font>
      <fill>
        <patternFill patternType="none">
          <bgColor auto="1"/>
        </patternFill>
      </fill>
    </dxf>
    <dxf>
      <font>
        <sz val="6"/>
        <color theme="1"/>
      </font>
    </dxf>
  </dxfs>
  <tableStyles count="2" defaultTableStyle="TableStyleMedium2" defaultPivotStyle="PivotStyleMedium6">
    <tableStyle name="Estilo de segmentación de datos 1" pivot="0" table="0" count="4" xr9:uid="{99ED4F8F-F823-4D84-B722-8A2E0798E6D5}">
      <tableStyleElement type="wholeTable" dxfId="564"/>
      <tableStyleElement type="headerRow" dxfId="563"/>
    </tableStyle>
    <tableStyle name="Estilo de tabla dinámica 1" table="0" count="6" xr9:uid="{A18525F1-A54E-461E-BDA6-B173FAA497D6}">
      <tableStyleElement type="wholeTable" dxfId="562"/>
      <tableStyleElement type="headerRow" dxfId="561"/>
      <tableStyleElement type="totalRow" dxfId="560"/>
      <tableStyleElement type="firstColumn" dxfId="559"/>
      <tableStyleElement type="firstSubtotalRow" dxfId="558"/>
      <tableStyleElement type="pageFieldLabels" dxfId="557"/>
    </tableStyle>
  </tableStyles>
  <colors>
    <mruColors>
      <color rgb="FF0000CC"/>
      <color rgb="FF7F7F7F"/>
      <color rgb="FFE7E6E6"/>
      <color rgb="FFFF9933"/>
    </mruColors>
  </colors>
  <extLst>
    <ext xmlns:x14="http://schemas.microsoft.com/office/spreadsheetml/2009/9/main" uri="{46F421CA-312F-682f-3DD2-61675219B42D}">
      <x14:dxfs count="2">
        <dxf>
          <font>
            <b/>
            <i val="0"/>
            <color auto="1"/>
          </font>
          <fill>
            <patternFill>
              <bgColor theme="7" tint="0.39994506668294322"/>
            </patternFill>
          </fill>
        </dxf>
        <dxf>
          <font>
            <color theme="0"/>
          </font>
          <fill>
            <patternFill>
              <bgColor rgb="FF002060"/>
            </patternFill>
          </fill>
        </dxf>
      </x14:dxfs>
    </ext>
    <ext xmlns:x14="http://schemas.microsoft.com/office/spreadsheetml/2009/9/main" uri="{EB79DEF2-80B8-43e5-95BD-54CBDDF9020C}">
      <x14:slicerStyles defaultSlicerStyle="Estilo de segmentación de datos 1">
        <x14:slicerStyle name="Estilo de segmentación de datos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42" Type="http://schemas.openxmlformats.org/officeDocument/2006/relationships/pivotCacheDefinition" Target="pivotCache/pivotCacheDefinition17.xml"/><Relationship Id="rId47" Type="http://schemas.microsoft.com/office/2007/relationships/slicerCache" Target="slicerCaches/slicerCache2.xml"/><Relationship Id="rId63" Type="http://schemas.openxmlformats.org/officeDocument/2006/relationships/sheetMetadata" Target="metadata.xml"/><Relationship Id="rId68" Type="http://schemas.openxmlformats.org/officeDocument/2006/relationships/customXml" Target="../customXml/item2.xml"/><Relationship Id="rId84" Type="http://schemas.openxmlformats.org/officeDocument/2006/relationships/customXml" Target="../customXml/item18.xml"/><Relationship Id="rId89" Type="http://schemas.openxmlformats.org/officeDocument/2006/relationships/customXml" Target="../customXml/item23.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7.xml"/><Relationship Id="rId37" Type="http://schemas.openxmlformats.org/officeDocument/2006/relationships/pivotCacheDefinition" Target="pivotCache/pivotCacheDefinition12.xml"/><Relationship Id="rId53" Type="http://schemas.microsoft.com/office/2007/relationships/slicerCache" Target="slicerCaches/slicerCache8.xml"/><Relationship Id="rId58" Type="http://schemas.microsoft.com/office/2007/relationships/slicerCache" Target="slicerCaches/slicerCache13.xml"/><Relationship Id="rId74" Type="http://schemas.openxmlformats.org/officeDocument/2006/relationships/customXml" Target="../customXml/item8.xml"/><Relationship Id="rId79" Type="http://schemas.openxmlformats.org/officeDocument/2006/relationships/customXml" Target="../customXml/item13.xml"/><Relationship Id="rId102" Type="http://schemas.openxmlformats.org/officeDocument/2006/relationships/customXml" Target="../customXml/item36.xml"/><Relationship Id="rId5" Type="http://schemas.openxmlformats.org/officeDocument/2006/relationships/worksheet" Target="worksheets/sheet5.xml"/><Relationship Id="rId90" Type="http://schemas.openxmlformats.org/officeDocument/2006/relationships/customXml" Target="../customXml/item24.xml"/><Relationship Id="rId95" Type="http://schemas.openxmlformats.org/officeDocument/2006/relationships/customXml" Target="../customXml/item29.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43" Type="http://schemas.openxmlformats.org/officeDocument/2006/relationships/pivotCacheDefinition" Target="pivotCache/pivotCacheDefinition18.xml"/><Relationship Id="rId48" Type="http://schemas.microsoft.com/office/2007/relationships/slicerCache" Target="slicerCaches/slicerCache3.xml"/><Relationship Id="rId64" Type="http://schemas.openxmlformats.org/officeDocument/2006/relationships/powerPivotData" Target="model/item.data"/><Relationship Id="rId69" Type="http://schemas.openxmlformats.org/officeDocument/2006/relationships/customXml" Target="../customXml/item3.xml"/><Relationship Id="rId80" Type="http://schemas.openxmlformats.org/officeDocument/2006/relationships/customXml" Target="../customXml/item14.xml"/><Relationship Id="rId85" Type="http://schemas.openxmlformats.org/officeDocument/2006/relationships/customXml" Target="../customXml/item1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8.xml"/><Relationship Id="rId38" Type="http://schemas.openxmlformats.org/officeDocument/2006/relationships/pivotCacheDefinition" Target="pivotCache/pivotCacheDefinition13.xml"/><Relationship Id="rId59" Type="http://schemas.openxmlformats.org/officeDocument/2006/relationships/theme" Target="theme/theme1.xml"/><Relationship Id="rId103" Type="http://schemas.openxmlformats.org/officeDocument/2006/relationships/customXml" Target="../customXml/item37.xml"/><Relationship Id="rId20" Type="http://schemas.openxmlformats.org/officeDocument/2006/relationships/worksheet" Target="worksheets/sheet20.xml"/><Relationship Id="rId41" Type="http://schemas.openxmlformats.org/officeDocument/2006/relationships/pivotCacheDefinition" Target="pivotCache/pivotCacheDefinition16.xml"/><Relationship Id="rId54" Type="http://schemas.microsoft.com/office/2007/relationships/slicerCache" Target="slicerCaches/slicerCache9.xml"/><Relationship Id="rId62" Type="http://schemas.openxmlformats.org/officeDocument/2006/relationships/sharedStrings" Target="sharedStrings.xml"/><Relationship Id="rId70" Type="http://schemas.openxmlformats.org/officeDocument/2006/relationships/customXml" Target="../customXml/item4.xml"/><Relationship Id="rId75" Type="http://schemas.openxmlformats.org/officeDocument/2006/relationships/customXml" Target="../customXml/item9.xml"/><Relationship Id="rId83" Type="http://schemas.openxmlformats.org/officeDocument/2006/relationships/customXml" Target="../customXml/item17.xml"/><Relationship Id="rId88" Type="http://schemas.openxmlformats.org/officeDocument/2006/relationships/customXml" Target="../customXml/item22.xml"/><Relationship Id="rId91" Type="http://schemas.openxmlformats.org/officeDocument/2006/relationships/customXml" Target="../customXml/item25.xml"/><Relationship Id="rId96"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49" Type="http://schemas.microsoft.com/office/2007/relationships/slicerCache" Target="slicerCaches/slicerCache4.xml"/><Relationship Id="rId57" Type="http://schemas.microsoft.com/office/2007/relationships/slicerCache" Target="slicerCaches/slicerCache12.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openxmlformats.org/officeDocument/2006/relationships/pivotCacheDefinition" Target="pivotCache/pivotCacheDefinition19.xml"/><Relationship Id="rId52" Type="http://schemas.microsoft.com/office/2007/relationships/slicerCache" Target="slicerCaches/slicerCache7.xml"/><Relationship Id="rId60" Type="http://schemas.openxmlformats.org/officeDocument/2006/relationships/connections" Target="connections.xml"/><Relationship Id="rId65" Type="http://schemas.microsoft.com/office/2017/10/relationships/person" Target="persons/person.xml"/><Relationship Id="rId73" Type="http://schemas.openxmlformats.org/officeDocument/2006/relationships/customXml" Target="../customXml/item7.xml"/><Relationship Id="rId78" Type="http://schemas.openxmlformats.org/officeDocument/2006/relationships/customXml" Target="../customXml/item12.xml"/><Relationship Id="rId81" Type="http://schemas.openxmlformats.org/officeDocument/2006/relationships/customXml" Target="../customXml/item15.xml"/><Relationship Id="rId86" Type="http://schemas.openxmlformats.org/officeDocument/2006/relationships/customXml" Target="../customXml/item20.xml"/><Relationship Id="rId94" Type="http://schemas.openxmlformats.org/officeDocument/2006/relationships/customXml" Target="../customXml/item28.xml"/><Relationship Id="rId99" Type="http://schemas.openxmlformats.org/officeDocument/2006/relationships/customXml" Target="../customXml/item33.xml"/><Relationship Id="rId101" Type="http://schemas.openxmlformats.org/officeDocument/2006/relationships/customXml" Target="../customXml/item3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4.xml"/><Relationship Id="rId34" Type="http://schemas.openxmlformats.org/officeDocument/2006/relationships/pivotCacheDefinition" Target="pivotCache/pivotCacheDefinition9.xml"/><Relationship Id="rId50" Type="http://schemas.microsoft.com/office/2007/relationships/slicerCache" Target="slicerCaches/slicerCache5.xml"/><Relationship Id="rId55" Type="http://schemas.microsoft.com/office/2007/relationships/slicerCache" Target="slicerCaches/slicerCache10.xml"/><Relationship Id="rId76" Type="http://schemas.openxmlformats.org/officeDocument/2006/relationships/customXml" Target="../customXml/item10.xml"/><Relationship Id="rId97" Type="http://schemas.openxmlformats.org/officeDocument/2006/relationships/customXml" Target="../customXml/item31.xml"/><Relationship Id="rId104" Type="http://schemas.openxmlformats.org/officeDocument/2006/relationships/customXml" Target="../customXml/item38.xml"/><Relationship Id="rId7" Type="http://schemas.openxmlformats.org/officeDocument/2006/relationships/worksheet" Target="worksheets/sheet7.xml"/><Relationship Id="rId71" Type="http://schemas.openxmlformats.org/officeDocument/2006/relationships/customXml" Target="../customXml/item5.xml"/><Relationship Id="rId92" Type="http://schemas.openxmlformats.org/officeDocument/2006/relationships/customXml" Target="../customXml/item26.xml"/><Relationship Id="rId2" Type="http://schemas.openxmlformats.org/officeDocument/2006/relationships/worksheet" Target="worksheets/sheet2.xml"/><Relationship Id="rId29" Type="http://schemas.openxmlformats.org/officeDocument/2006/relationships/pivotCacheDefinition" Target="pivotCache/pivotCacheDefinition4.xml"/><Relationship Id="rId24" Type="http://schemas.openxmlformats.org/officeDocument/2006/relationships/worksheet" Target="worksheets/sheet24.xml"/><Relationship Id="rId40" Type="http://schemas.openxmlformats.org/officeDocument/2006/relationships/pivotCacheDefinition" Target="pivotCache/pivotCacheDefinition15.xml"/><Relationship Id="rId45" Type="http://schemas.openxmlformats.org/officeDocument/2006/relationships/pivotCacheDefinition" Target="pivotCache/pivotCacheDefinition20.xml"/><Relationship Id="rId66" Type="http://schemas.openxmlformats.org/officeDocument/2006/relationships/calcChain" Target="calcChain.xml"/><Relationship Id="rId87" Type="http://schemas.openxmlformats.org/officeDocument/2006/relationships/customXml" Target="../customXml/item21.xml"/><Relationship Id="rId61" Type="http://schemas.openxmlformats.org/officeDocument/2006/relationships/styles" Target="styles.xml"/><Relationship Id="rId82" Type="http://schemas.openxmlformats.org/officeDocument/2006/relationships/customXml" Target="../customXml/item1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56" Type="http://schemas.microsoft.com/office/2007/relationships/slicerCache" Target="slicerCaches/slicerCache11.xml"/><Relationship Id="rId77" Type="http://schemas.openxmlformats.org/officeDocument/2006/relationships/customXml" Target="../customXml/item11.xml"/><Relationship Id="rId100" Type="http://schemas.openxmlformats.org/officeDocument/2006/relationships/customXml" Target="../customXml/item34.xml"/><Relationship Id="rId105" Type="http://schemas.openxmlformats.org/officeDocument/2006/relationships/customXml" Target="../customXml/item39.xml"/><Relationship Id="rId8" Type="http://schemas.openxmlformats.org/officeDocument/2006/relationships/worksheet" Target="worksheets/sheet8.xml"/><Relationship Id="rId51" Type="http://schemas.microsoft.com/office/2007/relationships/slicerCache" Target="slicerCaches/slicerCache6.xml"/><Relationship Id="rId72" Type="http://schemas.openxmlformats.org/officeDocument/2006/relationships/customXml" Target="../customXml/item6.xml"/><Relationship Id="rId93" Type="http://schemas.openxmlformats.org/officeDocument/2006/relationships/customXml" Target="../customXml/item27.xml"/><Relationship Id="rId98" Type="http://schemas.openxmlformats.org/officeDocument/2006/relationships/customXml" Target="../customXml/item32.xml"/><Relationship Id="rId3" Type="http://schemas.openxmlformats.org/officeDocument/2006/relationships/worksheet" Target="worksheets/sheet3.xml"/><Relationship Id="rId25" Type="http://schemas.openxmlformats.org/officeDocument/2006/relationships/worksheet" Target="worksheets/sheet25.xml"/><Relationship Id="rId46" Type="http://schemas.microsoft.com/office/2007/relationships/slicerCache" Target="slicerCaches/slicerCache1.xml"/><Relationship Id="rId6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7E6E6"/>
          </a:solidFill>
          <a:ln w="25400">
            <a:solidFill>
              <a:srgbClr val="E7E6E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00CC"/>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7E6E6"/>
          </a:solidFill>
          <a:ln w="25400">
            <a:solidFill>
              <a:srgbClr val="E7E6E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00CC"/>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E7E6E6"/>
          </a:solidFill>
          <a:ln w="25400">
            <a:solidFill>
              <a:srgbClr val="E7E6E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00CC"/>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E7E6E6"/>
          </a:solidFill>
          <a:ln w="25400">
            <a:solidFill>
              <a:srgbClr val="E7E6E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00CC"/>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99426024952645"/>
          <c:y val="4.621999553540844E-2"/>
          <c:w val="0.84519920379559599"/>
          <c:h val="0.638967951640803"/>
        </c:manualLayout>
      </c:layout>
      <c:areaChart>
        <c:grouping val="stacked"/>
        <c:varyColors val="0"/>
        <c:ser>
          <c:idx val="0"/>
          <c:order val="0"/>
          <c:tx>
            <c:v>2025</c:v>
          </c:tx>
          <c:spPr>
            <a:solidFill>
              <a:srgbClr val="E7E6E6"/>
            </a:solidFill>
            <a:ln w="25400">
              <a:solidFill>
                <a:srgbClr val="E7E6E6"/>
              </a:solidFill>
            </a:ln>
            <a:effectLst/>
          </c:spPr>
          <c:cat>
            <c:strLit>
              <c:ptCount val="12"/>
              <c:pt idx="0">
                <c:v>E</c:v>
              </c:pt>
              <c:pt idx="1">
                <c:v>F</c:v>
              </c:pt>
              <c:pt idx="2">
                <c:v>M</c:v>
              </c:pt>
              <c:pt idx="3">
                <c:v>A</c:v>
              </c:pt>
              <c:pt idx="4">
                <c:v>M</c:v>
              </c:pt>
              <c:pt idx="5">
                <c:v>J</c:v>
              </c:pt>
              <c:pt idx="6">
                <c:v>J</c:v>
              </c:pt>
              <c:pt idx="7">
                <c:v>A</c:v>
              </c:pt>
              <c:pt idx="8">
                <c:v>S</c:v>
              </c:pt>
              <c:pt idx="9">
                <c:v>O</c:v>
              </c:pt>
              <c:pt idx="10">
                <c:v>N</c:v>
              </c:pt>
              <c:pt idx="11">
                <c:v>D</c:v>
              </c:pt>
            </c:strLit>
          </c:cat>
          <c:val>
            <c:numRef>
              <c:f>PRODUCTOS!$C$32:$C$43</c:f>
              <c:numCache>
                <c:formatCode>#,##0</c:formatCode>
                <c:ptCount val="12"/>
                <c:pt idx="0">
                  <c:v>44476.402999999998</c:v>
                </c:pt>
                <c:pt idx="1">
                  <c:v>43886.14899999999</c:v>
                </c:pt>
                <c:pt idx="2">
                  <c:v>43418.272000000004</c:v>
                </c:pt>
                <c:pt idx="3">
                  <c:v>45787.504999999946</c:v>
                </c:pt>
                <c:pt idx="4">
                  <c:v>46828.060999999965</c:v>
                </c:pt>
                <c:pt idx="5">
                  <c:v>43426.614999999983</c:v>
                </c:pt>
                <c:pt idx="6">
                  <c:v>51183.414999999986</c:v>
                </c:pt>
                <c:pt idx="7">
                  <c:v>48386.688999999991</c:v>
                </c:pt>
                <c:pt idx="8">
                  <c:v>44862.884999999966</c:v>
                </c:pt>
                <c:pt idx="9">
                  <c:v>47688.358999999975</c:v>
                </c:pt>
                <c:pt idx="10">
                  <c:v>42581.32699999999</c:v>
                </c:pt>
                <c:pt idx="11">
                  <c:v>40777.251999999979</c:v>
                </c:pt>
              </c:numCache>
            </c:numRef>
          </c:val>
          <c:extLst>
            <c:ext xmlns:c16="http://schemas.microsoft.com/office/drawing/2014/chart" uri="{C3380CC4-5D6E-409C-BE32-E72D297353CC}">
              <c16:uniqueId val="{00000000-72B0-4604-8992-F36B78592EAE}"/>
            </c:ext>
          </c:extLst>
        </c:ser>
        <c:dLbls>
          <c:showLegendKey val="0"/>
          <c:showVal val="0"/>
          <c:showCatName val="0"/>
          <c:showSerName val="0"/>
          <c:showPercent val="0"/>
          <c:showBubbleSize val="0"/>
        </c:dLbls>
        <c:axId val="1048966192"/>
        <c:axId val="1048975792"/>
      </c:areaChart>
      <c:barChart>
        <c:barDir val="col"/>
        <c:grouping val="clustered"/>
        <c:varyColors val="0"/>
        <c:ser>
          <c:idx val="1"/>
          <c:order val="1"/>
          <c:tx>
            <c:v>2026</c:v>
          </c:tx>
          <c:spPr>
            <a:solidFill>
              <a:srgbClr val="0000CC"/>
            </a:solidFill>
            <a:ln w="25400">
              <a:noFill/>
            </a:ln>
            <a:effectLst/>
          </c:spPr>
          <c:invertIfNegative val="0"/>
          <c:cat>
            <c:strLit>
              <c:ptCount val="12"/>
              <c:pt idx="0">
                <c:v>E</c:v>
              </c:pt>
              <c:pt idx="1">
                <c:v>F</c:v>
              </c:pt>
              <c:pt idx="2">
                <c:v>M</c:v>
              </c:pt>
              <c:pt idx="3">
                <c:v>A</c:v>
              </c:pt>
              <c:pt idx="4">
                <c:v>M</c:v>
              </c:pt>
              <c:pt idx="5">
                <c:v>J</c:v>
              </c:pt>
              <c:pt idx="6">
                <c:v>J</c:v>
              </c:pt>
              <c:pt idx="7">
                <c:v>A</c:v>
              </c:pt>
              <c:pt idx="8">
                <c:v>S</c:v>
              </c:pt>
              <c:pt idx="9">
                <c:v>O</c:v>
              </c:pt>
              <c:pt idx="10">
                <c:v>N</c:v>
              </c:pt>
              <c:pt idx="11">
                <c:v>D</c:v>
              </c:pt>
            </c:strLit>
          </c:cat>
          <c:val>
            <c:numRef>
              <c:f>PRODUCTOS!$D$32:$D$43</c:f>
              <c:numCache>
                <c:formatCode>#,##0</c:formatCode>
                <c:ptCount val="12"/>
                <c:pt idx="0">
                  <c:v>46049.600000000006</c:v>
                </c:pt>
                <c:pt idx="1">
                  <c:v>46368.030999999944</c:v>
                </c:pt>
                <c:pt idx="2">
                  <c:v>49228.128999999935</c:v>
                </c:pt>
                <c:pt idx="3">
                  <c:v>42082.159999999989</c:v>
                </c:pt>
              </c:numCache>
            </c:numRef>
          </c:val>
          <c:extLst>
            <c:ext xmlns:c16="http://schemas.microsoft.com/office/drawing/2014/chart" uri="{C3380CC4-5D6E-409C-BE32-E72D297353CC}">
              <c16:uniqueId val="{00000001-72B0-4604-8992-F36B78592EAE}"/>
            </c:ext>
          </c:extLst>
        </c:ser>
        <c:dLbls>
          <c:showLegendKey val="0"/>
          <c:showVal val="0"/>
          <c:showCatName val="0"/>
          <c:showSerName val="0"/>
          <c:showPercent val="0"/>
          <c:showBubbleSize val="0"/>
        </c:dLbls>
        <c:gapWidth val="150"/>
        <c:axId val="1048966192"/>
        <c:axId val="1048975792"/>
      </c:barChart>
      <c:catAx>
        <c:axId val="104896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MX"/>
          </a:p>
        </c:txPr>
        <c:crossAx val="1048975792"/>
        <c:crosses val="autoZero"/>
        <c:auto val="1"/>
        <c:lblAlgn val="ctr"/>
        <c:lblOffset val="100"/>
        <c:noMultiLvlLbl val="0"/>
      </c:catAx>
      <c:valAx>
        <c:axId val="1048975792"/>
        <c:scaling>
          <c:orientation val="minMax"/>
          <c:max val="50000"/>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MX"/>
          </a:p>
        </c:txPr>
        <c:crossAx val="1048966192"/>
        <c:crosses val="autoZero"/>
        <c:crossBetween val="between"/>
        <c:majorUnit val="10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1000" b="0" i="0" u="none" strike="noStrike" kern="1200" baseline="0">
                <a:solidFill>
                  <a:schemeClr val="tx1"/>
                </a:solidFill>
                <a:latin typeface="+mn-lt"/>
                <a:ea typeface="+mn-ea"/>
                <a:cs typeface="+mn-cs"/>
              </a:defRPr>
            </a:pPr>
            <a:endParaRPr lang="es-MX"/>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s-MX"/>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E7E6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E7E6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E7E6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E7E6E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FF99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88854850627261"/>
          <c:y val="6.0684291034006473E-2"/>
          <c:w val="0.85995040399334388"/>
          <c:h val="0.6208568072707864"/>
        </c:manualLayout>
      </c:layout>
      <c:areaChart>
        <c:grouping val="stacked"/>
        <c:varyColors val="0"/>
        <c:ser>
          <c:idx val="0"/>
          <c:order val="0"/>
          <c:tx>
            <c:v>2025</c:v>
          </c:tx>
          <c:spPr>
            <a:solidFill>
              <a:srgbClr val="E7E6E6"/>
            </a:solidFill>
            <a:ln>
              <a:noFill/>
            </a:ln>
            <a:effectLst/>
          </c:spPr>
          <c:cat>
            <c:strLit>
              <c:ptCount val="12"/>
              <c:pt idx="0">
                <c:v>E</c:v>
              </c:pt>
              <c:pt idx="1">
                <c:v>F</c:v>
              </c:pt>
              <c:pt idx="2">
                <c:v>M</c:v>
              </c:pt>
              <c:pt idx="3">
                <c:v>A</c:v>
              </c:pt>
              <c:pt idx="4">
                <c:v>M</c:v>
              </c:pt>
              <c:pt idx="5">
                <c:v>J</c:v>
              </c:pt>
              <c:pt idx="6">
                <c:v>J</c:v>
              </c:pt>
              <c:pt idx="7">
                <c:v>A</c:v>
              </c:pt>
              <c:pt idx="8">
                <c:v>S</c:v>
              </c:pt>
              <c:pt idx="9">
                <c:v>O</c:v>
              </c:pt>
              <c:pt idx="10">
                <c:v>N</c:v>
              </c:pt>
              <c:pt idx="11">
                <c:v>D</c:v>
              </c:pt>
            </c:strLit>
          </c:cat>
          <c:val>
            <c:numRef>
              <c:f>PRODUCTOS!$C$65:$C$76</c:f>
              <c:numCache>
                <c:formatCode>#,##0</c:formatCode>
                <c:ptCount val="12"/>
                <c:pt idx="0">
                  <c:v>9349.0249999999996</c:v>
                </c:pt>
                <c:pt idx="1">
                  <c:v>8044.5249999999996</c:v>
                </c:pt>
                <c:pt idx="2">
                  <c:v>8245.8250000000007</c:v>
                </c:pt>
                <c:pt idx="3">
                  <c:v>8805.5250000000015</c:v>
                </c:pt>
                <c:pt idx="4">
                  <c:v>8843.975000000004</c:v>
                </c:pt>
                <c:pt idx="5">
                  <c:v>7828.9000000000015</c:v>
                </c:pt>
                <c:pt idx="6">
                  <c:v>9630.5500000000029</c:v>
                </c:pt>
                <c:pt idx="7">
                  <c:v>9721.1</c:v>
                </c:pt>
                <c:pt idx="8">
                  <c:v>8082.1500000000005</c:v>
                </c:pt>
                <c:pt idx="9">
                  <c:v>9171.1500000000015</c:v>
                </c:pt>
                <c:pt idx="10">
                  <c:v>8324.2250000000022</c:v>
                </c:pt>
                <c:pt idx="11">
                  <c:v>7385.7250000000022</c:v>
                </c:pt>
              </c:numCache>
            </c:numRef>
          </c:val>
          <c:extLst>
            <c:ext xmlns:c16="http://schemas.microsoft.com/office/drawing/2014/chart" uri="{C3380CC4-5D6E-409C-BE32-E72D297353CC}">
              <c16:uniqueId val="{00000000-54D6-49D8-A1D8-614D84FBDC31}"/>
            </c:ext>
          </c:extLst>
        </c:ser>
        <c:dLbls>
          <c:showLegendKey val="0"/>
          <c:showVal val="0"/>
          <c:showCatName val="0"/>
          <c:showSerName val="0"/>
          <c:showPercent val="0"/>
          <c:showBubbleSize val="0"/>
        </c:dLbls>
        <c:axId val="1048966192"/>
        <c:axId val="1048975792"/>
      </c:areaChart>
      <c:barChart>
        <c:barDir val="col"/>
        <c:grouping val="clustered"/>
        <c:varyColors val="0"/>
        <c:ser>
          <c:idx val="1"/>
          <c:order val="1"/>
          <c:tx>
            <c:v>2026</c:v>
          </c:tx>
          <c:spPr>
            <a:solidFill>
              <a:srgbClr val="FF9933"/>
            </a:solidFill>
            <a:ln>
              <a:noFill/>
            </a:ln>
            <a:effectLst/>
          </c:spPr>
          <c:invertIfNegative val="0"/>
          <c:cat>
            <c:strLit>
              <c:ptCount val="12"/>
              <c:pt idx="0">
                <c:v>E</c:v>
              </c:pt>
              <c:pt idx="1">
                <c:v>F</c:v>
              </c:pt>
              <c:pt idx="2">
                <c:v>M</c:v>
              </c:pt>
              <c:pt idx="3">
                <c:v>A</c:v>
              </c:pt>
              <c:pt idx="4">
                <c:v>M</c:v>
              </c:pt>
              <c:pt idx="5">
                <c:v>J</c:v>
              </c:pt>
              <c:pt idx="6">
                <c:v>J</c:v>
              </c:pt>
              <c:pt idx="7">
                <c:v>A</c:v>
              </c:pt>
              <c:pt idx="8">
                <c:v>S</c:v>
              </c:pt>
              <c:pt idx="9">
                <c:v>O</c:v>
              </c:pt>
              <c:pt idx="10">
                <c:v>N</c:v>
              </c:pt>
              <c:pt idx="11">
                <c:v>D</c:v>
              </c:pt>
            </c:strLit>
          </c:cat>
          <c:val>
            <c:numRef>
              <c:f>PRODUCTOS!$D$65:$D$76</c:f>
              <c:numCache>
                <c:formatCode>#,##0</c:formatCode>
                <c:ptCount val="12"/>
                <c:pt idx="0">
                  <c:v>8813.85</c:v>
                </c:pt>
                <c:pt idx="1">
                  <c:v>9480.7749999999978</c:v>
                </c:pt>
                <c:pt idx="2">
                  <c:v>8769.5999999999985</c:v>
                </c:pt>
                <c:pt idx="3">
                  <c:v>7333.1500000000005</c:v>
                </c:pt>
              </c:numCache>
            </c:numRef>
          </c:val>
          <c:extLst>
            <c:ext xmlns:c16="http://schemas.microsoft.com/office/drawing/2014/chart" uri="{C3380CC4-5D6E-409C-BE32-E72D297353CC}">
              <c16:uniqueId val="{00000001-54D6-49D8-A1D8-614D84FBDC31}"/>
            </c:ext>
          </c:extLst>
        </c:ser>
        <c:dLbls>
          <c:showLegendKey val="0"/>
          <c:showVal val="0"/>
          <c:showCatName val="0"/>
          <c:showSerName val="0"/>
          <c:showPercent val="0"/>
          <c:showBubbleSize val="0"/>
        </c:dLbls>
        <c:gapWidth val="150"/>
        <c:axId val="1048966192"/>
        <c:axId val="1048975792"/>
      </c:barChart>
      <c:catAx>
        <c:axId val="104896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MX"/>
          </a:p>
        </c:txPr>
        <c:crossAx val="1048975792"/>
        <c:crosses val="autoZero"/>
        <c:auto val="1"/>
        <c:lblAlgn val="ctr"/>
        <c:lblOffset val="100"/>
        <c:noMultiLvlLbl val="0"/>
      </c:catAx>
      <c:valAx>
        <c:axId val="1048975792"/>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MX"/>
          </a:p>
        </c:txPr>
        <c:crossAx val="1048966192"/>
        <c:crosses val="autoZero"/>
        <c:crossBetween val="between"/>
        <c:majorUnit val="20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1000" b="0" i="0" u="none" strike="noStrike" kern="1200" baseline="0">
                <a:solidFill>
                  <a:schemeClr val="tx1"/>
                </a:solidFill>
                <a:latin typeface="+mn-lt"/>
                <a:ea typeface="+mn-ea"/>
                <a:cs typeface="+mn-cs"/>
              </a:defRPr>
            </a:pPr>
            <a:endParaRPr lang="es-MX"/>
          </a:p>
        </c:txPr>
      </c:dTable>
      <c:spPr>
        <a:noFill/>
        <a:ln>
          <a:noFill/>
        </a:ln>
        <a:effectLst/>
      </c:spPr>
    </c:plotArea>
    <c:legend>
      <c:legendPos val="b"/>
      <c:layout>
        <c:manualLayout>
          <c:xMode val="edge"/>
          <c:yMode val="edge"/>
          <c:x val="0.4265749266435791"/>
          <c:y val="0.91856213062655101"/>
          <c:w val="0.1468501467128418"/>
          <c:h val="8.1437869373449018E-2"/>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s-MX"/>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[Cierre THD.xlsx]PROD REGION!TablaDinámica1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F7F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7F7F7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00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 REGION'!$C$43</c:f>
              <c:strCache>
                <c:ptCount val="1"/>
                <c:pt idx="0">
                  <c:v>Acum'25</c:v>
                </c:pt>
              </c:strCache>
            </c:strRef>
          </c:tx>
          <c:spPr>
            <a:solidFill>
              <a:srgbClr val="7F7F7F"/>
            </a:solidFill>
            <a:ln>
              <a:noFill/>
            </a:ln>
            <a:effectLst/>
          </c:spPr>
          <c:invertIfNegative val="0"/>
          <c:cat>
            <c:strRef>
              <c:f>'PROD REGION'!$B$44:$B$47</c:f>
              <c:strCache>
                <c:ptCount val="3"/>
                <c:pt idx="0">
                  <c:v>CENTRO-SUR</c:v>
                </c:pt>
                <c:pt idx="1">
                  <c:v>NORTE - BAJIO</c:v>
                </c:pt>
                <c:pt idx="2">
                  <c:v>PACIFICO</c:v>
                </c:pt>
              </c:strCache>
            </c:strRef>
          </c:cat>
          <c:val>
            <c:numRef>
              <c:f>'PROD REGION'!$C$44:$C$47</c:f>
              <c:numCache>
                <c:formatCode>#,##0</c:formatCode>
                <c:ptCount val="3"/>
                <c:pt idx="0">
                  <c:v>11601</c:v>
                </c:pt>
                <c:pt idx="1">
                  <c:v>33562</c:v>
                </c:pt>
                <c:pt idx="2">
                  <c:v>29389</c:v>
                </c:pt>
              </c:numCache>
            </c:numRef>
          </c:val>
          <c:extLst>
            <c:ext xmlns:c16="http://schemas.microsoft.com/office/drawing/2014/chart" uri="{C3380CC4-5D6E-409C-BE32-E72D297353CC}">
              <c16:uniqueId val="{00000000-82A2-4288-B10B-0BB116E5A331}"/>
            </c:ext>
          </c:extLst>
        </c:ser>
        <c:ser>
          <c:idx val="1"/>
          <c:order val="1"/>
          <c:tx>
            <c:strRef>
              <c:f>'PROD REGION'!$D$43</c:f>
              <c:strCache>
                <c:ptCount val="1"/>
                <c:pt idx="0">
                  <c:v>Acum'26</c:v>
                </c:pt>
              </c:strCache>
            </c:strRef>
          </c:tx>
          <c:spPr>
            <a:solidFill>
              <a:srgbClr val="0000CC"/>
            </a:solidFill>
            <a:ln>
              <a:noFill/>
            </a:ln>
            <a:effectLst/>
          </c:spPr>
          <c:invertIfNegative val="0"/>
          <c:cat>
            <c:strRef>
              <c:f>'PROD REGION'!$B$44:$B$47</c:f>
              <c:strCache>
                <c:ptCount val="3"/>
                <c:pt idx="0">
                  <c:v>CENTRO-SUR</c:v>
                </c:pt>
                <c:pt idx="1">
                  <c:v>NORTE - BAJIO</c:v>
                </c:pt>
                <c:pt idx="2">
                  <c:v>PACIFICO</c:v>
                </c:pt>
              </c:strCache>
            </c:strRef>
          </c:cat>
          <c:val>
            <c:numRef>
              <c:f>'PROD REGION'!$D$44:$D$47</c:f>
              <c:numCache>
                <c:formatCode>#,##0</c:formatCode>
                <c:ptCount val="3"/>
                <c:pt idx="0">
                  <c:v>8515</c:v>
                </c:pt>
                <c:pt idx="1">
                  <c:v>44890</c:v>
                </c:pt>
                <c:pt idx="2">
                  <c:v>13887</c:v>
                </c:pt>
              </c:numCache>
            </c:numRef>
          </c:val>
          <c:extLst>
            <c:ext xmlns:c16="http://schemas.microsoft.com/office/drawing/2014/chart" uri="{C3380CC4-5D6E-409C-BE32-E72D297353CC}">
              <c16:uniqueId val="{00000001-82A2-4288-B10B-0BB116E5A331}"/>
            </c:ext>
          </c:extLst>
        </c:ser>
        <c:dLbls>
          <c:showLegendKey val="0"/>
          <c:showVal val="0"/>
          <c:showCatName val="0"/>
          <c:showSerName val="0"/>
          <c:showPercent val="0"/>
          <c:showBubbleSize val="0"/>
        </c:dLbls>
        <c:gapWidth val="219"/>
        <c:overlap val="-27"/>
        <c:axId val="1298371455"/>
        <c:axId val="1298358975"/>
        <c:extLst/>
      </c:barChart>
      <c:catAx>
        <c:axId val="1298371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98358975"/>
        <c:crosses val="autoZero"/>
        <c:auto val="1"/>
        <c:lblAlgn val="ctr"/>
        <c:lblOffset val="100"/>
        <c:noMultiLvlLbl val="0"/>
      </c:catAx>
      <c:valAx>
        <c:axId val="1298358975"/>
        <c:scaling>
          <c:orientation val="minMax"/>
        </c:scaling>
        <c:delete val="1"/>
        <c:axPos val="l"/>
        <c:numFmt formatCode="#,##0" sourceLinked="1"/>
        <c:majorTickMark val="none"/>
        <c:minorTickMark val="none"/>
        <c:tickLblPos val="nextTo"/>
        <c:crossAx val="1298371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4561717407481798E-2"/>
          <c:y val="0.2578118766621742"/>
          <c:w val="0.80952380952380953"/>
          <c:h val="0.58340594287027991"/>
        </c:manualLayout>
      </c:layout>
      <c:barChart>
        <c:barDir val="col"/>
        <c:grouping val="clustered"/>
        <c:varyColors val="0"/>
        <c:ser>
          <c:idx val="1"/>
          <c:order val="0"/>
          <c:tx>
            <c:strRef>
              <c:f>'PROD REGION'!$C$53</c:f>
              <c:strCache>
                <c:ptCount val="1"/>
                <c:pt idx="0">
                  <c:v>Acum'25</c:v>
                </c:pt>
              </c:strCache>
            </c:strRef>
          </c:tx>
          <c:spPr>
            <a:solidFill>
              <a:srgbClr val="7F7F7F"/>
            </a:solidFill>
            <a:ln>
              <a:noFill/>
            </a:ln>
            <a:effectLst/>
          </c:spPr>
          <c:invertIfNegative val="0"/>
          <c:dPt>
            <c:idx val="0"/>
            <c:invertIfNegative val="0"/>
            <c:bubble3D val="0"/>
            <c:extLst>
              <c:ext xmlns:c16="http://schemas.microsoft.com/office/drawing/2014/chart" uri="{C3380CC4-5D6E-409C-BE32-E72D297353CC}">
                <c16:uniqueId val="{00000000-9E10-4D41-B000-C6B6BC797032}"/>
              </c:ext>
            </c:extLst>
          </c:dPt>
          <c:cat>
            <c:strRef>
              <c:f>'PROD REGION'!$B$58:$D$58</c:f>
              <c:strCache>
                <c:ptCount val="3"/>
                <c:pt idx="0">
                  <c:v>Nacional</c:v>
                </c:pt>
                <c:pt idx="1">
                  <c:v>75,032</c:v>
                </c:pt>
                <c:pt idx="2">
                  <c:v>67,292</c:v>
                </c:pt>
              </c:strCache>
            </c:strRef>
          </c:cat>
          <c:val>
            <c:numRef>
              <c:f>'PROD REGION'!$C$58</c:f>
              <c:numCache>
                <c:formatCode>#,##0</c:formatCode>
                <c:ptCount val="1"/>
                <c:pt idx="0">
                  <c:v>75032</c:v>
                </c:pt>
              </c:numCache>
            </c:numRef>
          </c:val>
          <c:extLst>
            <c:ext xmlns:c16="http://schemas.microsoft.com/office/drawing/2014/chart" uri="{C3380CC4-5D6E-409C-BE32-E72D297353CC}">
              <c16:uniqueId val="{0000000D-0BA6-42F9-9C01-31A053D03D3D}"/>
            </c:ext>
          </c:extLst>
        </c:ser>
        <c:ser>
          <c:idx val="0"/>
          <c:order val="1"/>
          <c:tx>
            <c:strRef>
              <c:f>'PROD REGION'!$D$53</c:f>
              <c:strCache>
                <c:ptCount val="1"/>
                <c:pt idx="0">
                  <c:v>Acum'26</c:v>
                </c:pt>
              </c:strCache>
            </c:strRef>
          </c:tx>
          <c:spPr>
            <a:solidFill>
              <a:srgbClr val="0000CC"/>
            </a:solidFill>
            <a:ln>
              <a:noFill/>
            </a:ln>
            <a:effectLst/>
          </c:spPr>
          <c:invertIfNegative val="0"/>
          <c:dPt>
            <c:idx val="1"/>
            <c:invertIfNegative val="0"/>
            <c:bubble3D val="0"/>
            <c:spPr>
              <a:solidFill>
                <a:srgbClr val="0000CC"/>
              </a:solidFill>
              <a:ln>
                <a:noFill/>
              </a:ln>
              <a:effectLst/>
            </c:spPr>
            <c:extLst>
              <c:ext xmlns:c16="http://schemas.microsoft.com/office/drawing/2014/chart" uri="{C3380CC4-5D6E-409C-BE32-E72D297353CC}">
                <c16:uniqueId val="{00000002-9E10-4D41-B000-C6B6BC797032}"/>
              </c:ext>
            </c:extLst>
          </c:dPt>
          <c:cat>
            <c:strRef>
              <c:f>'PROD REGION'!$B$58:$D$58</c:f>
              <c:strCache>
                <c:ptCount val="3"/>
                <c:pt idx="0">
                  <c:v>Nacional</c:v>
                </c:pt>
                <c:pt idx="1">
                  <c:v>75,032</c:v>
                </c:pt>
                <c:pt idx="2">
                  <c:v>67,292</c:v>
                </c:pt>
              </c:strCache>
            </c:strRef>
          </c:cat>
          <c:val>
            <c:numRef>
              <c:f>'PROD REGION'!$D$58</c:f>
              <c:numCache>
                <c:formatCode>#,##0</c:formatCode>
                <c:ptCount val="1"/>
                <c:pt idx="0">
                  <c:v>67292</c:v>
                </c:pt>
              </c:numCache>
            </c:numRef>
          </c:val>
          <c:extLst>
            <c:ext xmlns:c16="http://schemas.microsoft.com/office/drawing/2014/chart" uri="{C3380CC4-5D6E-409C-BE32-E72D297353CC}">
              <c16:uniqueId val="{0000000C-0BA6-42F9-9C01-31A053D03D3D}"/>
            </c:ext>
          </c:extLst>
        </c:ser>
        <c:dLbls>
          <c:showLegendKey val="0"/>
          <c:showVal val="0"/>
          <c:showCatName val="0"/>
          <c:showSerName val="0"/>
          <c:showPercent val="0"/>
          <c:showBubbleSize val="0"/>
        </c:dLbls>
        <c:gapWidth val="100"/>
        <c:overlap val="-24"/>
        <c:axId val="1089906559"/>
        <c:axId val="1089887423"/>
        <c:extLst/>
      </c:barChart>
      <c:catAx>
        <c:axId val="108990655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1089887423"/>
        <c:crosses val="autoZero"/>
        <c:auto val="1"/>
        <c:lblAlgn val="ctr"/>
        <c:lblOffset val="100"/>
        <c:noMultiLvlLbl val="0"/>
      </c:catAx>
      <c:valAx>
        <c:axId val="1089887423"/>
        <c:scaling>
          <c:orientation val="minMax"/>
        </c:scaling>
        <c:delete val="1"/>
        <c:axPos val="l"/>
        <c:numFmt formatCode="#,##0" sourceLinked="1"/>
        <c:majorTickMark val="none"/>
        <c:minorTickMark val="none"/>
        <c:tickLblPos val="nextTo"/>
        <c:crossAx val="1089906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04667450241385E-2"/>
          <c:y val="5.4576136652273302E-2"/>
          <c:w val="0.82073073199478053"/>
          <c:h val="0.79076374701041308"/>
        </c:manualLayout>
      </c:layout>
      <c:lineChart>
        <c:grouping val="standard"/>
        <c:varyColors val="0"/>
        <c:ser>
          <c:idx val="0"/>
          <c:order val="0"/>
          <c:tx>
            <c:strRef>
              <c:f>'CEMEX GO Nuevo'!$B$3</c:f>
              <c:strCache>
                <c:ptCount val="1"/>
                <c:pt idx="0">
                  <c:v>Norte-Bajío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'CEMEX GO Nuevo'!$AC$2:$BC$2</c:f>
              <c:strCache>
                <c:ptCount val="27"/>
                <c:pt idx="0">
                  <c:v>Feb'24</c:v>
                </c:pt>
                <c:pt idx="1">
                  <c:v>Mar'24</c:v>
                </c:pt>
                <c:pt idx="2">
                  <c:v>Abr'24</c:v>
                </c:pt>
                <c:pt idx="3">
                  <c:v>May'24</c:v>
                </c:pt>
                <c:pt idx="4">
                  <c:v>Jun'24</c:v>
                </c:pt>
                <c:pt idx="5">
                  <c:v>Jul'24</c:v>
                </c:pt>
                <c:pt idx="6">
                  <c:v>Ago'24</c:v>
                </c:pt>
                <c:pt idx="7">
                  <c:v>Sep'24</c:v>
                </c:pt>
                <c:pt idx="8">
                  <c:v>Oct'24</c:v>
                </c:pt>
                <c:pt idx="9">
                  <c:v>Nov'24</c:v>
                </c:pt>
                <c:pt idx="10">
                  <c:v>Dic'24</c:v>
                </c:pt>
                <c:pt idx="11">
                  <c:v>Ene'25</c:v>
                </c:pt>
                <c:pt idx="12">
                  <c:v>Feb'25</c:v>
                </c:pt>
                <c:pt idx="13">
                  <c:v>Mar'25</c:v>
                </c:pt>
                <c:pt idx="14">
                  <c:v>Abr'25</c:v>
                </c:pt>
                <c:pt idx="15">
                  <c:v>May'25</c:v>
                </c:pt>
                <c:pt idx="16">
                  <c:v>Jun'25</c:v>
                </c:pt>
                <c:pt idx="17">
                  <c:v>Jul'25</c:v>
                </c:pt>
                <c:pt idx="18">
                  <c:v>Ago'25</c:v>
                </c:pt>
                <c:pt idx="19">
                  <c:v>Sep'25</c:v>
                </c:pt>
                <c:pt idx="20">
                  <c:v>Oct'25</c:v>
                </c:pt>
                <c:pt idx="21">
                  <c:v>Nov'25</c:v>
                </c:pt>
                <c:pt idx="22">
                  <c:v>Dic'25</c:v>
                </c:pt>
                <c:pt idx="23">
                  <c:v>Ene'26</c:v>
                </c:pt>
                <c:pt idx="24">
                  <c:v>Feb'26</c:v>
                </c:pt>
                <c:pt idx="25">
                  <c:v>Mar'26</c:v>
                </c:pt>
                <c:pt idx="26">
                  <c:v>Abr'26</c:v>
                </c:pt>
              </c:strCache>
            </c:strRef>
          </c:cat>
          <c:val>
            <c:numRef>
              <c:f>'CEMEX GO Nuevo'!$AC$3:$BC$3</c:f>
              <c:numCache>
                <c:formatCode>0%</c:formatCode>
                <c:ptCount val="27"/>
                <c:pt idx="25">
                  <c:v>0.65900000000000003</c:v>
                </c:pt>
              </c:numCache>
            </c:numRef>
          </c:val>
          <c:smooth val="0"/>
          <c:extLst>
            <c:ext xmlns:c16="http://schemas.microsoft.com/office/drawing/2014/chart" uri="{C3380CC4-5D6E-409C-BE32-E72D297353CC}">
              <c16:uniqueId val="{00000000-0502-4E5C-82A6-5A0AFE9376B4}"/>
            </c:ext>
          </c:extLst>
        </c:ser>
        <c:ser>
          <c:idx val="1"/>
          <c:order val="1"/>
          <c:tx>
            <c:strRef>
              <c:f>'CEMEX GO Nuevo'!$B$4</c:f>
              <c:strCache>
                <c:ptCount val="1"/>
                <c:pt idx="0">
                  <c:v>Pacífico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'CEMEX GO Nuevo'!$AC$2:$BC$2</c:f>
              <c:strCache>
                <c:ptCount val="27"/>
                <c:pt idx="0">
                  <c:v>Feb'24</c:v>
                </c:pt>
                <c:pt idx="1">
                  <c:v>Mar'24</c:v>
                </c:pt>
                <c:pt idx="2">
                  <c:v>Abr'24</c:v>
                </c:pt>
                <c:pt idx="3">
                  <c:v>May'24</c:v>
                </c:pt>
                <c:pt idx="4">
                  <c:v>Jun'24</c:v>
                </c:pt>
                <c:pt idx="5">
                  <c:v>Jul'24</c:v>
                </c:pt>
                <c:pt idx="6">
                  <c:v>Ago'24</c:v>
                </c:pt>
                <c:pt idx="7">
                  <c:v>Sep'24</c:v>
                </c:pt>
                <c:pt idx="8">
                  <c:v>Oct'24</c:v>
                </c:pt>
                <c:pt idx="9">
                  <c:v>Nov'24</c:v>
                </c:pt>
                <c:pt idx="10">
                  <c:v>Dic'24</c:v>
                </c:pt>
                <c:pt idx="11">
                  <c:v>Ene'25</c:v>
                </c:pt>
                <c:pt idx="12">
                  <c:v>Feb'25</c:v>
                </c:pt>
                <c:pt idx="13">
                  <c:v>Mar'25</c:v>
                </c:pt>
                <c:pt idx="14">
                  <c:v>Abr'25</c:v>
                </c:pt>
                <c:pt idx="15">
                  <c:v>May'25</c:v>
                </c:pt>
                <c:pt idx="16">
                  <c:v>Jun'25</c:v>
                </c:pt>
                <c:pt idx="17">
                  <c:v>Jul'25</c:v>
                </c:pt>
                <c:pt idx="18">
                  <c:v>Ago'25</c:v>
                </c:pt>
                <c:pt idx="19">
                  <c:v>Sep'25</c:v>
                </c:pt>
                <c:pt idx="20">
                  <c:v>Oct'25</c:v>
                </c:pt>
                <c:pt idx="21">
                  <c:v>Nov'25</c:v>
                </c:pt>
                <c:pt idx="22">
                  <c:v>Dic'25</c:v>
                </c:pt>
                <c:pt idx="23">
                  <c:v>Ene'26</c:v>
                </c:pt>
                <c:pt idx="24">
                  <c:v>Feb'26</c:v>
                </c:pt>
                <c:pt idx="25">
                  <c:v>Mar'26</c:v>
                </c:pt>
                <c:pt idx="26">
                  <c:v>Abr'26</c:v>
                </c:pt>
              </c:strCache>
            </c:strRef>
          </c:cat>
          <c:val>
            <c:numRef>
              <c:f>'CEMEX GO Nuevo'!$AC$4:$BC$4</c:f>
              <c:numCache>
                <c:formatCode>0%</c:formatCode>
                <c:ptCount val="27"/>
                <c:pt idx="25">
                  <c:v>0.56599999999999995</c:v>
                </c:pt>
              </c:numCache>
            </c:numRef>
          </c:val>
          <c:smooth val="0"/>
          <c:extLst>
            <c:ext xmlns:c16="http://schemas.microsoft.com/office/drawing/2014/chart" uri="{C3380CC4-5D6E-409C-BE32-E72D297353CC}">
              <c16:uniqueId val="{00000001-0502-4E5C-82A6-5A0AFE9376B4}"/>
            </c:ext>
          </c:extLst>
        </c:ser>
        <c:ser>
          <c:idx val="2"/>
          <c:order val="2"/>
          <c:tx>
            <c:strRef>
              <c:f>'CEMEX GO Nuevo'!$B$5</c:f>
              <c:strCache>
                <c:ptCount val="1"/>
                <c:pt idx="0">
                  <c:v>Centro-Sur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'CEMEX GO Nuevo'!$AC$2:$BC$2</c:f>
              <c:strCache>
                <c:ptCount val="27"/>
                <c:pt idx="0">
                  <c:v>Feb'24</c:v>
                </c:pt>
                <c:pt idx="1">
                  <c:v>Mar'24</c:v>
                </c:pt>
                <c:pt idx="2">
                  <c:v>Abr'24</c:v>
                </c:pt>
                <c:pt idx="3">
                  <c:v>May'24</c:v>
                </c:pt>
                <c:pt idx="4">
                  <c:v>Jun'24</c:v>
                </c:pt>
                <c:pt idx="5">
                  <c:v>Jul'24</c:v>
                </c:pt>
                <c:pt idx="6">
                  <c:v>Ago'24</c:v>
                </c:pt>
                <c:pt idx="7">
                  <c:v>Sep'24</c:v>
                </c:pt>
                <c:pt idx="8">
                  <c:v>Oct'24</c:v>
                </c:pt>
                <c:pt idx="9">
                  <c:v>Nov'24</c:v>
                </c:pt>
                <c:pt idx="10">
                  <c:v>Dic'24</c:v>
                </c:pt>
                <c:pt idx="11">
                  <c:v>Ene'25</c:v>
                </c:pt>
                <c:pt idx="12">
                  <c:v>Feb'25</c:v>
                </c:pt>
                <c:pt idx="13">
                  <c:v>Mar'25</c:v>
                </c:pt>
                <c:pt idx="14">
                  <c:v>Abr'25</c:v>
                </c:pt>
                <c:pt idx="15">
                  <c:v>May'25</c:v>
                </c:pt>
                <c:pt idx="16">
                  <c:v>Jun'25</c:v>
                </c:pt>
                <c:pt idx="17">
                  <c:v>Jul'25</c:v>
                </c:pt>
                <c:pt idx="18">
                  <c:v>Ago'25</c:v>
                </c:pt>
                <c:pt idx="19">
                  <c:v>Sep'25</c:v>
                </c:pt>
                <c:pt idx="20">
                  <c:v>Oct'25</c:v>
                </c:pt>
                <c:pt idx="21">
                  <c:v>Nov'25</c:v>
                </c:pt>
                <c:pt idx="22">
                  <c:v>Dic'25</c:v>
                </c:pt>
                <c:pt idx="23">
                  <c:v>Ene'26</c:v>
                </c:pt>
                <c:pt idx="24">
                  <c:v>Feb'26</c:v>
                </c:pt>
                <c:pt idx="25">
                  <c:v>Mar'26</c:v>
                </c:pt>
                <c:pt idx="26">
                  <c:v>Abr'26</c:v>
                </c:pt>
              </c:strCache>
            </c:strRef>
          </c:cat>
          <c:val>
            <c:numRef>
              <c:f>'CEMEX GO Nuevo'!$AC$5:$BC$5</c:f>
              <c:numCache>
                <c:formatCode>0%</c:formatCode>
                <c:ptCount val="27"/>
                <c:pt idx="25">
                  <c:v>0.44</c:v>
                </c:pt>
              </c:numCache>
            </c:numRef>
          </c:val>
          <c:smooth val="0"/>
          <c:extLst>
            <c:ext xmlns:c16="http://schemas.microsoft.com/office/drawing/2014/chart" uri="{C3380CC4-5D6E-409C-BE32-E72D297353CC}">
              <c16:uniqueId val="{00000002-0502-4E5C-82A6-5A0AFE9376B4}"/>
            </c:ext>
          </c:extLst>
        </c:ser>
        <c:dLbls>
          <c:showLegendKey val="0"/>
          <c:showVal val="0"/>
          <c:showCatName val="0"/>
          <c:showSerName val="0"/>
          <c:showPercent val="0"/>
          <c:showBubbleSize val="0"/>
        </c:dLbls>
        <c:marker val="1"/>
        <c:smooth val="0"/>
        <c:axId val="140433087"/>
        <c:axId val="140433919"/>
      </c:lineChart>
      <c:catAx>
        <c:axId val="14043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433919"/>
        <c:crosses val="autoZero"/>
        <c:auto val="1"/>
        <c:lblAlgn val="ctr"/>
        <c:lblOffset val="100"/>
        <c:noMultiLvlLbl val="0"/>
      </c:catAx>
      <c:valAx>
        <c:axId val="140433919"/>
        <c:scaling>
          <c:orientation val="minMax"/>
        </c:scaling>
        <c:delete val="1"/>
        <c:axPos val="l"/>
        <c:numFmt formatCode="0%" sourceLinked="1"/>
        <c:majorTickMark val="none"/>
        <c:minorTickMark val="none"/>
        <c:tickLblPos val="nextTo"/>
        <c:crossAx val="14043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'CEMEX GO Nuevo'!$B$9</c:f>
              <c:strCache>
                <c:ptCount val="1"/>
                <c:pt idx="0">
                  <c:v>Nacional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'CEMEX GO Nuevo'!$AC$8:$BC$8</c:f>
              <c:strCache>
                <c:ptCount val="27"/>
                <c:pt idx="0">
                  <c:v>Feb'24</c:v>
                </c:pt>
                <c:pt idx="1">
                  <c:v>Mar'24</c:v>
                </c:pt>
                <c:pt idx="2">
                  <c:v>Abr'24</c:v>
                </c:pt>
                <c:pt idx="3">
                  <c:v>May'24</c:v>
                </c:pt>
                <c:pt idx="4">
                  <c:v>Jun'24</c:v>
                </c:pt>
                <c:pt idx="5">
                  <c:v>Jul'24</c:v>
                </c:pt>
                <c:pt idx="6">
                  <c:v>Ago'24</c:v>
                </c:pt>
                <c:pt idx="7">
                  <c:v>Sep'24</c:v>
                </c:pt>
                <c:pt idx="8">
                  <c:v>Oct'24</c:v>
                </c:pt>
                <c:pt idx="9">
                  <c:v>Nov'24</c:v>
                </c:pt>
                <c:pt idx="10">
                  <c:v>Dic'24</c:v>
                </c:pt>
                <c:pt idx="11">
                  <c:v>Ene'25</c:v>
                </c:pt>
                <c:pt idx="12">
                  <c:v>Feb'25</c:v>
                </c:pt>
                <c:pt idx="13">
                  <c:v>Mar'25</c:v>
                </c:pt>
                <c:pt idx="14">
                  <c:v>Abr'25</c:v>
                </c:pt>
                <c:pt idx="15">
                  <c:v>May'25</c:v>
                </c:pt>
                <c:pt idx="16">
                  <c:v>Jun'25</c:v>
                </c:pt>
                <c:pt idx="17">
                  <c:v>Jul'25</c:v>
                </c:pt>
                <c:pt idx="18">
                  <c:v>Ago'25</c:v>
                </c:pt>
                <c:pt idx="19">
                  <c:v>Sep'25</c:v>
                </c:pt>
                <c:pt idx="20">
                  <c:v>Oct'25</c:v>
                </c:pt>
                <c:pt idx="21">
                  <c:v>Nov'25</c:v>
                </c:pt>
                <c:pt idx="22">
                  <c:v>Dic'25</c:v>
                </c:pt>
                <c:pt idx="23">
                  <c:v>Ene'26</c:v>
                </c:pt>
                <c:pt idx="24">
                  <c:v>Feb'26</c:v>
                </c:pt>
                <c:pt idx="25">
                  <c:v>Mar'26</c:v>
                </c:pt>
                <c:pt idx="26">
                  <c:v>Abr'26</c:v>
                </c:pt>
              </c:strCache>
            </c:strRef>
          </c:cat>
          <c:val>
            <c:numRef>
              <c:f>'CEMEX GO Nuevo'!$AC$9:$BC$9</c:f>
              <c:numCache>
                <c:formatCode>0%</c:formatCode>
                <c:ptCount val="27"/>
                <c:pt idx="0">
                  <c:v>0.56000000000000005</c:v>
                </c:pt>
                <c:pt idx="1">
                  <c:v>0.57999999999999996</c:v>
                </c:pt>
                <c:pt idx="2">
                  <c:v>0.64</c:v>
                </c:pt>
                <c:pt idx="3">
                  <c:v>0.63</c:v>
                </c:pt>
                <c:pt idx="4">
                  <c:v>0.61</c:v>
                </c:pt>
                <c:pt idx="5">
                  <c:v>0.65</c:v>
                </c:pt>
                <c:pt idx="6">
                  <c:v>0.64</c:v>
                </c:pt>
                <c:pt idx="7">
                  <c:v>0.64</c:v>
                </c:pt>
                <c:pt idx="8">
                  <c:v>0.64</c:v>
                </c:pt>
                <c:pt idx="9">
                  <c:v>0.68</c:v>
                </c:pt>
                <c:pt idx="10">
                  <c:v>0.69</c:v>
                </c:pt>
                <c:pt idx="11">
                  <c:v>0.7</c:v>
                </c:pt>
                <c:pt idx="12">
                  <c:v>0.68</c:v>
                </c:pt>
                <c:pt idx="13">
                  <c:v>0.68</c:v>
                </c:pt>
                <c:pt idx="14">
                  <c:v>0.66</c:v>
                </c:pt>
                <c:pt idx="15">
                  <c:v>0.68</c:v>
                </c:pt>
                <c:pt idx="16">
                  <c:v>0.7</c:v>
                </c:pt>
                <c:pt idx="17">
                  <c:v>0.63</c:v>
                </c:pt>
                <c:pt idx="18">
                  <c:v>0.59</c:v>
                </c:pt>
                <c:pt idx="19">
                  <c:v>0.61</c:v>
                </c:pt>
                <c:pt idx="20">
                  <c:v>0.57999999999999996</c:v>
                </c:pt>
                <c:pt idx="21">
                  <c:v>0.56200000000000006</c:v>
                </c:pt>
                <c:pt idx="22">
                  <c:v>0.55300000000000005</c:v>
                </c:pt>
                <c:pt idx="23">
                  <c:v>0.54100000000000004</c:v>
                </c:pt>
                <c:pt idx="24">
                  <c:v>0.51800000000000002</c:v>
                </c:pt>
                <c:pt idx="25">
                  <c:v>0.52800000000000002</c:v>
                </c:pt>
              </c:numCache>
            </c:numRef>
          </c:val>
          <c:smooth val="0"/>
          <c:extLst>
            <c:ext xmlns:c16="http://schemas.microsoft.com/office/drawing/2014/chart" uri="{C3380CC4-5D6E-409C-BE32-E72D297353CC}">
              <c16:uniqueId val="{00000000-8BB2-4AEE-A5D4-18CF0326B290}"/>
            </c:ext>
          </c:extLst>
        </c:ser>
        <c:dLbls>
          <c:showLegendKey val="0"/>
          <c:showVal val="0"/>
          <c:showCatName val="0"/>
          <c:showSerName val="0"/>
          <c:showPercent val="0"/>
          <c:showBubbleSize val="0"/>
        </c:dLbls>
        <c:marker val="1"/>
        <c:smooth val="0"/>
        <c:axId val="440685439"/>
        <c:axId val="440677951"/>
      </c:lineChart>
      <c:catAx>
        <c:axId val="44068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40677951"/>
        <c:crosses val="autoZero"/>
        <c:auto val="1"/>
        <c:lblAlgn val="ctr"/>
        <c:lblOffset val="100"/>
        <c:noMultiLvlLbl val="0"/>
      </c:catAx>
      <c:valAx>
        <c:axId val="440677951"/>
        <c:scaling>
          <c:orientation val="minMax"/>
        </c:scaling>
        <c:delete val="1"/>
        <c:axPos val="l"/>
        <c:numFmt formatCode="0%" sourceLinked="1"/>
        <c:majorTickMark val="out"/>
        <c:minorTickMark val="none"/>
        <c:tickLblPos val="nextTo"/>
        <c:crossAx val="44068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504667450241385E-2"/>
          <c:y val="5.4576136652273302E-2"/>
          <c:w val="0.82073073199478053"/>
          <c:h val="0.79076374701041308"/>
        </c:manualLayout>
      </c:layout>
      <c:lineChart>
        <c:grouping val="standard"/>
        <c:varyColors val="0"/>
        <c:ser>
          <c:idx val="0"/>
          <c:order val="0"/>
          <c:tx>
            <c:strRef>
              <c:f>'CEMEX GO'!$B$3</c:f>
              <c:strCache>
                <c:ptCount val="1"/>
                <c:pt idx="0">
                  <c:v>Pacífico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'CEMEX GO'!$AC$2:$BC$2</c:f>
              <c:strCache>
                <c:ptCount val="27"/>
                <c:pt idx="0">
                  <c:v>Feb'24</c:v>
                </c:pt>
                <c:pt idx="1">
                  <c:v>Mar'24</c:v>
                </c:pt>
                <c:pt idx="2">
                  <c:v>Abr'24</c:v>
                </c:pt>
                <c:pt idx="3">
                  <c:v>May'24</c:v>
                </c:pt>
                <c:pt idx="4">
                  <c:v>Jun'24</c:v>
                </c:pt>
                <c:pt idx="5">
                  <c:v>Jul'24</c:v>
                </c:pt>
                <c:pt idx="6">
                  <c:v>Ago'24</c:v>
                </c:pt>
                <c:pt idx="7">
                  <c:v>Sep'24</c:v>
                </c:pt>
                <c:pt idx="8">
                  <c:v>Oct'24</c:v>
                </c:pt>
                <c:pt idx="9">
                  <c:v>Nov'24</c:v>
                </c:pt>
                <c:pt idx="10">
                  <c:v>Dic'24</c:v>
                </c:pt>
                <c:pt idx="11">
                  <c:v>Ene'25</c:v>
                </c:pt>
                <c:pt idx="12">
                  <c:v>Feb'25</c:v>
                </c:pt>
                <c:pt idx="13">
                  <c:v>Mar'25</c:v>
                </c:pt>
                <c:pt idx="14">
                  <c:v>Abr'25</c:v>
                </c:pt>
                <c:pt idx="15">
                  <c:v>May'25</c:v>
                </c:pt>
                <c:pt idx="16">
                  <c:v>Jun'25</c:v>
                </c:pt>
                <c:pt idx="17">
                  <c:v>Jul'25</c:v>
                </c:pt>
                <c:pt idx="18">
                  <c:v>Ago'25</c:v>
                </c:pt>
                <c:pt idx="19">
                  <c:v>Sep'25</c:v>
                </c:pt>
                <c:pt idx="20">
                  <c:v>Oct'25</c:v>
                </c:pt>
                <c:pt idx="21">
                  <c:v>Nov'25</c:v>
                </c:pt>
                <c:pt idx="22">
                  <c:v>Dic'25</c:v>
                </c:pt>
                <c:pt idx="23">
                  <c:v>Ene'26</c:v>
                </c:pt>
                <c:pt idx="24">
                  <c:v>Feb'26</c:v>
                </c:pt>
                <c:pt idx="25">
                  <c:v>Mar'26</c:v>
                </c:pt>
                <c:pt idx="26">
                  <c:v>Abr'26</c:v>
                </c:pt>
              </c:strCache>
            </c:strRef>
          </c:cat>
          <c:val>
            <c:numRef>
              <c:f>'CEMEX GO'!$AC$3:$BC$3</c:f>
              <c:numCache>
                <c:formatCode>0%</c:formatCode>
                <c:ptCount val="27"/>
                <c:pt idx="0">
                  <c:v>0.46</c:v>
                </c:pt>
                <c:pt idx="1">
                  <c:v>0.49</c:v>
                </c:pt>
                <c:pt idx="2">
                  <c:v>0.64</c:v>
                </c:pt>
                <c:pt idx="3">
                  <c:v>0.63</c:v>
                </c:pt>
                <c:pt idx="4">
                  <c:v>0.66</c:v>
                </c:pt>
                <c:pt idx="5">
                  <c:v>0.72</c:v>
                </c:pt>
                <c:pt idx="6">
                  <c:v>0.76</c:v>
                </c:pt>
                <c:pt idx="7">
                  <c:v>0.71</c:v>
                </c:pt>
                <c:pt idx="8">
                  <c:v>0.71</c:v>
                </c:pt>
                <c:pt idx="9">
                  <c:v>0.78</c:v>
                </c:pt>
                <c:pt idx="10">
                  <c:v>0.77</c:v>
                </c:pt>
                <c:pt idx="11">
                  <c:v>0.75</c:v>
                </c:pt>
                <c:pt idx="12">
                  <c:v>0.76</c:v>
                </c:pt>
                <c:pt idx="13">
                  <c:v>0.76</c:v>
                </c:pt>
                <c:pt idx="14">
                  <c:v>0.76</c:v>
                </c:pt>
                <c:pt idx="15">
                  <c:v>0.77</c:v>
                </c:pt>
                <c:pt idx="16">
                  <c:v>0.79</c:v>
                </c:pt>
                <c:pt idx="17">
                  <c:v>0.77</c:v>
                </c:pt>
                <c:pt idx="18">
                  <c:v>0.77</c:v>
                </c:pt>
                <c:pt idx="19">
                  <c:v>0.77</c:v>
                </c:pt>
                <c:pt idx="20">
                  <c:v>0.76</c:v>
                </c:pt>
                <c:pt idx="21">
                  <c:v>0.76100000000000001</c:v>
                </c:pt>
                <c:pt idx="22">
                  <c:v>0.76600000000000001</c:v>
                </c:pt>
                <c:pt idx="23">
                  <c:v>0.73599999999999999</c:v>
                </c:pt>
                <c:pt idx="24">
                  <c:v>0.70599999999999996</c:v>
                </c:pt>
              </c:numCache>
            </c:numRef>
          </c:val>
          <c:smooth val="0"/>
          <c:extLst>
            <c:ext xmlns:c16="http://schemas.microsoft.com/office/drawing/2014/chart" uri="{C3380CC4-5D6E-409C-BE32-E72D297353CC}">
              <c16:uniqueId val="{00000000-A66C-46FC-90D9-246480F3D6B9}"/>
            </c:ext>
          </c:extLst>
        </c:ser>
        <c:ser>
          <c:idx val="1"/>
          <c:order val="1"/>
          <c:tx>
            <c:strRef>
              <c:f>'CEMEX GO'!$B$4</c:f>
              <c:strCache>
                <c:ptCount val="1"/>
                <c:pt idx="0">
                  <c:v>Noreste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'CEMEX GO'!$AC$2:$BC$2</c:f>
              <c:strCache>
                <c:ptCount val="27"/>
                <c:pt idx="0">
                  <c:v>Feb'24</c:v>
                </c:pt>
                <c:pt idx="1">
                  <c:v>Mar'24</c:v>
                </c:pt>
                <c:pt idx="2">
                  <c:v>Abr'24</c:v>
                </c:pt>
                <c:pt idx="3">
                  <c:v>May'24</c:v>
                </c:pt>
                <c:pt idx="4">
                  <c:v>Jun'24</c:v>
                </c:pt>
                <c:pt idx="5">
                  <c:v>Jul'24</c:v>
                </c:pt>
                <c:pt idx="6">
                  <c:v>Ago'24</c:v>
                </c:pt>
                <c:pt idx="7">
                  <c:v>Sep'24</c:v>
                </c:pt>
                <c:pt idx="8">
                  <c:v>Oct'24</c:v>
                </c:pt>
                <c:pt idx="9">
                  <c:v>Nov'24</c:v>
                </c:pt>
                <c:pt idx="10">
                  <c:v>Dic'24</c:v>
                </c:pt>
                <c:pt idx="11">
                  <c:v>Ene'25</c:v>
                </c:pt>
                <c:pt idx="12">
                  <c:v>Feb'25</c:v>
                </c:pt>
                <c:pt idx="13">
                  <c:v>Mar'25</c:v>
                </c:pt>
                <c:pt idx="14">
                  <c:v>Abr'25</c:v>
                </c:pt>
                <c:pt idx="15">
                  <c:v>May'25</c:v>
                </c:pt>
                <c:pt idx="16">
                  <c:v>Jun'25</c:v>
                </c:pt>
                <c:pt idx="17">
                  <c:v>Jul'25</c:v>
                </c:pt>
                <c:pt idx="18">
                  <c:v>Ago'25</c:v>
                </c:pt>
                <c:pt idx="19">
                  <c:v>Sep'25</c:v>
                </c:pt>
                <c:pt idx="20">
                  <c:v>Oct'25</c:v>
                </c:pt>
                <c:pt idx="21">
                  <c:v>Nov'25</c:v>
                </c:pt>
                <c:pt idx="22">
                  <c:v>Dic'25</c:v>
                </c:pt>
                <c:pt idx="23">
                  <c:v>Ene'26</c:v>
                </c:pt>
                <c:pt idx="24">
                  <c:v>Feb'26</c:v>
                </c:pt>
                <c:pt idx="25">
                  <c:v>Mar'26</c:v>
                </c:pt>
                <c:pt idx="26">
                  <c:v>Abr'26</c:v>
                </c:pt>
              </c:strCache>
            </c:strRef>
          </c:cat>
          <c:val>
            <c:numRef>
              <c:f>'CEMEX GO'!$AC$4:$BC$4</c:f>
              <c:numCache>
                <c:formatCode>0%</c:formatCode>
                <c:ptCount val="27"/>
                <c:pt idx="0">
                  <c:v>0.71</c:v>
                </c:pt>
                <c:pt idx="1">
                  <c:v>0.75</c:v>
                </c:pt>
                <c:pt idx="2">
                  <c:v>0.84</c:v>
                </c:pt>
                <c:pt idx="3">
                  <c:v>0.84</c:v>
                </c:pt>
                <c:pt idx="4">
                  <c:v>0.86</c:v>
                </c:pt>
                <c:pt idx="5">
                  <c:v>0.87</c:v>
                </c:pt>
                <c:pt idx="6">
                  <c:v>0.83</c:v>
                </c:pt>
                <c:pt idx="7">
                  <c:v>0.86</c:v>
                </c:pt>
                <c:pt idx="8">
                  <c:v>0.83</c:v>
                </c:pt>
                <c:pt idx="9">
                  <c:v>0.87</c:v>
                </c:pt>
                <c:pt idx="10">
                  <c:v>0.88</c:v>
                </c:pt>
                <c:pt idx="11">
                  <c:v>0.87</c:v>
                </c:pt>
                <c:pt idx="12">
                  <c:v>0.86</c:v>
                </c:pt>
                <c:pt idx="13">
                  <c:v>0.87</c:v>
                </c:pt>
                <c:pt idx="14">
                  <c:v>0.87</c:v>
                </c:pt>
                <c:pt idx="15">
                  <c:v>0.9</c:v>
                </c:pt>
                <c:pt idx="16">
                  <c:v>0.89</c:v>
                </c:pt>
                <c:pt idx="17">
                  <c:v>0.84</c:v>
                </c:pt>
                <c:pt idx="18">
                  <c:v>0.68</c:v>
                </c:pt>
                <c:pt idx="19">
                  <c:v>0.67</c:v>
                </c:pt>
                <c:pt idx="20">
                  <c:v>0.6</c:v>
                </c:pt>
                <c:pt idx="21">
                  <c:v>0.58399999999999996</c:v>
                </c:pt>
                <c:pt idx="22">
                  <c:v>0.58599999999999997</c:v>
                </c:pt>
                <c:pt idx="23">
                  <c:v>0.60099999999999998</c:v>
                </c:pt>
                <c:pt idx="24">
                  <c:v>0.55900000000000005</c:v>
                </c:pt>
              </c:numCache>
            </c:numRef>
          </c:val>
          <c:smooth val="0"/>
          <c:extLst>
            <c:ext xmlns:c16="http://schemas.microsoft.com/office/drawing/2014/chart" uri="{C3380CC4-5D6E-409C-BE32-E72D297353CC}">
              <c16:uniqueId val="{00000001-A66C-46FC-90D9-246480F3D6B9}"/>
            </c:ext>
          </c:extLst>
        </c:ser>
        <c:ser>
          <c:idx val="2"/>
          <c:order val="2"/>
          <c:tx>
            <c:strRef>
              <c:f>'CEMEX GO'!$B$5</c:f>
              <c:strCache>
                <c:ptCount val="1"/>
                <c:pt idx="0">
                  <c:v>Centro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'CEMEX GO'!$AC$2:$BC$2</c:f>
              <c:strCache>
                <c:ptCount val="27"/>
                <c:pt idx="0">
                  <c:v>Feb'24</c:v>
                </c:pt>
                <c:pt idx="1">
                  <c:v>Mar'24</c:v>
                </c:pt>
                <c:pt idx="2">
                  <c:v>Abr'24</c:v>
                </c:pt>
                <c:pt idx="3">
                  <c:v>May'24</c:v>
                </c:pt>
                <c:pt idx="4">
                  <c:v>Jun'24</c:v>
                </c:pt>
                <c:pt idx="5">
                  <c:v>Jul'24</c:v>
                </c:pt>
                <c:pt idx="6">
                  <c:v>Ago'24</c:v>
                </c:pt>
                <c:pt idx="7">
                  <c:v>Sep'24</c:v>
                </c:pt>
                <c:pt idx="8">
                  <c:v>Oct'24</c:v>
                </c:pt>
                <c:pt idx="9">
                  <c:v>Nov'24</c:v>
                </c:pt>
                <c:pt idx="10">
                  <c:v>Dic'24</c:v>
                </c:pt>
                <c:pt idx="11">
                  <c:v>Ene'25</c:v>
                </c:pt>
                <c:pt idx="12">
                  <c:v>Feb'25</c:v>
                </c:pt>
                <c:pt idx="13">
                  <c:v>Mar'25</c:v>
                </c:pt>
                <c:pt idx="14">
                  <c:v>Abr'25</c:v>
                </c:pt>
                <c:pt idx="15">
                  <c:v>May'25</c:v>
                </c:pt>
                <c:pt idx="16">
                  <c:v>Jun'25</c:v>
                </c:pt>
                <c:pt idx="17">
                  <c:v>Jul'25</c:v>
                </c:pt>
                <c:pt idx="18">
                  <c:v>Ago'25</c:v>
                </c:pt>
                <c:pt idx="19">
                  <c:v>Sep'25</c:v>
                </c:pt>
                <c:pt idx="20">
                  <c:v>Oct'25</c:v>
                </c:pt>
                <c:pt idx="21">
                  <c:v>Nov'25</c:v>
                </c:pt>
                <c:pt idx="22">
                  <c:v>Dic'25</c:v>
                </c:pt>
                <c:pt idx="23">
                  <c:v>Ene'26</c:v>
                </c:pt>
                <c:pt idx="24">
                  <c:v>Feb'26</c:v>
                </c:pt>
                <c:pt idx="25">
                  <c:v>Mar'26</c:v>
                </c:pt>
                <c:pt idx="26">
                  <c:v>Abr'26</c:v>
                </c:pt>
              </c:strCache>
            </c:strRef>
          </c:cat>
          <c:val>
            <c:numRef>
              <c:f>'CEMEX GO'!$AC$5:$BC$5</c:f>
              <c:numCache>
                <c:formatCode>0%</c:formatCode>
                <c:ptCount val="27"/>
                <c:pt idx="0">
                  <c:v>0.42</c:v>
                </c:pt>
                <c:pt idx="1">
                  <c:v>0.44</c:v>
                </c:pt>
                <c:pt idx="2">
                  <c:v>0.45</c:v>
                </c:pt>
                <c:pt idx="3">
                  <c:v>0.43</c:v>
                </c:pt>
                <c:pt idx="4">
                  <c:v>0.37</c:v>
                </c:pt>
                <c:pt idx="5">
                  <c:v>0.36</c:v>
                </c:pt>
                <c:pt idx="6">
                  <c:v>0.34</c:v>
                </c:pt>
                <c:pt idx="7">
                  <c:v>0.34</c:v>
                </c:pt>
                <c:pt idx="8">
                  <c:v>0.34</c:v>
                </c:pt>
                <c:pt idx="9">
                  <c:v>0.36</c:v>
                </c:pt>
                <c:pt idx="10">
                  <c:v>0.37</c:v>
                </c:pt>
                <c:pt idx="11">
                  <c:v>0.48</c:v>
                </c:pt>
                <c:pt idx="12">
                  <c:v>0.42</c:v>
                </c:pt>
                <c:pt idx="13">
                  <c:v>0.39</c:v>
                </c:pt>
                <c:pt idx="14">
                  <c:v>0.36</c:v>
                </c:pt>
                <c:pt idx="15">
                  <c:v>0.36</c:v>
                </c:pt>
                <c:pt idx="16">
                  <c:v>0.4</c:v>
                </c:pt>
                <c:pt idx="17">
                  <c:v>0.35</c:v>
                </c:pt>
                <c:pt idx="18">
                  <c:v>0.35</c:v>
                </c:pt>
                <c:pt idx="19">
                  <c:v>0.37</c:v>
                </c:pt>
                <c:pt idx="20">
                  <c:v>0.35</c:v>
                </c:pt>
                <c:pt idx="21">
                  <c:v>0.33400000000000002</c:v>
                </c:pt>
                <c:pt idx="22">
                  <c:v>0.32800000000000001</c:v>
                </c:pt>
                <c:pt idx="23">
                  <c:v>0.3</c:v>
                </c:pt>
                <c:pt idx="24">
                  <c:v>0.30199999999999999</c:v>
                </c:pt>
              </c:numCache>
            </c:numRef>
          </c:val>
          <c:smooth val="0"/>
          <c:extLst>
            <c:ext xmlns:c16="http://schemas.microsoft.com/office/drawing/2014/chart" uri="{C3380CC4-5D6E-409C-BE32-E72D297353CC}">
              <c16:uniqueId val="{00000002-A66C-46FC-90D9-246480F3D6B9}"/>
            </c:ext>
          </c:extLst>
        </c:ser>
        <c:ser>
          <c:idx val="3"/>
          <c:order val="3"/>
          <c:tx>
            <c:strRef>
              <c:f>'CEMEX GO'!$B$6</c:f>
              <c:strCache>
                <c:ptCount val="1"/>
                <c:pt idx="0">
                  <c:v>Sureste</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'CEMEX GO'!$AC$2:$BC$2</c:f>
              <c:strCache>
                <c:ptCount val="27"/>
                <c:pt idx="0">
                  <c:v>Feb'24</c:v>
                </c:pt>
                <c:pt idx="1">
                  <c:v>Mar'24</c:v>
                </c:pt>
                <c:pt idx="2">
                  <c:v>Abr'24</c:v>
                </c:pt>
                <c:pt idx="3">
                  <c:v>May'24</c:v>
                </c:pt>
                <c:pt idx="4">
                  <c:v>Jun'24</c:v>
                </c:pt>
                <c:pt idx="5">
                  <c:v>Jul'24</c:v>
                </c:pt>
                <c:pt idx="6">
                  <c:v>Ago'24</c:v>
                </c:pt>
                <c:pt idx="7">
                  <c:v>Sep'24</c:v>
                </c:pt>
                <c:pt idx="8">
                  <c:v>Oct'24</c:v>
                </c:pt>
                <c:pt idx="9">
                  <c:v>Nov'24</c:v>
                </c:pt>
                <c:pt idx="10">
                  <c:v>Dic'24</c:v>
                </c:pt>
                <c:pt idx="11">
                  <c:v>Ene'25</c:v>
                </c:pt>
                <c:pt idx="12">
                  <c:v>Feb'25</c:v>
                </c:pt>
                <c:pt idx="13">
                  <c:v>Mar'25</c:v>
                </c:pt>
                <c:pt idx="14">
                  <c:v>Abr'25</c:v>
                </c:pt>
                <c:pt idx="15">
                  <c:v>May'25</c:v>
                </c:pt>
                <c:pt idx="16">
                  <c:v>Jun'25</c:v>
                </c:pt>
                <c:pt idx="17">
                  <c:v>Jul'25</c:v>
                </c:pt>
                <c:pt idx="18">
                  <c:v>Ago'25</c:v>
                </c:pt>
                <c:pt idx="19">
                  <c:v>Sep'25</c:v>
                </c:pt>
                <c:pt idx="20">
                  <c:v>Oct'25</c:v>
                </c:pt>
                <c:pt idx="21">
                  <c:v>Nov'25</c:v>
                </c:pt>
                <c:pt idx="22">
                  <c:v>Dic'25</c:v>
                </c:pt>
                <c:pt idx="23">
                  <c:v>Ene'26</c:v>
                </c:pt>
                <c:pt idx="24">
                  <c:v>Feb'26</c:v>
                </c:pt>
                <c:pt idx="25">
                  <c:v>Mar'26</c:v>
                </c:pt>
                <c:pt idx="26">
                  <c:v>Abr'26</c:v>
                </c:pt>
              </c:strCache>
            </c:strRef>
          </c:cat>
          <c:val>
            <c:numRef>
              <c:f>'CEMEX GO'!$AC$6:$BC$6</c:f>
              <c:numCache>
                <c:formatCode>0%</c:formatCode>
                <c:ptCount val="27"/>
                <c:pt idx="0">
                  <c:v>0.69</c:v>
                </c:pt>
                <c:pt idx="1">
                  <c:v>0.64</c:v>
                </c:pt>
                <c:pt idx="2">
                  <c:v>0.66</c:v>
                </c:pt>
                <c:pt idx="3">
                  <c:v>0.65</c:v>
                </c:pt>
                <c:pt idx="4">
                  <c:v>0.66</c:v>
                </c:pt>
                <c:pt idx="5">
                  <c:v>0.74</c:v>
                </c:pt>
                <c:pt idx="6">
                  <c:v>0.68</c:v>
                </c:pt>
                <c:pt idx="7">
                  <c:v>0.7</c:v>
                </c:pt>
                <c:pt idx="8">
                  <c:v>0.68</c:v>
                </c:pt>
                <c:pt idx="9">
                  <c:v>0.69</c:v>
                </c:pt>
                <c:pt idx="10">
                  <c:v>0.75</c:v>
                </c:pt>
                <c:pt idx="11">
                  <c:v>0.69</c:v>
                </c:pt>
                <c:pt idx="12">
                  <c:v>0.71</c:v>
                </c:pt>
                <c:pt idx="13">
                  <c:v>0.72</c:v>
                </c:pt>
                <c:pt idx="14">
                  <c:v>0.7</c:v>
                </c:pt>
                <c:pt idx="15">
                  <c:v>0.72</c:v>
                </c:pt>
                <c:pt idx="16">
                  <c:v>0.74</c:v>
                </c:pt>
                <c:pt idx="17">
                  <c:v>0.67</c:v>
                </c:pt>
                <c:pt idx="18">
                  <c:v>0.72</c:v>
                </c:pt>
                <c:pt idx="19">
                  <c:v>0.74</c:v>
                </c:pt>
                <c:pt idx="20">
                  <c:v>0.72</c:v>
                </c:pt>
                <c:pt idx="21">
                  <c:v>0.70299999999999996</c:v>
                </c:pt>
                <c:pt idx="22">
                  <c:v>0.65100000000000002</c:v>
                </c:pt>
                <c:pt idx="23">
                  <c:v>0.64600000000000002</c:v>
                </c:pt>
                <c:pt idx="24">
                  <c:v>0.63300000000000001</c:v>
                </c:pt>
              </c:numCache>
            </c:numRef>
          </c:val>
          <c:smooth val="0"/>
          <c:extLst>
            <c:ext xmlns:c16="http://schemas.microsoft.com/office/drawing/2014/chart" uri="{C3380CC4-5D6E-409C-BE32-E72D297353CC}">
              <c16:uniqueId val="{00000003-A66C-46FC-90D9-246480F3D6B9}"/>
            </c:ext>
          </c:extLst>
        </c:ser>
        <c:dLbls>
          <c:showLegendKey val="0"/>
          <c:showVal val="0"/>
          <c:showCatName val="0"/>
          <c:showSerName val="0"/>
          <c:showPercent val="0"/>
          <c:showBubbleSize val="0"/>
        </c:dLbls>
        <c:marker val="1"/>
        <c:smooth val="0"/>
        <c:axId val="140433087"/>
        <c:axId val="140433919"/>
      </c:lineChart>
      <c:catAx>
        <c:axId val="14043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0433919"/>
        <c:crosses val="autoZero"/>
        <c:auto val="1"/>
        <c:lblAlgn val="ctr"/>
        <c:lblOffset val="100"/>
        <c:noMultiLvlLbl val="0"/>
      </c:catAx>
      <c:valAx>
        <c:axId val="140433919"/>
        <c:scaling>
          <c:orientation val="minMax"/>
        </c:scaling>
        <c:delete val="1"/>
        <c:axPos val="l"/>
        <c:numFmt formatCode="0%" sourceLinked="1"/>
        <c:majorTickMark val="none"/>
        <c:minorTickMark val="none"/>
        <c:tickLblPos val="nextTo"/>
        <c:crossAx val="14043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'CEMEX GO'!$B$10</c:f>
              <c:strCache>
                <c:ptCount val="1"/>
                <c:pt idx="0">
                  <c:v>Nacional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'CEMEX GO'!$AC$9:$BC$9</c:f>
              <c:strCache>
                <c:ptCount val="27"/>
                <c:pt idx="0">
                  <c:v>Feb'24</c:v>
                </c:pt>
                <c:pt idx="1">
                  <c:v>Mar'24</c:v>
                </c:pt>
                <c:pt idx="2">
                  <c:v>Abr'24</c:v>
                </c:pt>
                <c:pt idx="3">
                  <c:v>May'24</c:v>
                </c:pt>
                <c:pt idx="4">
                  <c:v>Jun'24</c:v>
                </c:pt>
                <c:pt idx="5">
                  <c:v>Jul'24</c:v>
                </c:pt>
                <c:pt idx="6">
                  <c:v>Ago'24</c:v>
                </c:pt>
                <c:pt idx="7">
                  <c:v>Sep'24</c:v>
                </c:pt>
                <c:pt idx="8">
                  <c:v>Oct'24</c:v>
                </c:pt>
                <c:pt idx="9">
                  <c:v>Nov'24</c:v>
                </c:pt>
                <c:pt idx="10">
                  <c:v>Dic'24</c:v>
                </c:pt>
                <c:pt idx="11">
                  <c:v>Ene'25</c:v>
                </c:pt>
                <c:pt idx="12">
                  <c:v>Feb'25</c:v>
                </c:pt>
                <c:pt idx="13">
                  <c:v>Mar'25</c:v>
                </c:pt>
                <c:pt idx="14">
                  <c:v>Abr'25</c:v>
                </c:pt>
                <c:pt idx="15">
                  <c:v>May'25</c:v>
                </c:pt>
                <c:pt idx="16">
                  <c:v>Jun'25</c:v>
                </c:pt>
                <c:pt idx="17">
                  <c:v>Jul'25</c:v>
                </c:pt>
                <c:pt idx="18">
                  <c:v>Ago'25</c:v>
                </c:pt>
                <c:pt idx="19">
                  <c:v>Sep'25</c:v>
                </c:pt>
                <c:pt idx="20">
                  <c:v>Oct'25</c:v>
                </c:pt>
                <c:pt idx="21">
                  <c:v>Nov'25</c:v>
                </c:pt>
                <c:pt idx="22">
                  <c:v>Dic'25</c:v>
                </c:pt>
                <c:pt idx="23">
                  <c:v>Ene'26</c:v>
                </c:pt>
                <c:pt idx="24">
                  <c:v>Feb'26</c:v>
                </c:pt>
                <c:pt idx="25">
                  <c:v>Mar'26</c:v>
                </c:pt>
                <c:pt idx="26">
                  <c:v>Abr'26</c:v>
                </c:pt>
              </c:strCache>
            </c:strRef>
          </c:cat>
          <c:val>
            <c:numRef>
              <c:f>'CEMEX GO'!$AC$10:$BC$10</c:f>
              <c:numCache>
                <c:formatCode>0%</c:formatCode>
                <c:ptCount val="27"/>
                <c:pt idx="0">
                  <c:v>0.56000000000000005</c:v>
                </c:pt>
                <c:pt idx="1">
                  <c:v>0.57999999999999996</c:v>
                </c:pt>
                <c:pt idx="2">
                  <c:v>0.64</c:v>
                </c:pt>
                <c:pt idx="3">
                  <c:v>0.63</c:v>
                </c:pt>
                <c:pt idx="4">
                  <c:v>0.61</c:v>
                </c:pt>
                <c:pt idx="5">
                  <c:v>0.65</c:v>
                </c:pt>
                <c:pt idx="6">
                  <c:v>0.64</c:v>
                </c:pt>
                <c:pt idx="7">
                  <c:v>0.64</c:v>
                </c:pt>
                <c:pt idx="8">
                  <c:v>0.64</c:v>
                </c:pt>
                <c:pt idx="9">
                  <c:v>0.68</c:v>
                </c:pt>
                <c:pt idx="10">
                  <c:v>0.69</c:v>
                </c:pt>
                <c:pt idx="11">
                  <c:v>0.7</c:v>
                </c:pt>
                <c:pt idx="12">
                  <c:v>0.68</c:v>
                </c:pt>
                <c:pt idx="13">
                  <c:v>0.68</c:v>
                </c:pt>
                <c:pt idx="14">
                  <c:v>0.66</c:v>
                </c:pt>
                <c:pt idx="15">
                  <c:v>0.68</c:v>
                </c:pt>
                <c:pt idx="16">
                  <c:v>0.7</c:v>
                </c:pt>
                <c:pt idx="17">
                  <c:v>0.63</c:v>
                </c:pt>
                <c:pt idx="18">
                  <c:v>0.59</c:v>
                </c:pt>
                <c:pt idx="19">
                  <c:v>0.61</c:v>
                </c:pt>
                <c:pt idx="20">
                  <c:v>0.57999999999999996</c:v>
                </c:pt>
                <c:pt idx="21">
                  <c:v>0.56200000000000006</c:v>
                </c:pt>
                <c:pt idx="22">
                  <c:v>0.55300000000000005</c:v>
                </c:pt>
                <c:pt idx="23">
                  <c:v>0.54100000000000004</c:v>
                </c:pt>
                <c:pt idx="24">
                  <c:v>0.51800000000000002</c:v>
                </c:pt>
              </c:numCache>
            </c:numRef>
          </c:val>
          <c:smooth val="0"/>
          <c:extLst>
            <c:ext xmlns:c16="http://schemas.microsoft.com/office/drawing/2014/chart" uri="{C3380CC4-5D6E-409C-BE32-E72D297353CC}">
              <c16:uniqueId val="{00000000-8606-4849-8F58-89B89F1E5071}"/>
            </c:ext>
          </c:extLst>
        </c:ser>
        <c:dLbls>
          <c:showLegendKey val="0"/>
          <c:showVal val="0"/>
          <c:showCatName val="0"/>
          <c:showSerName val="0"/>
          <c:showPercent val="0"/>
          <c:showBubbleSize val="0"/>
        </c:dLbls>
        <c:marker val="1"/>
        <c:smooth val="0"/>
        <c:axId val="440685439"/>
        <c:axId val="440677951"/>
      </c:lineChart>
      <c:catAx>
        <c:axId val="44068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40677951"/>
        <c:crosses val="autoZero"/>
        <c:auto val="1"/>
        <c:lblAlgn val="ctr"/>
        <c:lblOffset val="100"/>
        <c:noMultiLvlLbl val="0"/>
      </c:catAx>
      <c:valAx>
        <c:axId val="440677951"/>
        <c:scaling>
          <c:orientation val="minMax"/>
        </c:scaling>
        <c:delete val="1"/>
        <c:axPos val="l"/>
        <c:numFmt formatCode="0%" sourceLinked="1"/>
        <c:majorTickMark val="out"/>
        <c:minorTickMark val="none"/>
        <c:tickLblPos val="nextTo"/>
        <c:crossAx val="44068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3"/>
          <c:tx>
            <c:strRef>
              <c:f>'Ventas MS, Antihu y Asfalt ANTE'!$H$3</c:f>
              <c:strCache>
                <c:ptCount val="1"/>
                <c:pt idx="0">
                  <c:v>% vs MMAA</c:v>
                </c:pt>
              </c:strCache>
            </c:strRef>
          </c:tx>
          <c:spPr>
            <a:solidFill>
              <a:schemeClr val="accent4"/>
            </a:solidFill>
            <a:ln>
              <a:no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ANTE'!$B$8</c:f>
              <c:strCache>
                <c:ptCount val="1"/>
                <c:pt idx="0">
                  <c:v>NACIONAL</c:v>
                </c:pt>
              </c:strCache>
            </c:strRef>
          </c:cat>
          <c:val>
            <c:numRef>
              <c:extLst>
                <c:ext xmlns:c15="http://schemas.microsoft.com/office/drawing/2012/chart" uri="{02D57815-91ED-43cb-92C2-25804820EDAC}">
                  <c15:fullRef>
                    <c15:sqref>'Ventas MS, Antihu y Asfalt ANTE'!$H$4:$H$8</c15:sqref>
                  </c15:fullRef>
                </c:ext>
              </c:extLst>
              <c:f>'Ventas MS, Antihu y Asfalt ANTE'!$H$8</c:f>
              <c:numCache>
                <c:formatCode>0.0%</c:formatCode>
                <c:ptCount val="1"/>
                <c:pt idx="0">
                  <c:v>-1</c:v>
                </c:pt>
              </c:numCache>
            </c:numRef>
          </c:val>
          <c:extLst xmlns:c15="http://schemas.microsoft.com/office/drawing/2012/chart">
            <c:ext xmlns:c16="http://schemas.microsoft.com/office/drawing/2014/chart" uri="{C3380CC4-5D6E-409C-BE32-E72D297353CC}">
              <c16:uniqueId val="{00000000-1835-4F67-B019-E2D634DBD445}"/>
            </c:ext>
          </c:extLst>
        </c:ser>
        <c:ser>
          <c:idx val="4"/>
          <c:order val="4"/>
          <c:tx>
            <c:strRef>
              <c:f>'Ventas MS, Antihu y Asfalt ANTE'!$I$3</c:f>
              <c:strCache>
                <c:ptCount val="1"/>
                <c:pt idx="0">
                  <c:v>Acum'25</c:v>
                </c:pt>
              </c:strCache>
            </c:strRef>
          </c:tx>
          <c:spPr>
            <a:solidFill>
              <a:schemeClr val="accent5"/>
            </a:solidFill>
            <a:ln>
              <a:no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ANTE'!$B$8</c:f>
              <c:strCache>
                <c:ptCount val="1"/>
                <c:pt idx="0">
                  <c:v>NACIONAL</c:v>
                </c:pt>
              </c:strCache>
            </c:strRef>
          </c:cat>
          <c:val>
            <c:numRef>
              <c:extLst>
                <c:ext xmlns:c15="http://schemas.microsoft.com/office/drawing/2012/chart" uri="{02D57815-91ED-43cb-92C2-25804820EDAC}">
                  <c15:fullRef>
                    <c15:sqref>'Ventas MS, Antihu y Asfalt ANTE'!$I$4:$I$8</c15:sqref>
                  </c15:fullRef>
                </c:ext>
              </c:extLst>
              <c:f>'Ventas MS, Antihu y Asfalt ANTE'!$I$8</c:f>
              <c:numCache>
                <c:formatCode>#,##0_ ;[Red]\-#,##0\ </c:formatCode>
                <c:ptCount val="1"/>
                <c:pt idx="0">
                  <c:v>1039.55</c:v>
                </c:pt>
              </c:numCache>
            </c:numRef>
          </c:val>
          <c:extLst>
            <c:ext xmlns:c16="http://schemas.microsoft.com/office/drawing/2014/chart" uri="{C3380CC4-5D6E-409C-BE32-E72D297353CC}">
              <c16:uniqueId val="{00000001-1835-4F67-B019-E2D634DBD445}"/>
            </c:ext>
          </c:extLst>
        </c:ser>
        <c:ser>
          <c:idx val="5"/>
          <c:order val="5"/>
          <c:tx>
            <c:strRef>
              <c:f>'Ventas MS, Antihu y Asfalt ANTE'!$J$3</c:f>
              <c:strCache>
                <c:ptCount val="1"/>
                <c:pt idx="0">
                  <c:v>Acum'26</c:v>
                </c:pt>
              </c:strCache>
            </c:strRef>
          </c:tx>
          <c:spPr>
            <a:solidFill>
              <a:srgbClr val="0000CC"/>
            </a:solidFill>
            <a:ln>
              <a:solidFill>
                <a:srgbClr val="0000CC"/>
              </a:solid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ANTE'!$B$8</c:f>
              <c:strCache>
                <c:ptCount val="1"/>
                <c:pt idx="0">
                  <c:v>NACIONAL</c:v>
                </c:pt>
              </c:strCache>
            </c:strRef>
          </c:cat>
          <c:val>
            <c:numRef>
              <c:extLst>
                <c:ext xmlns:c15="http://schemas.microsoft.com/office/drawing/2012/chart" uri="{02D57815-91ED-43cb-92C2-25804820EDAC}">
                  <c15:fullRef>
                    <c15:sqref>'Ventas MS, Antihu y Asfalt ANTE'!$J$4:$J$8</c15:sqref>
                  </c15:fullRef>
                </c:ext>
              </c:extLst>
              <c:f>'Ventas MS, Antihu y Asfalt ANTE'!$J$8</c:f>
              <c:numCache>
                <c:formatCode>#,##0_ ;[Red]\-#,##0\ </c:formatCode>
                <c:ptCount val="1"/>
                <c:pt idx="0">
                  <c:v>965.55</c:v>
                </c:pt>
              </c:numCache>
            </c:numRef>
          </c:val>
          <c:extLst>
            <c:ext xmlns:c16="http://schemas.microsoft.com/office/drawing/2014/chart" uri="{C3380CC4-5D6E-409C-BE32-E72D297353CC}">
              <c16:uniqueId val="{00000002-1835-4F67-B019-E2D634DBD445}"/>
            </c:ext>
          </c:extLst>
        </c:ser>
        <c:ser>
          <c:idx val="6"/>
          <c:order val="6"/>
          <c:tx>
            <c:strRef>
              <c:f>'Ventas MS, Antihu y Asfalt ANTE'!$K$3</c:f>
              <c:strCache>
                <c:ptCount val="1"/>
                <c:pt idx="0">
                  <c:v>Ac'26 vs '25</c:v>
                </c:pt>
              </c:strCache>
              <c:extLst xmlns:c15="http://schemas.microsoft.com/office/drawing/2012/chart"/>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ANTE'!$B$8</c:f>
              <c:strCache>
                <c:ptCount val="1"/>
                <c:pt idx="0">
                  <c:v>NACIONAL</c:v>
                </c:pt>
              </c:strCache>
            </c:strRef>
          </c:cat>
          <c:val>
            <c:numRef>
              <c:extLst>
                <c:ext xmlns:c15="http://schemas.microsoft.com/office/drawing/2012/chart" uri="{02D57815-91ED-43cb-92C2-25804820EDAC}">
                  <c15:fullRef>
                    <c15:sqref>'Ventas MS, Antihu y Asfalt ANTE'!$K$4:$K$8</c15:sqref>
                  </c15:fullRef>
                </c:ext>
              </c:extLst>
              <c:f>'Ventas MS, Antihu y Asfalt ANTE'!$K$8</c:f>
              <c:numCache>
                <c:formatCode>#,##0_ ;[Red]\-#,##0\ </c:formatCode>
                <c:ptCount val="1"/>
                <c:pt idx="0">
                  <c:v>-74</c:v>
                </c:pt>
              </c:numCache>
            </c:numRef>
          </c:val>
          <c:extLst xmlns:c15="http://schemas.microsoft.com/office/drawing/2012/chart">
            <c:ext xmlns:c16="http://schemas.microsoft.com/office/drawing/2014/chart" uri="{C3380CC4-5D6E-409C-BE32-E72D297353CC}">
              <c16:uniqueId val="{00000007-1835-4F67-B019-E2D634DBD445}"/>
            </c:ext>
          </c:extLst>
        </c:ser>
        <c:ser>
          <c:idx val="7"/>
          <c:order val="7"/>
          <c:tx>
            <c:strRef>
              <c:f>'Ventas MS, Antihu y Asfalt ANTE'!$L$3</c:f>
              <c:strCache>
                <c:ptCount val="1"/>
                <c:pt idx="0">
                  <c:v>% '26 vs '25</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ANTE'!$B$8</c:f>
              <c:strCache>
                <c:ptCount val="1"/>
                <c:pt idx="0">
                  <c:v>NACIONAL</c:v>
                </c:pt>
              </c:strCache>
            </c:strRef>
          </c:cat>
          <c:val>
            <c:numRef>
              <c:extLst>
                <c:ext xmlns:c15="http://schemas.microsoft.com/office/drawing/2012/chart" uri="{02D57815-91ED-43cb-92C2-25804820EDAC}">
                  <c15:fullRef>
                    <c15:sqref>'Ventas MS, Antihu y Asfalt ANTE'!$L$4:$L$8</c15:sqref>
                  </c15:fullRef>
                </c:ext>
              </c:extLst>
              <c:f>'Ventas MS, Antihu y Asfalt ANTE'!$L$8</c:f>
              <c:numCache>
                <c:formatCode>0.0%</c:formatCode>
                <c:ptCount val="1"/>
                <c:pt idx="0">
                  <c:v>-7.1184647203116735E-2</c:v>
                </c:pt>
              </c:numCache>
            </c:numRef>
          </c:val>
          <c:extLst xmlns:c15="http://schemas.microsoft.com/office/drawing/2012/chart">
            <c:ext xmlns:c16="http://schemas.microsoft.com/office/drawing/2014/chart" uri="{C3380CC4-5D6E-409C-BE32-E72D297353CC}">
              <c16:uniqueId val="{00000003-1835-4F67-B019-E2D634DBD445}"/>
            </c:ext>
          </c:extLst>
        </c:ser>
        <c:dLbls>
          <c:showLegendKey val="0"/>
          <c:showVal val="0"/>
          <c:showCatName val="0"/>
          <c:showSerName val="0"/>
          <c:showPercent val="0"/>
          <c:showBubbleSize val="0"/>
        </c:dLbls>
        <c:gapWidth val="219"/>
        <c:overlap val="-27"/>
        <c:axId val="407070512"/>
        <c:axId val="407067600"/>
        <c:extLst>
          <c:ext xmlns:c15="http://schemas.microsoft.com/office/drawing/2012/chart" uri="{02D57815-91ED-43cb-92C2-25804820EDAC}">
            <c15:filteredBarSeries>
              <c15:ser>
                <c:idx val="0"/>
                <c:order val="0"/>
                <c:tx>
                  <c:strRef>
                    <c:extLst>
                      <c:ext uri="{02D57815-91ED-43cb-92C2-25804820EDAC}">
                        <c15:formulaRef>
                          <c15:sqref>'Ventas MS, Antihu y Asfalt ANTE'!$E$3</c15:sqref>
                        </c15:formulaRef>
                      </c:ext>
                    </c:extLst>
                    <c:strCache>
                      <c:ptCount val="1"/>
                      <c:pt idx="0">
                        <c:v>Vol SO MA</c:v>
                      </c:pt>
                    </c:strCache>
                  </c:strRef>
                </c:tx>
                <c:spPr>
                  <a:solidFill>
                    <a:schemeClr val="accent1"/>
                  </a:solidFill>
                  <a:ln>
                    <a:noFill/>
                  </a:ln>
                  <a:effectLst/>
                </c:spPr>
                <c:invertIfNegative val="0"/>
                <c:cat>
                  <c:strRef>
                    <c:extLst>
                      <c:ext uri="{02D57815-91ED-43cb-92C2-25804820EDAC}">
                        <c15:fullRef>
                          <c15:sqref>'Ventas MS, Antihu y Asfalt ANTE'!$B$4:$B$8</c15:sqref>
                        </c15:fullRef>
                        <c15:formulaRef>
                          <c15:sqref>'Ventas MS, Antihu y Asfalt ANTE'!$B$8</c15:sqref>
                        </c15:formulaRef>
                      </c:ext>
                    </c:extLst>
                    <c:strCache>
                      <c:ptCount val="1"/>
                      <c:pt idx="0">
                        <c:v>NACIONAL</c:v>
                      </c:pt>
                    </c:strCache>
                  </c:strRef>
                </c:cat>
                <c:val>
                  <c:numRef>
                    <c:extLst>
                      <c:ext uri="{02D57815-91ED-43cb-92C2-25804820EDAC}">
                        <c15:fullRef>
                          <c15:sqref>'Ventas MS, Antihu y Asfalt ANTE'!$E$4:$E$8</c15:sqref>
                        </c15:fullRef>
                        <c15:formulaRef>
                          <c15:sqref>'Ventas MS, Antihu y Asfalt ANTE'!$E$8</c15:sqref>
                        </c15:formulaRef>
                      </c:ext>
                    </c:extLst>
                    <c:numCache>
                      <c:formatCode>#,##0_ ;[Red]\-#,##0\ </c:formatCode>
                      <c:ptCount val="1"/>
                      <c:pt idx="0">
                        <c:v>478.92499999999995</c:v>
                      </c:pt>
                    </c:numCache>
                  </c:numRef>
                </c:val>
                <c:extLst>
                  <c:ext xmlns:c16="http://schemas.microsoft.com/office/drawing/2014/chart" uri="{C3380CC4-5D6E-409C-BE32-E72D297353CC}">
                    <c16:uniqueId val="{00000004-1835-4F67-B019-E2D634DBD44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'Ventas MS, Antihu y Asfalt ANTE'!$F$3</c15:sqref>
                        </c15:formulaRef>
                      </c:ext>
                    </c:extLst>
                    <c:strCache>
                      <c:ptCount val="1"/>
                      <c:pt idx="0">
                        <c:v>Vol SO MAct</c:v>
                      </c:pt>
                    </c:strCache>
                  </c:strRef>
                </c:tx>
                <c:spPr>
                  <a:solidFill>
                    <a:schemeClr val="accent2"/>
                  </a:solidFill>
                  <a:ln>
                    <a:noFill/>
                  </a:ln>
                  <a:effectLst/>
                </c:spPr>
                <c:invertIfNegative val="0"/>
                <c:cat>
                  <c:strRef>
                    <c:extLst>
                      <c:ext xmlns:c15="http://schemas.microsoft.com/office/drawing/2012/chart" uri="{02D57815-91ED-43cb-92C2-25804820EDAC}">
                        <c15:fullRef>
                          <c15:sqref>'Ventas MS, Antihu y Asfalt ANTE'!$B$4:$B$8</c15:sqref>
                        </c15:fullRef>
                        <c15:formulaRef>
                          <c15:sqref>'Ventas MS, Antihu y Asfalt ANTE'!$B$8</c15:sqref>
                        </c15:formulaRef>
                      </c:ext>
                    </c:extLst>
                    <c:strCache>
                      <c:ptCount val="1"/>
                      <c:pt idx="0">
                        <c:v>NACIONAL</c:v>
                      </c:pt>
                    </c:strCache>
                  </c:strRef>
                </c:cat>
                <c:val>
                  <c:numRef>
                    <c:extLst>
                      <c:ext xmlns:c15="http://schemas.microsoft.com/office/drawing/2012/chart" uri="{02D57815-91ED-43cb-92C2-25804820EDAC}">
                        <c15:fullRef>
                          <c15:sqref>'Ventas MS, Antihu y Asfalt ANTE'!$F$4:$F$8</c15:sqref>
                        </c15:fullRef>
                        <c15:formulaRef>
                          <c15:sqref>'Ventas MS, Antihu y Asfalt ANTE'!$F$8</c15:sqref>
                        </c15:formulaRef>
                      </c:ext>
                    </c:extLst>
                    <c:numCache>
                      <c:formatCode>#,##0_ ;[Red]\-#,##0\ </c:formatCode>
                      <c:ptCount val="1"/>
                      <c:pt idx="0">
                        <c:v>0</c:v>
                      </c:pt>
                    </c:numCache>
                  </c:numRef>
                </c:val>
                <c:extLst xmlns:c15="http://schemas.microsoft.com/office/drawing/2012/chart">
                  <c:ext xmlns:c16="http://schemas.microsoft.com/office/drawing/2014/chart" uri="{C3380CC4-5D6E-409C-BE32-E72D297353CC}">
                    <c16:uniqueId val="{00000005-1835-4F67-B019-E2D634DBD44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'Ventas MS, Antihu y Asfalt ANTE'!$G$3</c15:sqref>
                        </c15:formulaRef>
                      </c:ext>
                    </c:extLst>
                    <c:strCache>
                      <c:ptCount val="1"/>
                      <c:pt idx="0">
                        <c:v>% vs MA</c:v>
                      </c:pt>
                    </c:strCache>
                  </c:strRef>
                </c:tx>
                <c:spPr>
                  <a:solidFill>
                    <a:schemeClr val="accent3"/>
                  </a:solidFill>
                  <a:ln>
                    <a:noFill/>
                  </a:ln>
                  <a:effectLst/>
                </c:spPr>
                <c:invertIfNegative val="0"/>
                <c:cat>
                  <c:strRef>
                    <c:extLst>
                      <c:ext xmlns:c15="http://schemas.microsoft.com/office/drawing/2012/chart" uri="{02D57815-91ED-43cb-92C2-25804820EDAC}">
                        <c15:fullRef>
                          <c15:sqref>'Ventas MS, Antihu y Asfalt ANTE'!$B$4:$B$8</c15:sqref>
                        </c15:fullRef>
                        <c15:formulaRef>
                          <c15:sqref>'Ventas MS, Antihu y Asfalt ANTE'!$B$8</c15:sqref>
                        </c15:formulaRef>
                      </c:ext>
                    </c:extLst>
                    <c:strCache>
                      <c:ptCount val="1"/>
                      <c:pt idx="0">
                        <c:v>NACIONAL</c:v>
                      </c:pt>
                    </c:strCache>
                  </c:strRef>
                </c:cat>
                <c:val>
                  <c:numRef>
                    <c:extLst>
                      <c:ext xmlns:c15="http://schemas.microsoft.com/office/drawing/2012/chart" uri="{02D57815-91ED-43cb-92C2-25804820EDAC}">
                        <c15:fullRef>
                          <c15:sqref>'Ventas MS, Antihu y Asfalt ANTE'!$G$4:$G$8</c15:sqref>
                        </c15:fullRef>
                        <c15:formulaRef>
                          <c15:sqref>'Ventas MS, Antihu y Asfalt ANTE'!$G$8</c15:sqref>
                        </c15:formulaRef>
                      </c:ext>
                    </c:extLst>
                    <c:numCache>
                      <c:formatCode>0.0%</c:formatCode>
                      <c:ptCount val="1"/>
                      <c:pt idx="0">
                        <c:v>-1</c:v>
                      </c:pt>
                    </c:numCache>
                  </c:numRef>
                </c:val>
                <c:extLst xmlns:c15="http://schemas.microsoft.com/office/drawing/2012/chart">
                  <c:ext xmlns:c16="http://schemas.microsoft.com/office/drawing/2014/chart" uri="{C3380CC4-5D6E-409C-BE32-E72D297353CC}">
                    <c16:uniqueId val="{00000006-1835-4F67-B019-E2D634DBD445}"/>
                  </c:ext>
                </c:extLst>
              </c15:ser>
            </c15:filteredBarSeries>
          </c:ext>
        </c:extLst>
      </c:barChart>
      <c:catAx>
        <c:axId val="40707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07067600"/>
        <c:crosses val="autoZero"/>
        <c:auto val="1"/>
        <c:lblAlgn val="ctr"/>
        <c:lblOffset val="100"/>
        <c:noMultiLvlLbl val="0"/>
      </c:catAx>
      <c:valAx>
        <c:axId val="407067600"/>
        <c:scaling>
          <c:orientation val="minMax"/>
        </c:scaling>
        <c:delete val="1"/>
        <c:axPos val="l"/>
        <c:numFmt formatCode="0.0%" sourceLinked="1"/>
        <c:majorTickMark val="none"/>
        <c:minorTickMark val="none"/>
        <c:tickLblPos val="nextTo"/>
        <c:crossAx val="40707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3"/>
          <c:tx>
            <c:strRef>
              <c:f>'Ventas MS, Antihu y Asfalt ANTE'!$H$3</c:f>
              <c:strCache>
                <c:ptCount val="1"/>
                <c:pt idx="0">
                  <c:v>% vs MMAA</c:v>
                </c:pt>
              </c:strCache>
            </c:strRef>
          </c:tx>
          <c:spPr>
            <a:solidFill>
              <a:schemeClr val="accent4"/>
            </a:solidFill>
            <a:ln>
              <a:no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ANTE'!$B$4:$B$7</c:f>
              <c:strCache>
                <c:ptCount val="4"/>
                <c:pt idx="0">
                  <c:v>PACIFICO</c:v>
                </c:pt>
                <c:pt idx="1">
                  <c:v>NORESTE</c:v>
                </c:pt>
                <c:pt idx="2">
                  <c:v>CENTRO</c:v>
                </c:pt>
                <c:pt idx="3">
                  <c:v>SURESTE</c:v>
                </c:pt>
              </c:strCache>
            </c:strRef>
          </c:cat>
          <c:val>
            <c:numRef>
              <c:extLst>
                <c:ext xmlns:c15="http://schemas.microsoft.com/office/drawing/2012/chart" uri="{02D57815-91ED-43cb-92C2-25804820EDAC}">
                  <c15:fullRef>
                    <c15:sqref>'Ventas MS, Antihu y Asfalt ANTE'!$H$4:$H$8</c15:sqref>
                  </c15:fullRef>
                </c:ext>
              </c:extLst>
              <c:f>'Ventas MS, Antihu y Asfalt ANTE'!$H$4:$H$7</c:f>
              <c:numCache>
                <c:formatCode>0.0%</c:formatCode>
                <c:ptCount val="4"/>
                <c:pt idx="0">
                  <c:v>-1</c:v>
                </c:pt>
                <c:pt idx="1">
                  <c:v>-1</c:v>
                </c:pt>
                <c:pt idx="2">
                  <c:v>-1</c:v>
                </c:pt>
                <c:pt idx="3">
                  <c:v>-1</c:v>
                </c:pt>
              </c:numCache>
            </c:numRef>
          </c:val>
          <c:extLst xmlns:c15="http://schemas.microsoft.com/office/drawing/2012/chart">
            <c:ext xmlns:c16="http://schemas.microsoft.com/office/drawing/2014/chart" uri="{C3380CC4-5D6E-409C-BE32-E72D297353CC}">
              <c16:uniqueId val="{00000000-0534-4E13-BB47-3FE1A78CD5F8}"/>
            </c:ext>
          </c:extLst>
        </c:ser>
        <c:ser>
          <c:idx val="4"/>
          <c:order val="4"/>
          <c:tx>
            <c:strRef>
              <c:f>'Ventas MS, Antihu y Asfalt ANTE'!$I$3</c:f>
              <c:strCache>
                <c:ptCount val="1"/>
                <c:pt idx="0">
                  <c:v>Acum'25</c:v>
                </c:pt>
              </c:strCache>
            </c:strRef>
          </c:tx>
          <c:spPr>
            <a:solidFill>
              <a:schemeClr val="accent5"/>
            </a:solidFill>
            <a:ln>
              <a:no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ANTE'!$B$4:$B$7</c:f>
              <c:strCache>
                <c:ptCount val="4"/>
                <c:pt idx="0">
                  <c:v>PACIFICO</c:v>
                </c:pt>
                <c:pt idx="1">
                  <c:v>NORESTE</c:v>
                </c:pt>
                <c:pt idx="2">
                  <c:v>CENTRO</c:v>
                </c:pt>
                <c:pt idx="3">
                  <c:v>SURESTE</c:v>
                </c:pt>
              </c:strCache>
            </c:strRef>
          </c:cat>
          <c:val>
            <c:numRef>
              <c:extLst>
                <c:ext xmlns:c15="http://schemas.microsoft.com/office/drawing/2012/chart" uri="{02D57815-91ED-43cb-92C2-25804820EDAC}">
                  <c15:fullRef>
                    <c15:sqref>'Ventas MS, Antihu y Asfalt ANTE'!$I$4:$I$8</c15:sqref>
                  </c15:fullRef>
                </c:ext>
              </c:extLst>
              <c:f>'Ventas MS, Antihu y Asfalt ANTE'!$I$4:$I$7</c:f>
              <c:numCache>
                <c:formatCode>#,##0_ ;[Red]\-#,##0\ </c:formatCode>
                <c:ptCount val="4"/>
                <c:pt idx="0">
                  <c:v>314.875</c:v>
                </c:pt>
                <c:pt idx="1">
                  <c:v>302.25</c:v>
                </c:pt>
                <c:pt idx="2">
                  <c:v>271.2</c:v>
                </c:pt>
                <c:pt idx="3">
                  <c:v>151.22499999999999</c:v>
                </c:pt>
              </c:numCache>
            </c:numRef>
          </c:val>
          <c:extLst>
            <c:ext xmlns:c16="http://schemas.microsoft.com/office/drawing/2014/chart" uri="{C3380CC4-5D6E-409C-BE32-E72D297353CC}">
              <c16:uniqueId val="{00000001-0534-4E13-BB47-3FE1A78CD5F8}"/>
            </c:ext>
          </c:extLst>
        </c:ser>
        <c:ser>
          <c:idx val="5"/>
          <c:order val="5"/>
          <c:tx>
            <c:strRef>
              <c:f>'Ventas MS, Antihu y Asfalt ANTE'!$J$3</c:f>
              <c:strCache>
                <c:ptCount val="1"/>
                <c:pt idx="0">
                  <c:v>Acum'26</c:v>
                </c:pt>
              </c:strCache>
            </c:strRef>
          </c:tx>
          <c:spPr>
            <a:solidFill>
              <a:srgbClr val="0000CC"/>
            </a:solidFill>
            <a:ln>
              <a:solidFill>
                <a:srgbClr val="0000CC"/>
              </a:solid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ANTE'!$B$4:$B$7</c:f>
              <c:strCache>
                <c:ptCount val="4"/>
                <c:pt idx="0">
                  <c:v>PACIFICO</c:v>
                </c:pt>
                <c:pt idx="1">
                  <c:v>NORESTE</c:v>
                </c:pt>
                <c:pt idx="2">
                  <c:v>CENTRO</c:v>
                </c:pt>
                <c:pt idx="3">
                  <c:v>SURESTE</c:v>
                </c:pt>
              </c:strCache>
            </c:strRef>
          </c:cat>
          <c:val>
            <c:numRef>
              <c:extLst>
                <c:ext xmlns:c15="http://schemas.microsoft.com/office/drawing/2012/chart" uri="{02D57815-91ED-43cb-92C2-25804820EDAC}">
                  <c15:fullRef>
                    <c15:sqref>'Ventas MS, Antihu y Asfalt ANTE'!$J$4:$J$8</c15:sqref>
                  </c15:fullRef>
                </c:ext>
              </c:extLst>
              <c:f>'Ventas MS, Antihu y Asfalt ANTE'!$J$4:$J$7</c:f>
              <c:numCache>
                <c:formatCode>#,##0_ ;[Red]\-#,##0\ </c:formatCode>
                <c:ptCount val="4"/>
                <c:pt idx="0">
                  <c:v>203.32499999999999</c:v>
                </c:pt>
                <c:pt idx="1">
                  <c:v>344.55</c:v>
                </c:pt>
                <c:pt idx="2">
                  <c:v>307.39999999999998</c:v>
                </c:pt>
                <c:pt idx="3">
                  <c:v>110.27500000000001</c:v>
                </c:pt>
              </c:numCache>
            </c:numRef>
          </c:val>
          <c:extLst>
            <c:ext xmlns:c16="http://schemas.microsoft.com/office/drawing/2014/chart" uri="{C3380CC4-5D6E-409C-BE32-E72D297353CC}">
              <c16:uniqueId val="{00000002-0534-4E13-BB47-3FE1A78CD5F8}"/>
            </c:ext>
          </c:extLst>
        </c:ser>
        <c:ser>
          <c:idx val="6"/>
          <c:order val="6"/>
          <c:tx>
            <c:strRef>
              <c:f>'Ventas MS, Antihu y Asfalt ANTE'!$K$3</c:f>
              <c:strCache>
                <c:ptCount val="1"/>
                <c:pt idx="0">
                  <c:v>Ac'26 vs '25</c:v>
                </c:pt>
              </c:strCache>
              <c:extLst xmlns:c15="http://schemas.microsoft.com/office/drawing/2012/chart"/>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ANTE'!$B$4:$B$7</c:f>
              <c:strCache>
                <c:ptCount val="4"/>
                <c:pt idx="0">
                  <c:v>PACIFICO</c:v>
                </c:pt>
                <c:pt idx="1">
                  <c:v>NORESTE</c:v>
                </c:pt>
                <c:pt idx="2">
                  <c:v>CENTRO</c:v>
                </c:pt>
                <c:pt idx="3">
                  <c:v>SURESTE</c:v>
                </c:pt>
              </c:strCache>
            </c:strRef>
          </c:cat>
          <c:val>
            <c:numRef>
              <c:extLst>
                <c:ext xmlns:c15="http://schemas.microsoft.com/office/drawing/2012/chart" uri="{02D57815-91ED-43cb-92C2-25804820EDAC}">
                  <c15:fullRef>
                    <c15:sqref>'Ventas MS, Antihu y Asfalt ANTE'!$K$4:$K$8</c15:sqref>
                  </c15:fullRef>
                </c:ext>
              </c:extLst>
              <c:f>'Ventas MS, Antihu y Asfalt ANTE'!$K$4:$K$7</c:f>
              <c:numCache>
                <c:formatCode>#,##0_ ;[Red]\-#,##0\ </c:formatCode>
                <c:ptCount val="4"/>
                <c:pt idx="0">
                  <c:v>-111.55000000000001</c:v>
                </c:pt>
                <c:pt idx="1">
                  <c:v>42.300000000000011</c:v>
                </c:pt>
                <c:pt idx="2">
                  <c:v>36.199999999999989</c:v>
                </c:pt>
                <c:pt idx="3">
                  <c:v>-40.949999999999989</c:v>
                </c:pt>
              </c:numCache>
            </c:numRef>
          </c:val>
          <c:extLst xmlns:c15="http://schemas.microsoft.com/office/drawing/2012/chart">
            <c:ext xmlns:c16="http://schemas.microsoft.com/office/drawing/2014/chart" uri="{C3380CC4-5D6E-409C-BE32-E72D297353CC}">
              <c16:uniqueId val="{00000007-0534-4E13-BB47-3FE1A78CD5F8}"/>
            </c:ext>
          </c:extLst>
        </c:ser>
        <c:ser>
          <c:idx val="7"/>
          <c:order val="7"/>
          <c:tx>
            <c:strRef>
              <c:f>'Ventas MS, Antihu y Asfalt ANTE'!$L$3</c:f>
              <c:strCache>
                <c:ptCount val="1"/>
                <c:pt idx="0">
                  <c:v>% '26 vs '25</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'Ventas MS, Antihu y Asfalt ANTE'!$B$4:$B$8</c15:sqref>
                  </c15:fullRef>
                </c:ext>
              </c:extLst>
              <c:f>'Ventas MS, Antihu y Asfalt ANTE'!$B$4:$B$7</c:f>
              <c:strCache>
                <c:ptCount val="4"/>
                <c:pt idx="0">
                  <c:v>PACIFICO</c:v>
                </c:pt>
                <c:pt idx="1">
                  <c:v>NORESTE</c:v>
                </c:pt>
                <c:pt idx="2">
                  <c:v>CENTRO</c:v>
                </c:pt>
                <c:pt idx="3">
                  <c:v>SURESTE</c:v>
                </c:pt>
              </c:strCache>
            </c:strRef>
          </c:cat>
          <c:val>
            <c:numRef>
              <c:extLst>
                <c:ext xmlns:c15="http://schemas.microsoft.com/office/drawing/2012/chart" uri="{02D57815-91ED-43cb-92C2-25804820EDAC}">
                  <c15:fullRef>
                    <c15:sqref>'Ventas MS, Antihu y Asfalt ANTE'!$L$4:$L$8</c15:sqref>
                  </c15:fullRef>
                </c:ext>
              </c:extLst>
              <c:f>'Ventas MS, Antihu y Asfalt ANTE'!$L$4:$L$7</c:f>
              <c:numCache>
                <c:formatCode>0.0%</c:formatCode>
                <c:ptCount val="4"/>
                <c:pt idx="0">
                  <c:v>-0.35426756649464075</c:v>
                </c:pt>
                <c:pt idx="1">
                  <c:v>0.13995037220843676</c:v>
                </c:pt>
                <c:pt idx="2">
                  <c:v>0.13348082595870203</c:v>
                </c:pt>
                <c:pt idx="3">
                  <c:v>-0.27078856009257724</c:v>
                </c:pt>
              </c:numCache>
            </c:numRef>
          </c:val>
          <c:extLst xmlns:c15="http://schemas.microsoft.com/office/drawing/2012/chart">
            <c:ext xmlns:c16="http://schemas.microsoft.com/office/drawing/2014/chart" uri="{C3380CC4-5D6E-409C-BE32-E72D297353CC}">
              <c16:uniqueId val="{00000003-0534-4E13-BB47-3FE1A78CD5F8}"/>
            </c:ext>
          </c:extLst>
        </c:ser>
        <c:dLbls>
          <c:showLegendKey val="0"/>
          <c:showVal val="0"/>
          <c:showCatName val="0"/>
          <c:showSerName val="0"/>
          <c:showPercent val="0"/>
          <c:showBubbleSize val="0"/>
        </c:dLbls>
        <c:gapWidth val="219"/>
        <c:overlap val="-27"/>
        <c:axId val="827139296"/>
        <c:axId val="827139712"/>
        <c:extLst>
          <c:ext xmlns:c15="http://schemas.microsoft.com/office/drawing/2012/chart" uri="{02D57815-91ED-43cb-92C2-25804820EDAC}">
            <c15:filteredBarSeries>
              <c15:ser>
                <c:idx val="0"/>
                <c:order val="0"/>
                <c:tx>
                  <c:strRef>
                    <c:extLst>
                      <c:ext uri="{02D57815-91ED-43cb-92C2-25804820EDAC}">
                        <c15:formulaRef>
                          <c15:sqref>'Ventas MS, Antihu y Asfalt ANTE'!$E$3</c15:sqref>
                        </c15:formulaRef>
                      </c:ext>
                    </c:extLst>
                    <c:strCache>
                      <c:ptCount val="1"/>
                      <c:pt idx="0">
                        <c:v>Vol SO MA</c:v>
                      </c:pt>
                    </c:strCache>
                  </c:strRef>
                </c:tx>
                <c:spPr>
                  <a:solidFill>
                    <a:schemeClr val="accent1"/>
                  </a:solidFill>
                  <a:ln>
                    <a:noFill/>
                  </a:ln>
                  <a:effectLst/>
                </c:spPr>
                <c:invertIfNegative val="0"/>
                <c:cat>
                  <c:strRef>
                    <c:extLst>
                      <c:ext uri="{02D57815-91ED-43cb-92C2-25804820EDAC}">
                        <c15:fullRef>
                          <c15:sqref>'Ventas MS, Antihu y Asfalt ANTE'!$B$4:$B$8</c15:sqref>
                        </c15:fullRef>
                        <c15:formulaRef>
                          <c15:sqref>'Ventas MS, Antihu y Asfalt ANTE'!$B$4:$B$7</c15:sqref>
                        </c15:formulaRef>
                      </c:ext>
                    </c:extLst>
                    <c:strCache>
                      <c:ptCount val="4"/>
                      <c:pt idx="0">
                        <c:v>PACIFICO</c:v>
                      </c:pt>
                      <c:pt idx="1">
                        <c:v>NORESTE</c:v>
                      </c:pt>
                      <c:pt idx="2">
                        <c:v>CENTRO</c:v>
                      </c:pt>
                      <c:pt idx="3">
                        <c:v>SURESTE</c:v>
                      </c:pt>
                    </c:strCache>
                  </c:strRef>
                </c:cat>
                <c:val>
                  <c:numRef>
                    <c:extLst>
                      <c:ext uri="{02D57815-91ED-43cb-92C2-25804820EDAC}">
                        <c15:fullRef>
                          <c15:sqref>'Ventas MS, Antihu y Asfalt ANTE'!$E$4:$E$8</c15:sqref>
                        </c15:fullRef>
                        <c15:formulaRef>
                          <c15:sqref>'Ventas MS, Antihu y Asfalt ANTE'!$E$4:$E$7</c15:sqref>
                        </c15:formulaRef>
                      </c:ext>
                    </c:extLst>
                    <c:numCache>
                      <c:formatCode>#,##0_ ;[Red]\-#,##0\ </c:formatCode>
                      <c:ptCount val="4"/>
                      <c:pt idx="0">
                        <c:v>94</c:v>
                      </c:pt>
                      <c:pt idx="1">
                        <c:v>181.875</c:v>
                      </c:pt>
                      <c:pt idx="2">
                        <c:v>153.9</c:v>
                      </c:pt>
                      <c:pt idx="3">
                        <c:v>49.15</c:v>
                      </c:pt>
                    </c:numCache>
                  </c:numRef>
                </c:val>
                <c:extLst>
                  <c:ext xmlns:c16="http://schemas.microsoft.com/office/drawing/2014/chart" uri="{C3380CC4-5D6E-409C-BE32-E72D297353CC}">
                    <c16:uniqueId val="{00000004-0534-4E13-BB47-3FE1A78CD5F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'Ventas MS, Antihu y Asfalt ANTE'!$F$3</c15:sqref>
                        </c15:formulaRef>
                      </c:ext>
                    </c:extLst>
                    <c:strCache>
                      <c:ptCount val="1"/>
                      <c:pt idx="0">
                        <c:v>Vol SO MAct</c:v>
                      </c:pt>
                    </c:strCache>
                  </c:strRef>
                </c:tx>
                <c:spPr>
                  <a:solidFill>
                    <a:schemeClr val="accent2"/>
                  </a:solidFill>
                  <a:ln>
                    <a:noFill/>
                  </a:ln>
                  <a:effectLst/>
                </c:spPr>
                <c:invertIfNegative val="0"/>
                <c:cat>
                  <c:strRef>
                    <c:extLst>
                      <c:ext xmlns:c15="http://schemas.microsoft.com/office/drawing/2012/chart" uri="{02D57815-91ED-43cb-92C2-25804820EDAC}">
                        <c15:fullRef>
                          <c15:sqref>'Ventas MS, Antihu y Asfalt ANTE'!$B$4:$B$8</c15:sqref>
                        </c15:fullRef>
                        <c15:formulaRef>
                          <c15:sqref>'Ventas MS, Antihu y Asfalt ANTE'!$B$4:$B$7</c15:sqref>
                        </c15:formulaRef>
                      </c:ext>
                    </c:extLst>
                    <c:strCache>
                      <c:ptCount val="4"/>
                      <c:pt idx="0">
                        <c:v>PACIFICO</c:v>
                      </c:pt>
                      <c:pt idx="1">
                        <c:v>NORESTE</c:v>
                      </c:pt>
                      <c:pt idx="2">
                        <c:v>CENTRO</c:v>
                      </c:pt>
                      <c:pt idx="3">
                        <c:v>SURESTE</c:v>
                      </c:pt>
                    </c:strCache>
                  </c:strRef>
                </c:cat>
                <c:val>
                  <c:numRef>
                    <c:extLst>
                      <c:ext xmlns:c15="http://schemas.microsoft.com/office/drawing/2012/chart" uri="{02D57815-91ED-43cb-92C2-25804820EDAC}">
                        <c15:fullRef>
                          <c15:sqref>'Ventas MS, Antihu y Asfalt ANTE'!$F$4:$F$8</c15:sqref>
                        </c15:fullRef>
                        <c15:formulaRef>
                          <c15:sqref>'Ventas MS, Antihu y Asfalt ANTE'!$F$4:$F$7</c15:sqref>
                        </c15:formulaRef>
                      </c:ext>
                    </c:extLst>
                    <c:numCache>
                      <c:formatCode>#,##0_ ;[Red]\-#,##0\ </c:formatCode>
                      <c:ptCount val="4"/>
                    </c:numCache>
                  </c:numRef>
                </c:val>
                <c:extLst xmlns:c15="http://schemas.microsoft.com/office/drawing/2012/chart">
                  <c:ext xmlns:c16="http://schemas.microsoft.com/office/drawing/2014/chart" uri="{C3380CC4-5D6E-409C-BE32-E72D297353CC}">
                    <c16:uniqueId val="{00000005-0534-4E13-BB47-3FE1A78CD5F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'Ventas MS, Antihu y Asfalt ANTE'!$G$3</c15:sqref>
                        </c15:formulaRef>
                      </c:ext>
                    </c:extLst>
                    <c:strCache>
                      <c:ptCount val="1"/>
                      <c:pt idx="0">
                        <c:v>% vs MA</c:v>
                      </c:pt>
                    </c:strCache>
                  </c:strRef>
                </c:tx>
                <c:spPr>
                  <a:solidFill>
                    <a:schemeClr val="accent3"/>
                  </a:solidFill>
                  <a:ln>
                    <a:noFill/>
                  </a:ln>
                  <a:effectLst/>
                </c:spPr>
                <c:invertIfNegative val="0"/>
                <c:cat>
                  <c:strRef>
                    <c:extLst>
                      <c:ext xmlns:c15="http://schemas.microsoft.com/office/drawing/2012/chart" uri="{02D57815-91ED-43cb-92C2-25804820EDAC}">
                        <c15:fullRef>
                          <c15:sqref>'Ventas MS, Antihu y Asfalt ANTE'!$B$4:$B$8</c15:sqref>
                        </c15:fullRef>
                        <c15:formulaRef>
                          <c15:sqref>'Ventas MS, Antihu y Asfalt ANTE'!$B$4:$B$7</c15:sqref>
                        </c15:formulaRef>
                      </c:ext>
                    </c:extLst>
                    <c:strCache>
                      <c:ptCount val="4"/>
                      <c:pt idx="0">
                        <c:v>PACIFICO</c:v>
                      </c:pt>
                      <c:pt idx="1">
                        <c:v>NORESTE</c:v>
                      </c:pt>
                      <c:pt idx="2">
                        <c:v>CENTRO</c:v>
                      </c:pt>
                      <c:pt idx="3">
                        <c:v>SURESTE</c:v>
                      </c:pt>
                    </c:strCache>
                  </c:strRef>
                </c:cat>
                <c:val>
                  <c:numRef>
                    <c:extLst>
                      <c:ext xmlns:c15="http://schemas.microsoft.com/office/drawing/2012/chart" uri="{02D57815-91ED-43cb-92C2-25804820EDAC}">
                        <c15:fullRef>
                          <c15:sqref>'Ventas MS, Antihu y Asfalt ANTE'!$G$4:$G$8</c15:sqref>
                        </c15:fullRef>
                        <c15:formulaRef>
                          <c15:sqref>'Ventas MS, Antihu y Asfalt ANTE'!$G$4:$G$7</c15:sqref>
                        </c15:formulaRef>
                      </c:ext>
                    </c:extLst>
                    <c:numCache>
                      <c:formatCode>0.0%</c:formatCode>
                      <c:ptCount val="4"/>
                      <c:pt idx="0">
                        <c:v>-1</c:v>
                      </c:pt>
                      <c:pt idx="1">
                        <c:v>-1</c:v>
                      </c:pt>
                      <c:pt idx="2">
                        <c:v>-1</c:v>
                      </c:pt>
                      <c:pt idx="3">
                        <c:v>-1</c:v>
                      </c:pt>
                    </c:numCache>
                  </c:numRef>
                </c:val>
                <c:extLst xmlns:c15="http://schemas.microsoft.com/office/drawing/2012/chart">
                  <c:ext xmlns:c16="http://schemas.microsoft.com/office/drawing/2014/chart" uri="{C3380CC4-5D6E-409C-BE32-E72D297353CC}">
                    <c16:uniqueId val="{00000006-0534-4E13-BB47-3FE1A78CD5F8}"/>
                  </c:ext>
                </c:extLst>
              </c15:ser>
            </c15:filteredBarSeries>
          </c:ext>
        </c:extLst>
      </c:barChart>
      <c:catAx>
        <c:axId val="8271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27139712"/>
        <c:crosses val="autoZero"/>
        <c:auto val="1"/>
        <c:lblAlgn val="ctr"/>
        <c:lblOffset val="100"/>
        <c:noMultiLvlLbl val="0"/>
      </c:catAx>
      <c:valAx>
        <c:axId val="827139712"/>
        <c:scaling>
          <c:orientation val="minMax"/>
        </c:scaling>
        <c:delete val="1"/>
        <c:axPos val="l"/>
        <c:numFmt formatCode="0.0%" sourceLinked="1"/>
        <c:majorTickMark val="none"/>
        <c:minorTickMark val="none"/>
        <c:tickLblPos val="nextTo"/>
        <c:crossAx val="82713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'GRAFICAS PRECIO'!$B$19</c:f>
              <c:strCache>
                <c:ptCount val="1"/>
                <c:pt idx="0">
                  <c:v>2024</c:v>
                </c:pt>
              </c:strCache>
            </c:strRef>
          </c:tx>
          <c:spPr>
            <a:solidFill>
              <a:schemeClr val="bg2">
                <a:lumMod val="90000"/>
              </a:schemeClr>
            </a:solidFill>
            <a:ln>
              <a:noFill/>
            </a:ln>
            <a:effectLst/>
          </c:spPr>
          <c:cat>
            <c:strRef>
              <c:f>'GRAFICAS PRECIO'!$C$15:$N$15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PRECIO'!$C$19:$N$19</c:f>
              <c:numCache>
                <c:formatCode>_-"$"* #,##0_-;\-"$"* #,##0_-;_-"$"* "-"??_-;_-@_-</c:formatCode>
                <c:ptCount val="12"/>
                <c:pt idx="0">
                  <c:v>3752.3078458675836</c:v>
                </c:pt>
                <c:pt idx="1">
                  <c:v>3989.7308840489968</c:v>
                </c:pt>
                <c:pt idx="2">
                  <c:v>3861.2684241077113</c:v>
                </c:pt>
                <c:pt idx="3">
                  <c:v>3854.5903964830582</c:v>
                </c:pt>
                <c:pt idx="4">
                  <c:v>3750.2827633604898</c:v>
                </c:pt>
                <c:pt idx="5">
                  <c:v>3689.7861720003566</c:v>
                </c:pt>
                <c:pt idx="6">
                  <c:v>3778.3042367911253</c:v>
                </c:pt>
                <c:pt idx="7">
                  <c:v>3780.5810775218656</c:v>
                </c:pt>
                <c:pt idx="8">
                  <c:v>3754.4205481381891</c:v>
                </c:pt>
                <c:pt idx="9">
                  <c:v>3740.7706733103741</c:v>
                </c:pt>
                <c:pt idx="10">
                  <c:v>3773.0591624965641</c:v>
                </c:pt>
                <c:pt idx="11">
                  <c:v>3630.9777297599571</c:v>
                </c:pt>
              </c:numCache>
            </c:numRef>
          </c:val>
          <c:extLst>
            <c:ext xmlns:c16="http://schemas.microsoft.com/office/drawing/2014/chart" uri="{C3380CC4-5D6E-409C-BE32-E72D297353CC}">
              <c16:uniqueId val="{00000000-E5CB-4728-B841-6C5203648DFE}"/>
            </c:ext>
          </c:extLst>
        </c:ser>
        <c:dLbls>
          <c:showLegendKey val="0"/>
          <c:showVal val="0"/>
          <c:showCatName val="0"/>
          <c:showSerName val="0"/>
          <c:showPercent val="0"/>
          <c:showBubbleSize val="0"/>
        </c:dLbls>
        <c:axId val="1485116319"/>
        <c:axId val="1485120063"/>
      </c:areaChart>
      <c:barChart>
        <c:barDir val="col"/>
        <c:grouping val="clustered"/>
        <c:varyColors val="0"/>
        <c:ser>
          <c:idx val="1"/>
          <c:order val="1"/>
          <c:tx>
            <c:strRef>
              <c:f>'GRAFICAS PRECIO'!$B$20</c:f>
              <c:strCache>
                <c:ptCount val="1"/>
                <c:pt idx="0">
                  <c:v>2025</c:v>
                </c:pt>
              </c:strCache>
            </c:strRef>
          </c:tx>
          <c:spPr>
            <a:solidFill>
              <a:srgbClr val="0000CC"/>
            </a:solidFill>
            <a:ln>
              <a:noFill/>
            </a:ln>
            <a:effectLst/>
          </c:spPr>
          <c:invertIfNegative val="0"/>
          <c:cat>
            <c:strRef>
              <c:f>'GRAFICAS PRECIO'!$C$15:$N$15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PRECIO'!$C$20:$N$20</c:f>
              <c:numCache>
                <c:formatCode>_-"$"* #,##0_-;\-"$"* #,##0_-;_-"$"* "-"??_-;_-@_-</c:formatCode>
                <c:ptCount val="12"/>
                <c:pt idx="0">
                  <c:v>3813.9909418933989</c:v>
                </c:pt>
                <c:pt idx="1">
                  <c:v>4033.5938400519053</c:v>
                </c:pt>
                <c:pt idx="2">
                  <c:v>3951.0367883825506</c:v>
                </c:pt>
                <c:pt idx="3">
                  <c:v>3872.3585137473651</c:v>
                </c:pt>
                <c:pt idx="4">
                  <c:v>3900.4173685517289</c:v>
                </c:pt>
                <c:pt idx="5">
                  <c:v>3879.4613704061398</c:v>
                </c:pt>
                <c:pt idx="6">
                  <c:v>3849.0237478292552</c:v>
                </c:pt>
                <c:pt idx="7">
                  <c:v>3921.1103884376034</c:v>
                </c:pt>
                <c:pt idx="8">
                  <c:v>3924.991548804765</c:v>
                </c:pt>
                <c:pt idx="9">
                  <c:v>3969.9886003626143</c:v>
                </c:pt>
                <c:pt idx="10">
                  <c:v>3912.1931124880198</c:v>
                </c:pt>
                <c:pt idx="11">
                  <c:v>3861.0579057656951</c:v>
                </c:pt>
              </c:numCache>
            </c:numRef>
          </c:val>
          <c:extLst>
            <c:ext xmlns:c16="http://schemas.microsoft.com/office/drawing/2014/chart" uri="{C3380CC4-5D6E-409C-BE32-E72D297353CC}">
              <c16:uniqueId val="{00000001-E5CB-4728-B841-6C5203648DFE}"/>
            </c:ext>
          </c:extLst>
        </c:ser>
        <c:dLbls>
          <c:showLegendKey val="0"/>
          <c:showVal val="0"/>
          <c:showCatName val="0"/>
          <c:showSerName val="0"/>
          <c:showPercent val="0"/>
          <c:showBubbleSize val="0"/>
        </c:dLbls>
        <c:gapWidth val="219"/>
        <c:axId val="1485116319"/>
        <c:axId val="1485120063"/>
      </c:barChart>
      <c:catAx>
        <c:axId val="148511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20063"/>
        <c:crosses val="autoZero"/>
        <c:auto val="1"/>
        <c:lblAlgn val="ctr"/>
        <c:lblOffset val="100"/>
        <c:noMultiLvlLbl val="0"/>
      </c:catAx>
      <c:valAx>
        <c:axId val="1485120063"/>
        <c:scaling>
          <c:orientation val="minMax"/>
          <c:min val="2000"/>
        </c:scaling>
        <c:delete val="0"/>
        <c:axPos val="l"/>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16319"/>
        <c:crosses val="autoZero"/>
        <c:crossBetween val="between"/>
        <c:majorUnit val="5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'GRAFICAS PRECIO'!$R$19</c:f>
              <c:strCache>
                <c:ptCount val="1"/>
                <c:pt idx="0">
                  <c:v>2024</c:v>
                </c:pt>
              </c:strCache>
            </c:strRef>
          </c:tx>
          <c:spPr>
            <a:solidFill>
              <a:schemeClr val="bg2">
                <a:lumMod val="90000"/>
              </a:schemeClr>
            </a:solidFill>
            <a:ln>
              <a:solidFill>
                <a:schemeClr val="bg1">
                  <a:lumMod val="85000"/>
                </a:schemeClr>
              </a:solidFill>
            </a:ln>
            <a:effectLst/>
          </c:spPr>
          <c:cat>
            <c:strRef>
              <c:f>'GRAFICAS PRECIO'!$S$15:$AD$15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PRECIO'!$S$19:$AD$19</c:f>
              <c:numCache>
                <c:formatCode>_-"$"* #,##0_-;\-"$"* #,##0_-;_-"$"* "-"??_-;_-@_-</c:formatCode>
                <c:ptCount val="12"/>
                <c:pt idx="0">
                  <c:v>3029.0458994637024</c:v>
                </c:pt>
                <c:pt idx="1">
                  <c:v>3174.0144780245387</c:v>
                </c:pt>
                <c:pt idx="2">
                  <c:v>3142.2889918489905</c:v>
                </c:pt>
                <c:pt idx="3">
                  <c:v>3109.4006442329905</c:v>
                </c:pt>
                <c:pt idx="4">
                  <c:v>3064.2055773521988</c:v>
                </c:pt>
                <c:pt idx="5">
                  <c:v>3021.6534258101751</c:v>
                </c:pt>
                <c:pt idx="6">
                  <c:v>3070.765483189406</c:v>
                </c:pt>
                <c:pt idx="7">
                  <c:v>3090.3774452134071</c:v>
                </c:pt>
                <c:pt idx="8">
                  <c:v>3063.5308355826946</c:v>
                </c:pt>
                <c:pt idx="9">
                  <c:v>3107.0332129675126</c:v>
                </c:pt>
                <c:pt idx="10">
                  <c:v>3088.9913605860352</c:v>
                </c:pt>
                <c:pt idx="11">
                  <c:v>3068.8345514807452</c:v>
                </c:pt>
              </c:numCache>
            </c:numRef>
          </c:val>
          <c:extLst>
            <c:ext xmlns:c16="http://schemas.microsoft.com/office/drawing/2014/chart" uri="{C3380CC4-5D6E-409C-BE32-E72D297353CC}">
              <c16:uniqueId val="{00000000-0894-4368-825A-00B4753DC4CB}"/>
            </c:ext>
          </c:extLst>
        </c:ser>
        <c:dLbls>
          <c:showLegendKey val="0"/>
          <c:showVal val="0"/>
          <c:showCatName val="0"/>
          <c:showSerName val="0"/>
          <c:showPercent val="0"/>
          <c:showBubbleSize val="0"/>
        </c:dLbls>
        <c:axId val="1485115903"/>
        <c:axId val="1485119231"/>
      </c:areaChart>
      <c:barChart>
        <c:barDir val="col"/>
        <c:grouping val="clustered"/>
        <c:varyColors val="0"/>
        <c:ser>
          <c:idx val="1"/>
          <c:order val="1"/>
          <c:tx>
            <c:strRef>
              <c:f>'GRAFICAS PRECIO'!$R$20</c:f>
              <c:strCache>
                <c:ptCount val="1"/>
                <c:pt idx="0">
                  <c:v>2025</c:v>
                </c:pt>
              </c:strCache>
            </c:strRef>
          </c:tx>
          <c:spPr>
            <a:solidFill>
              <a:schemeClr val="accent2"/>
            </a:solidFill>
            <a:ln>
              <a:noFill/>
            </a:ln>
            <a:effectLst/>
          </c:spPr>
          <c:invertIfNegative val="0"/>
          <c:cat>
            <c:strRef>
              <c:f>'GRAFICAS PRECIO'!$S$15:$AD$15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PRECIO'!$S$20:$AD$20</c:f>
              <c:numCache>
                <c:formatCode>_-"$"* #,##0_-;\-"$"* #,##0_-;_-"$"* "-"??_-;_-@_-</c:formatCode>
                <c:ptCount val="12"/>
                <c:pt idx="0">
                  <c:v>3068.1666280708409</c:v>
                </c:pt>
                <c:pt idx="1">
                  <c:v>3223.8636513653719</c:v>
                </c:pt>
                <c:pt idx="2">
                  <c:v>3207.5872493049492</c:v>
                </c:pt>
                <c:pt idx="3">
                  <c:v>3179.3883135872074</c:v>
                </c:pt>
                <c:pt idx="4">
                  <c:v>3210.2509052773175</c:v>
                </c:pt>
                <c:pt idx="5">
                  <c:v>3175.8145269450333</c:v>
                </c:pt>
                <c:pt idx="6">
                  <c:v>3268.8681030678349</c:v>
                </c:pt>
                <c:pt idx="7">
                  <c:v>3211.8943278024044</c:v>
                </c:pt>
                <c:pt idx="8">
                  <c:v>3248.7954467561176</c:v>
                </c:pt>
                <c:pt idx="9">
                  <c:v>3003.7165404556695</c:v>
                </c:pt>
                <c:pt idx="10">
                  <c:v>2939.3435316801256</c:v>
                </c:pt>
                <c:pt idx="11">
                  <c:v>3135.2613737987813</c:v>
                </c:pt>
              </c:numCache>
            </c:numRef>
          </c:val>
          <c:extLst>
            <c:ext xmlns:c16="http://schemas.microsoft.com/office/drawing/2014/chart" uri="{C3380CC4-5D6E-409C-BE32-E72D297353CC}">
              <c16:uniqueId val="{00000001-0894-4368-825A-00B4753DC4CB}"/>
            </c:ext>
          </c:extLst>
        </c:ser>
        <c:dLbls>
          <c:showLegendKey val="0"/>
          <c:showVal val="0"/>
          <c:showCatName val="0"/>
          <c:showSerName val="0"/>
          <c:showPercent val="0"/>
          <c:showBubbleSize val="0"/>
        </c:dLbls>
        <c:gapWidth val="219"/>
        <c:axId val="1485115903"/>
        <c:axId val="1485119231"/>
      </c:barChart>
      <c:catAx>
        <c:axId val="14851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19231"/>
        <c:crosses val="autoZero"/>
        <c:auto val="1"/>
        <c:lblAlgn val="ctr"/>
        <c:lblOffset val="100"/>
        <c:noMultiLvlLbl val="0"/>
      </c:catAx>
      <c:valAx>
        <c:axId val="1485119231"/>
        <c:scaling>
          <c:orientation val="minMax"/>
          <c:min val="2000"/>
        </c:scaling>
        <c:delete val="0"/>
        <c:axPos val="l"/>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15903"/>
        <c:crosses val="autoZero"/>
        <c:crossBetween val="between"/>
        <c:majorUnit val="3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'GRAFICAS PRECIO'!$B$18</c:f>
              <c:strCache>
                <c:ptCount val="1"/>
                <c:pt idx="0">
                  <c:v>2023</c:v>
                </c:pt>
              </c:strCache>
            </c:strRef>
          </c:tx>
          <c:spPr>
            <a:solidFill>
              <a:schemeClr val="bg1">
                <a:lumMod val="85000"/>
              </a:schemeClr>
            </a:solidFill>
            <a:ln>
              <a:noFill/>
            </a:ln>
            <a:effectLst/>
          </c:spPr>
          <c:cat>
            <c:strRef>
              <c:f>'GRAFICAS PRECIO'!$C$15:$N$15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PRECIO'!$C$18:$N$18</c:f>
              <c:numCache>
                <c:formatCode>_-"$"* #,##0_-;\-"$"* #,##0_-;_-"$"* "-"??_-;_-@_-</c:formatCode>
                <c:ptCount val="12"/>
                <c:pt idx="0">
                  <c:v>3698.5474378154499</c:v>
                </c:pt>
                <c:pt idx="1">
                  <c:v>3910.8891810312584</c:v>
                </c:pt>
                <c:pt idx="2">
                  <c:v>3806.3684255056169</c:v>
                </c:pt>
                <c:pt idx="3">
                  <c:v>3739</c:v>
                </c:pt>
                <c:pt idx="4">
                  <c:v>3735</c:v>
                </c:pt>
                <c:pt idx="5">
                  <c:v>3723</c:v>
                </c:pt>
                <c:pt idx="6">
                  <c:v>3666</c:v>
                </c:pt>
                <c:pt idx="7">
                  <c:v>3762</c:v>
                </c:pt>
                <c:pt idx="8">
                  <c:v>3706</c:v>
                </c:pt>
                <c:pt idx="9">
                  <c:v>3675</c:v>
                </c:pt>
                <c:pt idx="10">
                  <c:v>3673.718379489349</c:v>
                </c:pt>
                <c:pt idx="11">
                  <c:v>3620.8804803747521</c:v>
                </c:pt>
              </c:numCache>
            </c:numRef>
          </c:val>
          <c:extLst>
            <c:ext xmlns:c16="http://schemas.microsoft.com/office/drawing/2014/chart" uri="{C3380CC4-5D6E-409C-BE32-E72D297353CC}">
              <c16:uniqueId val="{00000000-B459-44F0-BBCE-0FF0D07E5073}"/>
            </c:ext>
          </c:extLst>
        </c:ser>
        <c:dLbls>
          <c:showLegendKey val="0"/>
          <c:showVal val="0"/>
          <c:showCatName val="0"/>
          <c:showSerName val="0"/>
          <c:showPercent val="0"/>
          <c:showBubbleSize val="0"/>
        </c:dLbls>
        <c:axId val="1485116319"/>
        <c:axId val="1485120063"/>
      </c:areaChart>
      <c:barChart>
        <c:barDir val="col"/>
        <c:grouping val="clustered"/>
        <c:varyColors val="0"/>
        <c:ser>
          <c:idx val="1"/>
          <c:order val="1"/>
          <c:tx>
            <c:strRef>
              <c:f>'GRAFICAS PRECIO'!$B$19</c:f>
              <c:strCache>
                <c:ptCount val="1"/>
                <c:pt idx="0">
                  <c:v>2024</c:v>
                </c:pt>
              </c:strCache>
            </c:strRef>
          </c:tx>
          <c:spPr>
            <a:solidFill>
              <a:srgbClr val="0000CC"/>
            </a:solidFill>
            <a:ln>
              <a:noFill/>
            </a:ln>
            <a:effectLst/>
          </c:spPr>
          <c:invertIfNegative val="0"/>
          <c:cat>
            <c:strRef>
              <c:f>'GRAFICAS PRECIO'!$C$15:$N$15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PRECIO'!$C$19:$N$19</c:f>
              <c:numCache>
                <c:formatCode>_-"$"* #,##0_-;\-"$"* #,##0_-;_-"$"* "-"??_-;_-@_-</c:formatCode>
                <c:ptCount val="12"/>
                <c:pt idx="0">
                  <c:v>3752.3078458675836</c:v>
                </c:pt>
                <c:pt idx="1">
                  <c:v>3989.7308840489968</c:v>
                </c:pt>
                <c:pt idx="2">
                  <c:v>3861.2684241077113</c:v>
                </c:pt>
                <c:pt idx="3">
                  <c:v>3854.5903964830582</c:v>
                </c:pt>
                <c:pt idx="4">
                  <c:v>3750.2827633604898</c:v>
                </c:pt>
                <c:pt idx="5">
                  <c:v>3689.7861720003566</c:v>
                </c:pt>
                <c:pt idx="6">
                  <c:v>3778.3042367911253</c:v>
                </c:pt>
                <c:pt idx="7">
                  <c:v>3780.5810775218656</c:v>
                </c:pt>
                <c:pt idx="8">
                  <c:v>3754.4205481381891</c:v>
                </c:pt>
                <c:pt idx="9">
                  <c:v>3740.7706733103741</c:v>
                </c:pt>
                <c:pt idx="10">
                  <c:v>3773.0591624965641</c:v>
                </c:pt>
                <c:pt idx="11">
                  <c:v>3630.9777297599571</c:v>
                </c:pt>
              </c:numCache>
            </c:numRef>
          </c:val>
          <c:extLst>
            <c:ext xmlns:c16="http://schemas.microsoft.com/office/drawing/2014/chart" uri="{C3380CC4-5D6E-409C-BE32-E72D297353CC}">
              <c16:uniqueId val="{00000001-B459-44F0-BBCE-0FF0D07E5073}"/>
            </c:ext>
          </c:extLst>
        </c:ser>
        <c:dLbls>
          <c:showLegendKey val="0"/>
          <c:showVal val="0"/>
          <c:showCatName val="0"/>
          <c:showSerName val="0"/>
          <c:showPercent val="0"/>
          <c:showBubbleSize val="0"/>
        </c:dLbls>
        <c:gapWidth val="219"/>
        <c:axId val="1485116319"/>
        <c:axId val="1485120063"/>
      </c:barChart>
      <c:catAx>
        <c:axId val="148511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20063"/>
        <c:crosses val="autoZero"/>
        <c:auto val="1"/>
        <c:lblAlgn val="ctr"/>
        <c:lblOffset val="100"/>
        <c:noMultiLvlLbl val="0"/>
      </c:catAx>
      <c:valAx>
        <c:axId val="1485120063"/>
        <c:scaling>
          <c:orientation val="minMax"/>
          <c:min val="2000"/>
        </c:scaling>
        <c:delete val="0"/>
        <c:axPos val="l"/>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16319"/>
        <c:crosses val="autoZero"/>
        <c:crossBetween val="between"/>
        <c:majorUnit val="5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'GRAFICAS PRECIO'!$R$18</c:f>
              <c:strCache>
                <c:ptCount val="1"/>
                <c:pt idx="0">
                  <c:v>2023</c:v>
                </c:pt>
              </c:strCache>
            </c:strRef>
          </c:tx>
          <c:spPr>
            <a:solidFill>
              <a:schemeClr val="bg1">
                <a:lumMod val="85000"/>
              </a:schemeClr>
            </a:solidFill>
            <a:ln>
              <a:noFill/>
            </a:ln>
            <a:effectLst/>
          </c:spPr>
          <c:cat>
            <c:strRef>
              <c:f>'GRAFICAS PRECIO'!$S$15:$AD$15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PRECIO'!$S$18:$AD$18</c:f>
              <c:numCache>
                <c:formatCode>_-"$"* #,##0_-;\-"$"* #,##0_-;_-"$"* "-"??_-;_-@_-</c:formatCode>
                <c:ptCount val="12"/>
                <c:pt idx="0">
                  <c:v>2986.4953597378003</c:v>
                </c:pt>
                <c:pt idx="1">
                  <c:v>3194.428001570323</c:v>
                </c:pt>
                <c:pt idx="2">
                  <c:v>3050.6275392720777</c:v>
                </c:pt>
                <c:pt idx="3">
                  <c:v>3007</c:v>
                </c:pt>
                <c:pt idx="4">
                  <c:v>3001</c:v>
                </c:pt>
                <c:pt idx="5">
                  <c:v>2981</c:v>
                </c:pt>
                <c:pt idx="6">
                  <c:v>2969</c:v>
                </c:pt>
                <c:pt idx="7">
                  <c:v>3072</c:v>
                </c:pt>
                <c:pt idx="8">
                  <c:v>3000</c:v>
                </c:pt>
                <c:pt idx="9">
                  <c:v>2951.0826321757786</c:v>
                </c:pt>
                <c:pt idx="10">
                  <c:v>2970.0855234506575</c:v>
                </c:pt>
                <c:pt idx="11">
                  <c:v>2896.1289007119699</c:v>
                </c:pt>
              </c:numCache>
            </c:numRef>
          </c:val>
          <c:extLst>
            <c:ext xmlns:c16="http://schemas.microsoft.com/office/drawing/2014/chart" uri="{C3380CC4-5D6E-409C-BE32-E72D297353CC}">
              <c16:uniqueId val="{00000000-9673-4EEF-89EB-9171E3974011}"/>
            </c:ext>
          </c:extLst>
        </c:ser>
        <c:dLbls>
          <c:showLegendKey val="0"/>
          <c:showVal val="0"/>
          <c:showCatName val="0"/>
          <c:showSerName val="0"/>
          <c:showPercent val="0"/>
          <c:showBubbleSize val="0"/>
        </c:dLbls>
        <c:axId val="1485115903"/>
        <c:axId val="1485119231"/>
      </c:areaChart>
      <c:barChart>
        <c:barDir val="col"/>
        <c:grouping val="clustered"/>
        <c:varyColors val="0"/>
        <c:ser>
          <c:idx val="1"/>
          <c:order val="1"/>
          <c:tx>
            <c:strRef>
              <c:f>'GRAFICAS PRECIO'!$R$19</c:f>
              <c:strCache>
                <c:ptCount val="1"/>
                <c:pt idx="0">
                  <c:v>2024</c:v>
                </c:pt>
              </c:strCache>
            </c:strRef>
          </c:tx>
          <c:spPr>
            <a:solidFill>
              <a:schemeClr val="accent2"/>
            </a:solidFill>
            <a:ln>
              <a:noFill/>
            </a:ln>
            <a:effectLst/>
          </c:spPr>
          <c:invertIfNegative val="0"/>
          <c:cat>
            <c:strRef>
              <c:f>'GRAFICAS PRECIO'!$S$15:$AD$15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PRECIO'!$S$19:$AD$19</c:f>
              <c:numCache>
                <c:formatCode>_-"$"* #,##0_-;\-"$"* #,##0_-;_-"$"* "-"??_-;_-@_-</c:formatCode>
                <c:ptCount val="12"/>
                <c:pt idx="0">
                  <c:v>3029.0458994637024</c:v>
                </c:pt>
                <c:pt idx="1">
                  <c:v>3174.0144780245387</c:v>
                </c:pt>
                <c:pt idx="2">
                  <c:v>3142.2889918489905</c:v>
                </c:pt>
                <c:pt idx="3">
                  <c:v>3109.4006442329905</c:v>
                </c:pt>
                <c:pt idx="4">
                  <c:v>3064.2055773521988</c:v>
                </c:pt>
                <c:pt idx="5">
                  <c:v>3021.6534258101751</c:v>
                </c:pt>
                <c:pt idx="6">
                  <c:v>3070.765483189406</c:v>
                </c:pt>
                <c:pt idx="7">
                  <c:v>3090.3774452134071</c:v>
                </c:pt>
                <c:pt idx="8">
                  <c:v>3063.5308355826946</c:v>
                </c:pt>
                <c:pt idx="9">
                  <c:v>3107.0332129675126</c:v>
                </c:pt>
                <c:pt idx="10">
                  <c:v>3088.9913605860352</c:v>
                </c:pt>
                <c:pt idx="11">
                  <c:v>3068.8345514807452</c:v>
                </c:pt>
              </c:numCache>
            </c:numRef>
          </c:val>
          <c:extLst>
            <c:ext xmlns:c16="http://schemas.microsoft.com/office/drawing/2014/chart" uri="{C3380CC4-5D6E-409C-BE32-E72D297353CC}">
              <c16:uniqueId val="{00000001-9673-4EEF-89EB-9171E3974011}"/>
            </c:ext>
          </c:extLst>
        </c:ser>
        <c:dLbls>
          <c:showLegendKey val="0"/>
          <c:showVal val="0"/>
          <c:showCatName val="0"/>
          <c:showSerName val="0"/>
          <c:showPercent val="0"/>
          <c:showBubbleSize val="0"/>
        </c:dLbls>
        <c:gapWidth val="219"/>
        <c:axId val="1485115903"/>
        <c:axId val="1485119231"/>
      </c:barChart>
      <c:catAx>
        <c:axId val="14851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19231"/>
        <c:crosses val="autoZero"/>
        <c:auto val="1"/>
        <c:lblAlgn val="ctr"/>
        <c:lblOffset val="100"/>
        <c:noMultiLvlLbl val="0"/>
      </c:catAx>
      <c:valAx>
        <c:axId val="1485119231"/>
        <c:scaling>
          <c:orientation val="minMax"/>
          <c:min val="2000"/>
        </c:scaling>
        <c:delete val="0"/>
        <c:axPos val="l"/>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15903"/>
        <c:crosses val="autoZero"/>
        <c:crossBetween val="between"/>
        <c:majorUnit val="3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areaChart>
        <c:grouping val="stacked"/>
        <c:varyColors val="0"/>
        <c:ser>
          <c:idx val="0"/>
          <c:order val="0"/>
          <c:tx>
            <c:strRef>
              <c:f>'GRAFICAS PRECIO'!$B$20</c:f>
              <c:strCache>
                <c:ptCount val="1"/>
                <c:pt idx="0">
                  <c:v>2025</c:v>
                </c:pt>
              </c:strCache>
            </c:strRef>
          </c:tx>
          <c:spPr>
            <a:solidFill>
              <a:sysClr val="window" lastClr="FFFFFF">
                <a:lumMod val="85000"/>
              </a:sysClr>
            </a:solidFill>
            <a:ln>
              <a:noFill/>
            </a:ln>
            <a:effectLst/>
          </c:spPr>
          <c:cat>
            <c:strRef>
              <c:f>'GRAFICAS PRECIO'!$C$15:$N$15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PRECIO'!$C$20:$N$20</c:f>
              <c:numCache>
                <c:formatCode>_-"$"* #,##0_-;\-"$"* #,##0_-;_-"$"* "-"??_-;_-@_-</c:formatCode>
                <c:ptCount val="12"/>
                <c:pt idx="0">
                  <c:v>3813.9909418933989</c:v>
                </c:pt>
                <c:pt idx="1">
                  <c:v>4033.5938400519053</c:v>
                </c:pt>
                <c:pt idx="2">
                  <c:v>3951.0367883825506</c:v>
                </c:pt>
                <c:pt idx="3">
                  <c:v>3872.3585137473651</c:v>
                </c:pt>
                <c:pt idx="4">
                  <c:v>3900.4173685517289</c:v>
                </c:pt>
                <c:pt idx="5">
                  <c:v>3879.4613704061398</c:v>
                </c:pt>
                <c:pt idx="6">
                  <c:v>3849.0237478292552</c:v>
                </c:pt>
                <c:pt idx="7">
                  <c:v>3921.1103884376034</c:v>
                </c:pt>
                <c:pt idx="8">
                  <c:v>3924.991548804765</c:v>
                </c:pt>
                <c:pt idx="9">
                  <c:v>3969.9886003626143</c:v>
                </c:pt>
                <c:pt idx="10">
                  <c:v>3912.1931124880198</c:v>
                </c:pt>
                <c:pt idx="11">
                  <c:v>3861.0579057656951</c:v>
                </c:pt>
              </c:numCache>
            </c:numRef>
          </c:val>
          <c:extLst>
            <c:ext xmlns:c16="http://schemas.microsoft.com/office/drawing/2014/chart" uri="{C3380CC4-5D6E-409C-BE32-E72D297353CC}">
              <c16:uniqueId val="{00000000-EE57-4215-93FB-66F88960A305}"/>
            </c:ext>
          </c:extLst>
        </c:ser>
        <c:dLbls>
          <c:showLegendKey val="0"/>
          <c:showVal val="0"/>
          <c:showCatName val="0"/>
          <c:showSerName val="0"/>
          <c:showPercent val="0"/>
          <c:showBubbleSize val="0"/>
        </c:dLbls>
        <c:axId val="1485116319"/>
        <c:axId val="1485120063"/>
      </c:areaChart>
      <c:barChart>
        <c:barDir val="col"/>
        <c:grouping val="clustered"/>
        <c:varyColors val="0"/>
        <c:ser>
          <c:idx val="1"/>
          <c:order val="1"/>
          <c:tx>
            <c:strRef>
              <c:f>'GRAFICAS PRECIO'!$B$21</c:f>
              <c:strCache>
                <c:ptCount val="1"/>
                <c:pt idx="0">
                  <c:v>2026</c:v>
                </c:pt>
              </c:strCache>
            </c:strRef>
          </c:tx>
          <c:spPr>
            <a:solidFill>
              <a:srgbClr val="0000CC"/>
            </a:solidFill>
            <a:ln>
              <a:noFill/>
            </a:ln>
            <a:effectLst/>
          </c:spPr>
          <c:invertIfNegative val="0"/>
          <c:cat>
            <c:strRef>
              <c:f>'GRAFICAS PRECIO'!$C$15:$N$15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PRECIO'!$C$21:$N$21</c:f>
              <c:numCache>
                <c:formatCode>_-"$"* #,##0_-;\-"$"* #,##0_-;_-"$"* "-"??_-;_-@_-</c:formatCode>
                <c:ptCount val="12"/>
                <c:pt idx="0">
                  <c:v>3970.3702585907445</c:v>
                </c:pt>
                <c:pt idx="1">
                  <c:v>4183.7077504973213</c:v>
                </c:pt>
                <c:pt idx="2">
                  <c:v>4162.9245917511971</c:v>
                </c:pt>
              </c:numCache>
            </c:numRef>
          </c:val>
          <c:extLst>
            <c:ext xmlns:c16="http://schemas.microsoft.com/office/drawing/2014/chart" uri="{C3380CC4-5D6E-409C-BE32-E72D297353CC}">
              <c16:uniqueId val="{00000001-EE57-4215-93FB-66F88960A305}"/>
            </c:ext>
          </c:extLst>
        </c:ser>
        <c:dLbls>
          <c:showLegendKey val="0"/>
          <c:showVal val="0"/>
          <c:showCatName val="0"/>
          <c:showSerName val="0"/>
          <c:showPercent val="0"/>
          <c:showBubbleSize val="0"/>
        </c:dLbls>
        <c:gapWidth val="219"/>
        <c:axId val="1485116319"/>
        <c:axId val="1485120063"/>
      </c:barChart>
      <c:catAx>
        <c:axId val="148511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20063"/>
        <c:crosses val="autoZero"/>
        <c:auto val="1"/>
        <c:lblAlgn val="ctr"/>
        <c:lblOffset val="100"/>
        <c:noMultiLvlLbl val="0"/>
      </c:catAx>
      <c:valAx>
        <c:axId val="1485120063"/>
        <c:scaling>
          <c:orientation val="minMax"/>
          <c:max val="4200"/>
          <c:min val="0"/>
        </c:scaling>
        <c:delete val="0"/>
        <c:axPos val="l"/>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16319"/>
        <c:crosses val="autoZero"/>
        <c:crossBetween val="between"/>
        <c:majorUnit val="5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areaChart>
        <c:grouping val="stacked"/>
        <c:varyColors val="0"/>
        <c:ser>
          <c:idx val="0"/>
          <c:order val="0"/>
          <c:tx>
            <c:strRef>
              <c:f>'GRAFICAS PRECIO'!$R$20</c:f>
              <c:strCache>
                <c:ptCount val="1"/>
                <c:pt idx="0">
                  <c:v>2025</c:v>
                </c:pt>
              </c:strCache>
            </c:strRef>
          </c:tx>
          <c:spPr>
            <a:solidFill>
              <a:sysClr val="window" lastClr="FFFFFF">
                <a:lumMod val="85000"/>
              </a:sysClr>
            </a:solidFill>
            <a:ln>
              <a:solidFill>
                <a:sysClr val="window" lastClr="FFFFFF">
                  <a:lumMod val="85000"/>
                </a:sysClr>
              </a:solidFill>
            </a:ln>
            <a:effectLst/>
          </c:spPr>
          <c:cat>
            <c:strRef>
              <c:f>'GRAFICAS PRECIO'!$S$15:$AD$15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PRECIO'!$S$20:$AD$20</c:f>
              <c:numCache>
                <c:formatCode>_-"$"* #,##0_-;\-"$"* #,##0_-;_-"$"* "-"??_-;_-@_-</c:formatCode>
                <c:ptCount val="12"/>
                <c:pt idx="0">
                  <c:v>3068.1666280708409</c:v>
                </c:pt>
                <c:pt idx="1">
                  <c:v>3223.8636513653719</c:v>
                </c:pt>
                <c:pt idx="2">
                  <c:v>3207.5872493049492</c:v>
                </c:pt>
                <c:pt idx="3">
                  <c:v>3179.3883135872074</c:v>
                </c:pt>
                <c:pt idx="4">
                  <c:v>3210.2509052773175</c:v>
                </c:pt>
                <c:pt idx="5">
                  <c:v>3175.8145269450333</c:v>
                </c:pt>
                <c:pt idx="6">
                  <c:v>3268.8681030678349</c:v>
                </c:pt>
                <c:pt idx="7">
                  <c:v>3211.8943278024044</c:v>
                </c:pt>
                <c:pt idx="8">
                  <c:v>3248.7954467561176</c:v>
                </c:pt>
                <c:pt idx="9">
                  <c:v>3003.7165404556695</c:v>
                </c:pt>
                <c:pt idx="10">
                  <c:v>2939.3435316801256</c:v>
                </c:pt>
                <c:pt idx="11">
                  <c:v>3135.2613737987813</c:v>
                </c:pt>
              </c:numCache>
            </c:numRef>
          </c:val>
          <c:extLst>
            <c:ext xmlns:c16="http://schemas.microsoft.com/office/drawing/2014/chart" uri="{C3380CC4-5D6E-409C-BE32-E72D297353CC}">
              <c16:uniqueId val="{00000000-4027-42DC-AB1E-F4662B76888F}"/>
            </c:ext>
          </c:extLst>
        </c:ser>
        <c:dLbls>
          <c:showLegendKey val="0"/>
          <c:showVal val="0"/>
          <c:showCatName val="0"/>
          <c:showSerName val="0"/>
          <c:showPercent val="0"/>
          <c:showBubbleSize val="0"/>
        </c:dLbls>
        <c:axId val="1485115903"/>
        <c:axId val="1485119231"/>
      </c:areaChart>
      <c:barChart>
        <c:barDir val="col"/>
        <c:grouping val="clustered"/>
        <c:varyColors val="0"/>
        <c:ser>
          <c:idx val="1"/>
          <c:order val="1"/>
          <c:tx>
            <c:strRef>
              <c:f>'GRAFICAS PRECIO'!$R$21</c:f>
              <c:strCache>
                <c:ptCount val="1"/>
                <c:pt idx="0">
                  <c:v>2026</c:v>
                </c:pt>
              </c:strCache>
            </c:strRef>
          </c:tx>
          <c:spPr>
            <a:solidFill>
              <a:schemeClr val="accent2"/>
            </a:solidFill>
            <a:ln>
              <a:noFill/>
            </a:ln>
            <a:effectLst/>
          </c:spPr>
          <c:invertIfNegative val="0"/>
          <c:cat>
            <c:strRef>
              <c:f>'GRAFICAS PRECIO'!$S$15:$AD$15</c:f>
              <c:strCache>
                <c:ptCount val="12"/>
                <c:pt idx="0">
                  <c:v>E</c:v>
                </c:pt>
                <c:pt idx="1">
                  <c:v>F</c:v>
                </c:pt>
                <c:pt idx="2">
                  <c:v>M</c:v>
                </c:pt>
                <c:pt idx="3">
                  <c:v>A</c:v>
                </c:pt>
                <c:pt idx="4">
                  <c:v>M</c:v>
                </c:pt>
                <c:pt idx="5">
                  <c:v>J</c:v>
                </c:pt>
                <c:pt idx="6">
                  <c:v>J</c:v>
                </c:pt>
                <c:pt idx="7">
                  <c:v>A</c:v>
                </c:pt>
                <c:pt idx="8">
                  <c:v>S</c:v>
                </c:pt>
                <c:pt idx="9">
                  <c:v>O</c:v>
                </c:pt>
                <c:pt idx="10">
                  <c:v>N</c:v>
                </c:pt>
                <c:pt idx="11">
                  <c:v>D</c:v>
                </c:pt>
              </c:strCache>
            </c:strRef>
          </c:cat>
          <c:val>
            <c:numRef>
              <c:f>'GRAFICAS PRECIO'!$S$21:$AD$21</c:f>
              <c:numCache>
                <c:formatCode>_-"$"* #,##0_-;\-"$"* #,##0_-;_-"$"* "-"??_-;_-@_-</c:formatCode>
                <c:ptCount val="12"/>
                <c:pt idx="0">
                  <c:v>3195.3380996953633</c:v>
                </c:pt>
                <c:pt idx="1">
                  <c:v>3486.9666540973608</c:v>
                </c:pt>
                <c:pt idx="2">
                  <c:v>3426.3782909140677</c:v>
                </c:pt>
              </c:numCache>
            </c:numRef>
          </c:val>
          <c:extLst>
            <c:ext xmlns:c16="http://schemas.microsoft.com/office/drawing/2014/chart" uri="{C3380CC4-5D6E-409C-BE32-E72D297353CC}">
              <c16:uniqueId val="{00000001-4027-42DC-AB1E-F4662B76888F}"/>
            </c:ext>
          </c:extLst>
        </c:ser>
        <c:dLbls>
          <c:showLegendKey val="0"/>
          <c:showVal val="0"/>
          <c:showCatName val="0"/>
          <c:showSerName val="0"/>
          <c:showPercent val="0"/>
          <c:showBubbleSize val="0"/>
        </c:dLbls>
        <c:gapWidth val="219"/>
        <c:axId val="1485115903"/>
        <c:axId val="1485119231"/>
      </c:barChart>
      <c:catAx>
        <c:axId val="14851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19231"/>
        <c:crosses val="autoZero"/>
        <c:auto val="1"/>
        <c:lblAlgn val="ctr"/>
        <c:lblOffset val="100"/>
        <c:noMultiLvlLbl val="0"/>
      </c:catAx>
      <c:valAx>
        <c:axId val="1485119231"/>
        <c:scaling>
          <c:orientation val="minMax"/>
          <c:max val="3500"/>
          <c:min val="0"/>
        </c:scaling>
        <c:delete val="0"/>
        <c:axPos val="l"/>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485115903"/>
        <c:crosses val="autoZero"/>
        <c:crossBetween val="between"/>
        <c:majorUnit val="300"/>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MS!$CR$117</c:f>
              <c:strCache>
                <c:ptCount val="1"/>
                <c:pt idx="0">
                  <c:v>VOL </c:v>
                </c:pt>
              </c:strCache>
            </c:strRef>
          </c:tx>
          <c:spPr>
            <a:solidFill>
              <a:srgbClr val="0000CC"/>
            </a:solidFill>
            <a:ln>
              <a:noFill/>
            </a:ln>
            <a:effectLst/>
          </c:spPr>
          <c:invertIfNegative val="0"/>
          <c:dLbls>
            <c:dLbl>
              <c:idx val="6"/>
              <c:tx>
                <c:rich>
                  <a:bodyPr/>
                  <a:lstStyle/>
                  <a:p>
                    <a:r>
                      <a:rPr lang="en-US"/>
                      <a:t>6,431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CD2-4EC3-ABC3-2BBA5FF98C0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MS!$CS$116:$CY$116</c:f>
              <c:numCache>
                <c:formatCode>General</c:formatCode>
                <c:ptCount val="7"/>
                <c:pt idx="0">
                  <c:v>2019</c:v>
                </c:pt>
                <c:pt idx="1">
                  <c:v>2020</c:v>
                </c:pt>
                <c:pt idx="2">
                  <c:v>2021</c:v>
                </c:pt>
                <c:pt idx="3">
                  <c:v>2022</c:v>
                </c:pt>
                <c:pt idx="4">
                  <c:v>2023</c:v>
                </c:pt>
                <c:pt idx="5">
                  <c:v>2024</c:v>
                </c:pt>
                <c:pt idx="6">
                  <c:v>2025</c:v>
                </c:pt>
              </c:numCache>
            </c:numRef>
          </c:cat>
          <c:val>
            <c:numRef>
              <c:f>MS!$CS$117:$CY$117</c:f>
              <c:numCache>
                <c:formatCode>_-* #,##0_-;\-* #,##0_-;_-* "-"??_-;_-@_-</c:formatCode>
                <c:ptCount val="7"/>
                <c:pt idx="0">
                  <c:v>1434.625</c:v>
                </c:pt>
                <c:pt idx="1">
                  <c:v>1572.85</c:v>
                </c:pt>
                <c:pt idx="2">
                  <c:v>1504.0500000000004</c:v>
                </c:pt>
                <c:pt idx="3">
                  <c:v>2009.6750000000002</c:v>
                </c:pt>
                <c:pt idx="4">
                  <c:v>2792.7750000000001</c:v>
                </c:pt>
                <c:pt idx="5">
                  <c:v>6178.4</c:v>
                </c:pt>
                <c:pt idx="6">
                  <c:v>2140.2000000000003</c:v>
                </c:pt>
              </c:numCache>
            </c:numRef>
          </c:val>
          <c:extLst>
            <c:ext xmlns:c16="http://schemas.microsoft.com/office/drawing/2014/chart" uri="{C3380CC4-5D6E-409C-BE32-E72D297353CC}">
              <c16:uniqueId val="{00000001-4CD2-4EC3-ABC3-2BBA5FF98C05}"/>
            </c:ext>
          </c:extLst>
        </c:ser>
        <c:dLbls>
          <c:showLegendKey val="0"/>
          <c:showVal val="0"/>
          <c:showCatName val="0"/>
          <c:showSerName val="0"/>
          <c:showPercent val="0"/>
          <c:showBubbleSize val="0"/>
        </c:dLbls>
        <c:gapWidth val="219"/>
        <c:overlap val="-27"/>
        <c:axId val="366112863"/>
        <c:axId val="366123903"/>
      </c:barChart>
      <c:catAx>
        <c:axId val="36611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66123903"/>
        <c:crosses val="autoZero"/>
        <c:auto val="1"/>
        <c:lblAlgn val="ctr"/>
        <c:lblOffset val="100"/>
        <c:noMultiLvlLbl val="0"/>
      </c:catAx>
      <c:valAx>
        <c:axId val="366123903"/>
        <c:scaling>
          <c:orientation val="minMax"/>
          <c:max val="7000"/>
          <c:min val="0"/>
        </c:scaling>
        <c:delete val="0"/>
        <c:axPos val="l"/>
        <c:majorGridlines>
          <c:spPr>
            <a:ln w="9525" cap="flat" cmpd="sng" algn="ctr">
              <a:no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66112863"/>
        <c:crosses val="autoZero"/>
        <c:crossBetween val="between"/>
        <c:maj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'MS antes'!$CR$122</c:f>
              <c:strCache>
                <c:ptCount val="1"/>
                <c:pt idx="0">
                  <c:v>VOL </c:v>
                </c:pt>
              </c:strCache>
            </c:strRef>
          </c:tx>
          <c:spPr>
            <a:solidFill>
              <a:srgbClr val="0000CC"/>
            </a:solidFill>
            <a:ln>
              <a:noFill/>
            </a:ln>
            <a:effectLst/>
          </c:spPr>
          <c:invertIfNegative val="0"/>
          <c:dLbls>
            <c:dLbl>
              <c:idx val="6"/>
              <c:tx>
                <c:rich>
                  <a:bodyPr/>
                  <a:lstStyle/>
                  <a:p>
                    <a:r>
                      <a:rPr lang="en-US"/>
                      <a:t>6,431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0FEF-4931-B910-08EE821E8B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'MS antes'!$CS$121:$CY$121</c:f>
              <c:numCache>
                <c:formatCode>General</c:formatCode>
                <c:ptCount val="7"/>
                <c:pt idx="0">
                  <c:v>2019</c:v>
                </c:pt>
                <c:pt idx="1">
                  <c:v>2020</c:v>
                </c:pt>
                <c:pt idx="2">
                  <c:v>2021</c:v>
                </c:pt>
                <c:pt idx="3">
                  <c:v>2022</c:v>
                </c:pt>
                <c:pt idx="4">
                  <c:v>2023</c:v>
                </c:pt>
                <c:pt idx="5">
                  <c:v>2024</c:v>
                </c:pt>
                <c:pt idx="6">
                  <c:v>2025</c:v>
                </c:pt>
              </c:numCache>
            </c:numRef>
          </c:cat>
          <c:val>
            <c:numRef>
              <c:f>'MS antes'!$CS$122:$CY$122</c:f>
              <c:numCache>
                <c:formatCode>_-* #,##0_-;\-* #,##0_-;_-* "-"??_-;_-@_-</c:formatCode>
                <c:ptCount val="7"/>
                <c:pt idx="0">
                  <c:v>1434.625</c:v>
                </c:pt>
                <c:pt idx="1">
                  <c:v>1572.85</c:v>
                </c:pt>
                <c:pt idx="2">
                  <c:v>1504.0500000000004</c:v>
                </c:pt>
                <c:pt idx="3">
                  <c:v>2009.6750000000002</c:v>
                </c:pt>
                <c:pt idx="4">
                  <c:v>2792.7750000000001</c:v>
                </c:pt>
                <c:pt idx="5">
                  <c:v>6178.4</c:v>
                </c:pt>
                <c:pt idx="6">
                  <c:v>1657.8000000000002</c:v>
                </c:pt>
              </c:numCache>
            </c:numRef>
          </c:val>
          <c:extLst>
            <c:ext xmlns:c16="http://schemas.microsoft.com/office/drawing/2014/chart" uri="{C3380CC4-5D6E-409C-BE32-E72D297353CC}">
              <c16:uniqueId val="{00000000-0FEF-4931-B910-08EE821E8B42}"/>
            </c:ext>
          </c:extLst>
        </c:ser>
        <c:dLbls>
          <c:showLegendKey val="0"/>
          <c:showVal val="0"/>
          <c:showCatName val="0"/>
          <c:showSerName val="0"/>
          <c:showPercent val="0"/>
          <c:showBubbleSize val="0"/>
        </c:dLbls>
        <c:gapWidth val="219"/>
        <c:overlap val="-27"/>
        <c:axId val="366112863"/>
        <c:axId val="366123903"/>
      </c:barChart>
      <c:catAx>
        <c:axId val="366112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66123903"/>
        <c:crosses val="autoZero"/>
        <c:auto val="1"/>
        <c:lblAlgn val="ctr"/>
        <c:lblOffset val="100"/>
        <c:noMultiLvlLbl val="0"/>
      </c:catAx>
      <c:valAx>
        <c:axId val="366123903"/>
        <c:scaling>
          <c:orientation val="minMax"/>
          <c:max val="7000"/>
          <c:min val="0"/>
        </c:scaling>
        <c:delete val="0"/>
        <c:axPos val="l"/>
        <c:majorGridlines>
          <c:spPr>
            <a:ln w="9525" cap="flat" cmpd="sng" algn="ctr">
              <a:no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66112863"/>
        <c:crosses val="autoZero"/>
        <c:crossBetween val="between"/>
        <c:maj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3"/>
          <c:tx>
            <c:strRef>
              <c:f>'Ventas MS, Antihumedad y Asfalt'!$H$3</c:f>
              <c:strCache>
                <c:ptCount val="1"/>
                <c:pt idx="0">
                  <c:v>% vs MMAA</c:v>
                </c:pt>
              </c:strCache>
            </c:strRef>
          </c:tx>
          <c:spPr>
            <a:solidFill>
              <a:schemeClr val="accent4"/>
            </a:solidFill>
            <a:ln>
              <a:no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Asfalt'!$B$7</c:f>
              <c:strCache>
                <c:ptCount val="1"/>
                <c:pt idx="0">
                  <c:v>PACIFICO</c:v>
                </c:pt>
                <c:pt idx="1">
                  <c:v>NORTE - BAJIO</c:v>
                </c:pt>
                <c:pt idx="2">
                  <c:v>CENTRO-SUR</c:v>
                </c:pt>
                <c:pt idx="3">
                  <c:v>NACIONAL</c:v>
                </c:pt>
              </c:strCache>
            </c:strRef>
          </c:cat>
          <c:val>
            <c:numRef>
              <c:extLst>
                <c:ext xmlns:c15="http://schemas.microsoft.com/office/drawing/2012/chart" uri="{02D57815-91ED-43cb-92C2-25804820EDAC}">
                  <c15:fullRef>
                    <c15:sqref>'Ventas MS, Antihumedad y Asfalt'!$H$4:$H$7</c15:sqref>
                  </c15:fullRef>
                </c:ext>
              </c:extLst>
              <c:f>'Ventas MS, Antihumedad y Asfalt'!$H$7</c:f>
            </c:numRef>
          </c:val>
          <c:extLst xmlns:c15="http://schemas.microsoft.com/office/drawing/2012/chart">
            <c:ext xmlns:c16="http://schemas.microsoft.com/office/drawing/2014/chart" uri="{C3380CC4-5D6E-409C-BE32-E72D297353CC}">
              <c16:uniqueId val="{00000000-0C1F-46F8-B7DA-73F98A5295F4}"/>
            </c:ext>
          </c:extLst>
        </c:ser>
        <c:ser>
          <c:idx val="4"/>
          <c:order val="4"/>
          <c:tx>
            <c:strRef>
              <c:f>'Ventas MS, Antihumedad y Asfalt'!$I$3</c:f>
              <c:strCache>
                <c:ptCount val="1"/>
                <c:pt idx="0">
                  <c:v>Acum'25</c:v>
                </c:pt>
              </c:strCache>
            </c:strRef>
          </c:tx>
          <c:spPr>
            <a:solidFill>
              <a:schemeClr val="accent5"/>
            </a:solidFill>
            <a:ln>
              <a:no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Asfalt'!$B$7</c:f>
              <c:strCache>
                <c:ptCount val="1"/>
                <c:pt idx="0">
                  <c:v>PACIFICO</c:v>
                </c:pt>
                <c:pt idx="1">
                  <c:v>NORTE - BAJIO</c:v>
                </c:pt>
                <c:pt idx="2">
                  <c:v>CENTRO-SUR</c:v>
                </c:pt>
                <c:pt idx="3">
                  <c:v>NACIONAL</c:v>
                </c:pt>
              </c:strCache>
            </c:strRef>
          </c:cat>
          <c:val>
            <c:numRef>
              <c:extLst>
                <c:ext xmlns:c15="http://schemas.microsoft.com/office/drawing/2012/chart" uri="{02D57815-91ED-43cb-92C2-25804820EDAC}">
                  <c15:fullRef>
                    <c15:sqref>'Ventas MS, Antihumedad y Asfalt'!$I$4:$I$7</c15:sqref>
                  </c15:fullRef>
                </c:ext>
              </c:extLst>
              <c:f>'Ventas MS, Antihumedad y Asfalt'!$I$7</c:f>
            </c:numRef>
          </c:val>
          <c:extLst>
            <c:ext xmlns:c16="http://schemas.microsoft.com/office/drawing/2014/chart" uri="{C3380CC4-5D6E-409C-BE32-E72D297353CC}">
              <c16:uniqueId val="{00000001-0C1F-46F8-B7DA-73F98A5295F4}"/>
            </c:ext>
          </c:extLst>
        </c:ser>
        <c:ser>
          <c:idx val="5"/>
          <c:order val="5"/>
          <c:tx>
            <c:strRef>
              <c:f>'Ventas MS, Antihumedad y Asfalt'!$J$3</c:f>
              <c:strCache>
                <c:ptCount val="1"/>
                <c:pt idx="0">
                  <c:v>Acum'26</c:v>
                </c:pt>
              </c:strCache>
            </c:strRef>
          </c:tx>
          <c:spPr>
            <a:solidFill>
              <a:srgbClr val="0000CC"/>
            </a:solidFill>
            <a:ln>
              <a:solidFill>
                <a:srgbClr val="0000CC"/>
              </a:solid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Asfalt'!$B$7</c:f>
              <c:strCache>
                <c:ptCount val="1"/>
                <c:pt idx="0">
                  <c:v>NACIONAL</c:v>
                </c:pt>
              </c:strCache>
            </c:strRef>
          </c:cat>
          <c:val>
            <c:numRef>
              <c:extLst>
                <c:ext xmlns:c15="http://schemas.microsoft.com/office/drawing/2012/chart" uri="{02D57815-91ED-43cb-92C2-25804820EDAC}">
                  <c15:fullRef>
                    <c15:sqref>'Ventas MS, Antihumedad y Asfalt'!$J$4:$J$7</c15:sqref>
                  </c15:fullRef>
                </c:ext>
              </c:extLst>
              <c:f>'Ventas MS, Antihumedad y Asfalt'!$J$7</c:f>
              <c:numCache>
                <c:formatCode>#,##0_ ;[Red]\-#,##0\ </c:formatCode>
                <c:ptCount val="1"/>
                <c:pt idx="0">
                  <c:v>1471.8999999999999</c:v>
                </c:pt>
              </c:numCache>
            </c:numRef>
          </c:val>
          <c:extLst>
            <c:ext xmlns:c16="http://schemas.microsoft.com/office/drawing/2014/chart" uri="{C3380CC4-5D6E-409C-BE32-E72D297353CC}">
              <c16:uniqueId val="{00000002-0C1F-46F8-B7DA-73F98A5295F4}"/>
            </c:ext>
          </c:extLst>
        </c:ser>
        <c:ser>
          <c:idx val="6"/>
          <c:order val="6"/>
          <c:tx>
            <c:strRef>
              <c:f>'Ventas MS, Antihumedad y Asfalt'!$K$3</c:f>
              <c:strCache>
                <c:ptCount val="1"/>
                <c:pt idx="0">
                  <c:v>Ac'26 vs '25</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Asfalt'!$B$7</c:f>
              <c:strCache>
                <c:ptCount val="1"/>
                <c:pt idx="0">
                  <c:v>PACIFICO</c:v>
                </c:pt>
                <c:pt idx="1">
                  <c:v>NORTE - BAJIO</c:v>
                </c:pt>
                <c:pt idx="2">
                  <c:v>CENTRO-SUR</c:v>
                </c:pt>
                <c:pt idx="3">
                  <c:v>NACIONAL</c:v>
                </c:pt>
              </c:strCache>
            </c:strRef>
          </c:cat>
          <c:val>
            <c:numRef>
              <c:extLst>
                <c:ext xmlns:c15="http://schemas.microsoft.com/office/drawing/2012/chart" uri="{02D57815-91ED-43cb-92C2-25804820EDAC}">
                  <c15:fullRef>
                    <c15:sqref>'Ventas MS, Antihumedad y Asfalt'!$K$4:$K$7</c15:sqref>
                  </c15:fullRef>
                </c:ext>
              </c:extLst>
              <c:f>'Ventas MS, Antihumedad y Asfalt'!$K$7</c:f>
            </c:numRef>
          </c:val>
          <c:extLst xmlns:c15="http://schemas.microsoft.com/office/drawing/2012/chart">
            <c:ext xmlns:c16="http://schemas.microsoft.com/office/drawing/2014/chart" uri="{C3380CC4-5D6E-409C-BE32-E72D297353CC}">
              <c16:uniqueId val="{00000003-0C1F-46F8-B7DA-73F98A5295F4}"/>
            </c:ext>
          </c:extLst>
        </c:ser>
        <c:ser>
          <c:idx val="7"/>
          <c:order val="7"/>
          <c:tx>
            <c:strRef>
              <c:f>'Ventas MS, Antihumedad y Asfalt'!$L$3</c:f>
              <c:strCache>
                <c:ptCount val="1"/>
                <c:pt idx="0">
                  <c:v>% '26 vs '25</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Asfalt'!$B$7</c:f>
              <c:strCache>
                <c:ptCount val="1"/>
                <c:pt idx="0">
                  <c:v>PACIFICO</c:v>
                </c:pt>
                <c:pt idx="1">
                  <c:v>NORTE - BAJIO</c:v>
                </c:pt>
                <c:pt idx="2">
                  <c:v>CENTRO-SUR</c:v>
                </c:pt>
                <c:pt idx="3">
                  <c:v>NACIONAL</c:v>
                </c:pt>
              </c:strCache>
            </c:strRef>
          </c:cat>
          <c:val>
            <c:numRef>
              <c:extLst>
                <c:ext xmlns:c15="http://schemas.microsoft.com/office/drawing/2012/chart" uri="{02D57815-91ED-43cb-92C2-25804820EDAC}">
                  <c15:fullRef>
                    <c15:sqref>'Ventas MS, Antihumedad y Asfalt'!$L$4:$L$7</c15:sqref>
                  </c15:fullRef>
                </c:ext>
              </c:extLst>
              <c:f>'Ventas MS, Antihumedad y Asfalt'!$L$7</c:f>
            </c:numRef>
          </c:val>
          <c:extLst xmlns:c15="http://schemas.microsoft.com/office/drawing/2012/chart">
            <c:ext xmlns:c16="http://schemas.microsoft.com/office/drawing/2014/chart" uri="{C3380CC4-5D6E-409C-BE32-E72D297353CC}">
              <c16:uniqueId val="{00000004-0C1F-46F8-B7DA-73F98A5295F4}"/>
            </c:ext>
          </c:extLst>
        </c:ser>
        <c:dLbls>
          <c:showLegendKey val="0"/>
          <c:showVal val="0"/>
          <c:showCatName val="0"/>
          <c:showSerName val="0"/>
          <c:showPercent val="0"/>
          <c:showBubbleSize val="0"/>
        </c:dLbls>
        <c:gapWidth val="219"/>
        <c:overlap val="-27"/>
        <c:axId val="407070512"/>
        <c:axId val="407067600"/>
        <c:extLst>
          <c:ext xmlns:c15="http://schemas.microsoft.com/office/drawing/2012/chart" uri="{02D57815-91ED-43cb-92C2-25804820EDAC}">
            <c15:filteredBarSeries>
              <c15:ser>
                <c:idx val="0"/>
                <c:order val="0"/>
                <c:tx>
                  <c:strRef>
                    <c:extLst>
                      <c:ext uri="{02D57815-91ED-43cb-92C2-25804820EDAC}">
                        <c15:formulaRef>
                          <c15:sqref>'Ventas MS, Antihumedad y Asfalt'!$E$3</c15:sqref>
                        </c15:formulaRef>
                      </c:ext>
                    </c:extLst>
                    <c:strCache>
                      <c:ptCount val="1"/>
                      <c:pt idx="0">
                        <c:v>Vol SO MA</c:v>
                      </c:pt>
                    </c:strCache>
                  </c:strRef>
                </c:tx>
                <c:spPr>
                  <a:solidFill>
                    <a:schemeClr val="accent1"/>
                  </a:solidFill>
                  <a:ln>
                    <a:noFill/>
                  </a:ln>
                  <a:effectLst/>
                </c:spPr>
                <c:invertIfNegative val="0"/>
                <c:cat>
                  <c:strRef>
                    <c:extLst>
                      <c:ext uri="{02D57815-91ED-43cb-92C2-25804820EDAC}">
                        <c15:fullRef>
                          <c15:sqref>'Ventas MS, Antihumedad y Asfalt'!$B$4:$B$7</c15:sqref>
                        </c15:fullRef>
                        <c15:formulaRef>
                          <c15:sqref>'Ventas MS, Antihumedad y Asfalt'!$B$7</c15:sqref>
                        </c15:formulaRef>
                      </c:ext>
                    </c:extLst>
                    <c:strCache>
                      <c:ptCount val="1"/>
                      <c:pt idx="0">
                        <c:v>NACIONAL</c:v>
                      </c:pt>
                    </c:strCache>
                  </c:strRef>
                </c:cat>
                <c:val>
                  <c:numRef>
                    <c:extLst>
                      <c:ext uri="{02D57815-91ED-43cb-92C2-25804820EDAC}">
                        <c15:fullRef>
                          <c15:sqref>'Ventas MS, Antihumedad y Asfalt'!$E$4:$E$7</c15:sqref>
                        </c15:fullRef>
                        <c15:formulaRef>
                          <c15:sqref>'Ventas MS, Antihumedad y Asfalt'!$E$7</c15:sqref>
                        </c15:formulaRef>
                      </c:ext>
                    </c:extLst>
                    <c:numCache>
                      <c:formatCode>#,##0_ ;[Red]\-#,##0\ </c:formatCode>
                      <c:ptCount val="1"/>
                      <c:pt idx="0">
                        <c:v>506.35</c:v>
                      </c:pt>
                    </c:numCache>
                  </c:numRef>
                </c:val>
                <c:extLst>
                  <c:ext xmlns:c16="http://schemas.microsoft.com/office/drawing/2014/chart" uri="{C3380CC4-5D6E-409C-BE32-E72D297353CC}">
                    <c16:uniqueId val="{00000005-0C1F-46F8-B7DA-73F98A5295F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'Ventas MS, Antihumedad y Asfalt'!$F$3</c15:sqref>
                        </c15:formulaRef>
                      </c:ext>
                    </c:extLst>
                    <c:strCache>
                      <c:ptCount val="1"/>
                      <c:pt idx="0">
                        <c:v>Vol SO MAct</c:v>
                      </c:pt>
                    </c:strCache>
                  </c:strRef>
                </c:tx>
                <c:spPr>
                  <a:solidFill>
                    <a:schemeClr val="accent2"/>
                  </a:solidFill>
                  <a:ln>
                    <a:noFill/>
                  </a:ln>
                  <a:effectLst/>
                </c:spPr>
                <c:invertIfNegative val="0"/>
                <c:cat>
                  <c:strRef>
                    <c:extLst>
                      <c:ext xmlns:c15="http://schemas.microsoft.com/office/drawing/2012/chart" uri="{02D57815-91ED-43cb-92C2-25804820EDAC}">
                        <c15:fullRef>
                          <c15:sqref>'Ventas MS, Antihumedad y Asfalt'!$B$4:$B$7</c15:sqref>
                        </c15:fullRef>
                        <c15:formulaRef>
                          <c15:sqref>'Ventas MS, Antihumedad y Asfalt'!$B$7</c15:sqref>
                        </c15:formulaRef>
                      </c:ext>
                    </c:extLst>
                    <c:strCache>
                      <c:ptCount val="1"/>
                      <c:pt idx="0">
                        <c:v>NACIONAL</c:v>
                      </c:pt>
                    </c:strCache>
                  </c:strRef>
                </c:cat>
                <c:val>
                  <c:numRef>
                    <c:extLst>
                      <c:ext xmlns:c15="http://schemas.microsoft.com/office/drawing/2012/chart" uri="{02D57815-91ED-43cb-92C2-25804820EDAC}">
                        <c15:fullRef>
                          <c15:sqref>'Ventas MS, Antihumedad y Asfalt'!$F$4:$F$7</c15:sqref>
                        </c15:fullRef>
                        <c15:formulaRef>
                          <c15:sqref>'Ventas MS, Antihumedad y Asfalt'!$F$7</c15:sqref>
                        </c15:formulaRef>
                      </c:ext>
                    </c:extLst>
                    <c:numCache>
                      <c:formatCode>#,##0_ ;[Red]\-#,##0\ </c:formatCode>
                      <c:ptCount val="1"/>
                      <c:pt idx="0">
                        <c:v>563</c:v>
                      </c:pt>
                    </c:numCache>
                  </c:numRef>
                </c:val>
                <c:extLst xmlns:c15="http://schemas.microsoft.com/office/drawing/2012/chart">
                  <c:ext xmlns:c16="http://schemas.microsoft.com/office/drawing/2014/chart" uri="{C3380CC4-5D6E-409C-BE32-E72D297353CC}">
                    <c16:uniqueId val="{00000006-0C1F-46F8-B7DA-73F98A5295F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'Ventas MS, Antihumedad y Asfalt'!$G$3</c15:sqref>
                        </c15:formulaRef>
                      </c:ext>
                    </c:extLst>
                    <c:strCache>
                      <c:ptCount val="1"/>
                      <c:pt idx="0">
                        <c:v>% vs MA</c:v>
                      </c:pt>
                    </c:strCache>
                  </c:strRef>
                </c:tx>
                <c:spPr>
                  <a:solidFill>
                    <a:schemeClr val="accent3"/>
                  </a:solidFill>
                  <a:ln>
                    <a:noFill/>
                  </a:ln>
                  <a:effectLst/>
                </c:spPr>
                <c:invertIfNegative val="0"/>
                <c:cat>
                  <c:strRef>
                    <c:extLst>
                      <c:ext xmlns:c15="http://schemas.microsoft.com/office/drawing/2012/chart" uri="{02D57815-91ED-43cb-92C2-25804820EDAC}">
                        <c15:fullRef>
                          <c15:sqref>'Ventas MS, Antihumedad y Asfalt'!$B$4:$B$7</c15:sqref>
                        </c15:fullRef>
                        <c15:formulaRef>
                          <c15:sqref>'Ventas MS, Antihumedad y Asfalt'!$B$7</c15:sqref>
                        </c15:formulaRef>
                      </c:ext>
                    </c:extLst>
                    <c:strCache>
                      <c:ptCount val="1"/>
                      <c:pt idx="0">
                        <c:v>NACIONAL</c:v>
                      </c:pt>
                    </c:strCache>
                  </c:strRef>
                </c:cat>
                <c:val>
                  <c:numRef>
                    <c:extLst>
                      <c:ext xmlns:c15="http://schemas.microsoft.com/office/drawing/2012/chart" uri="{02D57815-91ED-43cb-92C2-25804820EDAC}">
                        <c15:fullRef>
                          <c15:sqref>'Ventas MS, Antihumedad y Asfalt'!$G$4:$G$7</c15:sqref>
                        </c15:fullRef>
                        <c15:formulaRef>
                          <c15:sqref>'Ventas MS, Antihumedad y Asfalt'!$G$7</c15:sqref>
                        </c15:formulaRef>
                      </c:ext>
                    </c:extLst>
                    <c:numCache>
                      <c:formatCode>0.0%</c:formatCode>
                      <c:ptCount val="1"/>
                      <c:pt idx="0">
                        <c:v>0.11187913498568179</c:v>
                      </c:pt>
                    </c:numCache>
                  </c:numRef>
                </c:val>
                <c:extLst xmlns:c15="http://schemas.microsoft.com/office/drawing/2012/chart">
                  <c:ext xmlns:c16="http://schemas.microsoft.com/office/drawing/2014/chart" uri="{C3380CC4-5D6E-409C-BE32-E72D297353CC}">
                    <c16:uniqueId val="{00000007-0C1F-46F8-B7DA-73F98A5295F4}"/>
                  </c:ext>
                </c:extLst>
              </c15:ser>
            </c15:filteredBarSeries>
          </c:ext>
        </c:extLst>
      </c:barChart>
      <c:catAx>
        <c:axId val="407070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07067600"/>
        <c:crosses val="autoZero"/>
        <c:auto val="1"/>
        <c:lblAlgn val="ctr"/>
        <c:lblOffset val="100"/>
        <c:noMultiLvlLbl val="0"/>
      </c:catAx>
      <c:valAx>
        <c:axId val="407067600"/>
        <c:scaling>
          <c:orientation val="minMax"/>
        </c:scaling>
        <c:delete val="1"/>
        <c:axPos val="l"/>
        <c:numFmt formatCode="#,##0_ ;[Red]\-#,##0\ " sourceLinked="1"/>
        <c:majorTickMark val="none"/>
        <c:minorTickMark val="none"/>
        <c:tickLblPos val="nextTo"/>
        <c:crossAx val="40707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3"/>
          <c:order val="3"/>
          <c:tx>
            <c:strRef>
              <c:f>'Ventas MS, Antihumedad y Asfalt'!$H$3</c:f>
              <c:strCache>
                <c:ptCount val="1"/>
                <c:pt idx="0">
                  <c:v>% vs MMAA</c:v>
                </c:pt>
              </c:strCache>
            </c:strRef>
          </c:tx>
          <c:spPr>
            <a:solidFill>
              <a:schemeClr val="accent4"/>
            </a:solidFill>
            <a:ln>
              <a:no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Asfalt'!$B$4:$B$6</c:f>
              <c:strCache>
                <c:ptCount val="3"/>
                <c:pt idx="0">
                  <c:v>PACIFICO</c:v>
                </c:pt>
                <c:pt idx="1">
                  <c:v>NORTE - BAJIO</c:v>
                </c:pt>
                <c:pt idx="2">
                  <c:v>CENTRO-SUR</c:v>
                </c:pt>
                <c:pt idx="3">
                  <c:v>NACIONAL</c:v>
                </c:pt>
              </c:strCache>
            </c:strRef>
          </c:cat>
          <c:val>
            <c:numRef>
              <c:extLst>
                <c:ext xmlns:c15="http://schemas.microsoft.com/office/drawing/2012/chart" uri="{02D57815-91ED-43cb-92C2-25804820EDAC}">
                  <c15:fullRef>
                    <c15:sqref>'Ventas MS, Antihumedad y Asfalt'!$H$4:$H$7</c15:sqref>
                  </c15:fullRef>
                </c:ext>
              </c:extLst>
              <c:f>'Ventas MS, Antihumedad y Asfalt'!$H$4:$H$6</c:f>
            </c:numRef>
          </c:val>
          <c:extLst xmlns:c15="http://schemas.microsoft.com/office/drawing/2012/chart">
            <c:ext xmlns:c16="http://schemas.microsoft.com/office/drawing/2014/chart" uri="{C3380CC4-5D6E-409C-BE32-E72D297353CC}">
              <c16:uniqueId val="{00000000-5619-44CD-BB57-72AB97C9391D}"/>
            </c:ext>
          </c:extLst>
        </c:ser>
        <c:ser>
          <c:idx val="4"/>
          <c:order val="4"/>
          <c:tx>
            <c:strRef>
              <c:f>'Ventas MS, Antihumedad y Asfalt'!$I$3</c:f>
              <c:strCache>
                <c:ptCount val="1"/>
                <c:pt idx="0">
                  <c:v>Acum'25</c:v>
                </c:pt>
              </c:strCache>
            </c:strRef>
          </c:tx>
          <c:spPr>
            <a:solidFill>
              <a:schemeClr val="accent5"/>
            </a:solidFill>
            <a:ln>
              <a:no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Asfalt'!$B$4:$B$6</c:f>
              <c:strCache>
                <c:ptCount val="3"/>
                <c:pt idx="0">
                  <c:v>PACIFICO</c:v>
                </c:pt>
                <c:pt idx="1">
                  <c:v>NORTE - BAJIO</c:v>
                </c:pt>
                <c:pt idx="2">
                  <c:v>CENTRO-SUR</c:v>
                </c:pt>
                <c:pt idx="3">
                  <c:v>NACIONAL</c:v>
                </c:pt>
              </c:strCache>
            </c:strRef>
          </c:cat>
          <c:val>
            <c:numRef>
              <c:extLst>
                <c:ext xmlns:c15="http://schemas.microsoft.com/office/drawing/2012/chart" uri="{02D57815-91ED-43cb-92C2-25804820EDAC}">
                  <c15:fullRef>
                    <c15:sqref>'Ventas MS, Antihumedad y Asfalt'!$I$4:$I$7</c15:sqref>
                  </c15:fullRef>
                </c:ext>
              </c:extLst>
              <c:f>'Ventas MS, Antihumedad y Asfalt'!$I$4:$I$6</c:f>
            </c:numRef>
          </c:val>
          <c:extLst>
            <c:ext xmlns:c16="http://schemas.microsoft.com/office/drawing/2014/chart" uri="{C3380CC4-5D6E-409C-BE32-E72D297353CC}">
              <c16:uniqueId val="{00000001-5619-44CD-BB57-72AB97C9391D}"/>
            </c:ext>
          </c:extLst>
        </c:ser>
        <c:ser>
          <c:idx val="5"/>
          <c:order val="5"/>
          <c:tx>
            <c:strRef>
              <c:f>'Ventas MS, Antihumedad y Asfalt'!$J$3</c:f>
              <c:strCache>
                <c:ptCount val="1"/>
                <c:pt idx="0">
                  <c:v>Acum'26</c:v>
                </c:pt>
              </c:strCache>
            </c:strRef>
          </c:tx>
          <c:spPr>
            <a:solidFill>
              <a:srgbClr val="0000CC"/>
            </a:solidFill>
            <a:ln>
              <a:solidFill>
                <a:srgbClr val="0000CC"/>
              </a:solid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Asfalt'!$B$4:$B$6</c:f>
              <c:strCache>
                <c:ptCount val="3"/>
                <c:pt idx="0">
                  <c:v>PACIFICO</c:v>
                </c:pt>
                <c:pt idx="1">
                  <c:v>NORTE - BAJIO</c:v>
                </c:pt>
                <c:pt idx="2">
                  <c:v>CENTRO-SUR</c:v>
                </c:pt>
              </c:strCache>
            </c:strRef>
          </c:cat>
          <c:val>
            <c:numRef>
              <c:extLst>
                <c:ext xmlns:c15="http://schemas.microsoft.com/office/drawing/2012/chart" uri="{02D57815-91ED-43cb-92C2-25804820EDAC}">
                  <c15:fullRef>
                    <c15:sqref>'Ventas MS, Antihumedad y Asfalt'!$J$4:$J$7</c15:sqref>
                  </c15:fullRef>
                </c:ext>
              </c:extLst>
              <c:f>'Ventas MS, Antihumedad y Asfalt'!$J$4:$J$6</c:f>
              <c:numCache>
                <c:formatCode>#,##0_ ;[Red]\-#,##0\ </c:formatCode>
                <c:ptCount val="3"/>
                <c:pt idx="0">
                  <c:v>378.95</c:v>
                </c:pt>
                <c:pt idx="1">
                  <c:v>586.15</c:v>
                </c:pt>
                <c:pt idx="2">
                  <c:v>506.8</c:v>
                </c:pt>
              </c:numCache>
            </c:numRef>
          </c:val>
          <c:extLst>
            <c:ext xmlns:c16="http://schemas.microsoft.com/office/drawing/2014/chart" uri="{C3380CC4-5D6E-409C-BE32-E72D297353CC}">
              <c16:uniqueId val="{00000002-5619-44CD-BB57-72AB97C9391D}"/>
            </c:ext>
          </c:extLst>
        </c:ser>
        <c:ser>
          <c:idx val="6"/>
          <c:order val="6"/>
          <c:tx>
            <c:strRef>
              <c:f>'Ventas MS, Antihumedad y Asfalt'!$K$3</c:f>
              <c:strCache>
                <c:ptCount val="1"/>
                <c:pt idx="0">
                  <c:v>Ac'26 vs '25</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Asfalt'!$B$4:$B$6</c:f>
              <c:strCache>
                <c:ptCount val="3"/>
                <c:pt idx="0">
                  <c:v>PACIFICO</c:v>
                </c:pt>
                <c:pt idx="1">
                  <c:v>NORTE - BAJIO</c:v>
                </c:pt>
                <c:pt idx="2">
                  <c:v>CENTRO-SUR</c:v>
                </c:pt>
                <c:pt idx="3">
                  <c:v>NACIONAL</c:v>
                </c:pt>
              </c:strCache>
            </c:strRef>
          </c:cat>
          <c:val>
            <c:numRef>
              <c:extLst>
                <c:ext xmlns:c15="http://schemas.microsoft.com/office/drawing/2012/chart" uri="{02D57815-91ED-43cb-92C2-25804820EDAC}">
                  <c15:fullRef>
                    <c15:sqref>'Ventas MS, Antihumedad y Asfalt'!$K$4:$K$7</c15:sqref>
                  </c15:fullRef>
                </c:ext>
              </c:extLst>
              <c:f>'Ventas MS, Antihumedad y Asfalt'!$K$4:$K$6</c:f>
            </c:numRef>
          </c:val>
          <c:extLst xmlns:c15="http://schemas.microsoft.com/office/drawing/2012/chart">
            <c:ext xmlns:c16="http://schemas.microsoft.com/office/drawing/2014/chart" uri="{C3380CC4-5D6E-409C-BE32-E72D297353CC}">
              <c16:uniqueId val="{00000003-5619-44CD-BB57-72AB97C9391D}"/>
            </c:ext>
          </c:extLst>
        </c:ser>
        <c:ser>
          <c:idx val="7"/>
          <c:order val="7"/>
          <c:tx>
            <c:strRef>
              <c:f>'Ventas MS, Antihumedad y Asfalt'!$L$3</c:f>
              <c:strCache>
                <c:ptCount val="1"/>
                <c:pt idx="0">
                  <c:v>% '26 vs '25</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'Ventas MS, Antihumedad y Asfalt'!$B$4:$B$7</c15:sqref>
                  </c15:fullRef>
                </c:ext>
              </c:extLst>
              <c:f>'Ventas MS, Antihumedad y Asfalt'!$B$4:$B$6</c:f>
              <c:strCache>
                <c:ptCount val="3"/>
                <c:pt idx="0">
                  <c:v>PACIFICO</c:v>
                </c:pt>
                <c:pt idx="1">
                  <c:v>NORTE - BAJIO</c:v>
                </c:pt>
                <c:pt idx="2">
                  <c:v>CENTRO-SUR</c:v>
                </c:pt>
                <c:pt idx="3">
                  <c:v>NACIONAL</c:v>
                </c:pt>
              </c:strCache>
            </c:strRef>
          </c:cat>
          <c:val>
            <c:numRef>
              <c:extLst>
                <c:ext xmlns:c15="http://schemas.microsoft.com/office/drawing/2012/chart" uri="{02D57815-91ED-43cb-92C2-25804820EDAC}">
                  <c15:fullRef>
                    <c15:sqref>'Ventas MS, Antihumedad y Asfalt'!$L$4:$L$7</c15:sqref>
                  </c15:fullRef>
                </c:ext>
              </c:extLst>
              <c:f>'Ventas MS, Antihumedad y Asfalt'!$L$4:$L$6</c:f>
            </c:numRef>
          </c:val>
          <c:extLst xmlns:c15="http://schemas.microsoft.com/office/drawing/2012/chart">
            <c:ext xmlns:c16="http://schemas.microsoft.com/office/drawing/2014/chart" uri="{C3380CC4-5D6E-409C-BE32-E72D297353CC}">
              <c16:uniqueId val="{00000004-5619-44CD-BB57-72AB97C9391D}"/>
            </c:ext>
          </c:extLst>
        </c:ser>
        <c:dLbls>
          <c:showLegendKey val="0"/>
          <c:showVal val="0"/>
          <c:showCatName val="0"/>
          <c:showSerName val="0"/>
          <c:showPercent val="0"/>
          <c:showBubbleSize val="0"/>
        </c:dLbls>
        <c:gapWidth val="219"/>
        <c:overlap val="-27"/>
        <c:axId val="827139296"/>
        <c:axId val="827139712"/>
        <c:extLst>
          <c:ext xmlns:c15="http://schemas.microsoft.com/office/drawing/2012/chart" uri="{02D57815-91ED-43cb-92C2-25804820EDAC}">
            <c15:filteredBarSeries>
              <c15:ser>
                <c:idx val="0"/>
                <c:order val="0"/>
                <c:tx>
                  <c:strRef>
                    <c:extLst>
                      <c:ext uri="{02D57815-91ED-43cb-92C2-25804820EDAC}">
                        <c15:formulaRef>
                          <c15:sqref>'Ventas MS, Antihumedad y Asfalt'!$E$3</c15:sqref>
                        </c15:formulaRef>
                      </c:ext>
                    </c:extLst>
                    <c:strCache>
                      <c:ptCount val="1"/>
                      <c:pt idx="0">
                        <c:v>Vol SO MA</c:v>
                      </c:pt>
                    </c:strCache>
                  </c:strRef>
                </c:tx>
                <c:spPr>
                  <a:solidFill>
                    <a:schemeClr val="accent1"/>
                  </a:solidFill>
                  <a:ln>
                    <a:noFill/>
                  </a:ln>
                  <a:effectLst/>
                </c:spPr>
                <c:invertIfNegative val="0"/>
                <c:cat>
                  <c:strRef>
                    <c:extLst>
                      <c:ext uri="{02D57815-91ED-43cb-92C2-25804820EDAC}">
                        <c15:fullRef>
                          <c15:sqref>'Ventas MS, Antihumedad y Asfalt'!$B$4:$B$7</c15:sqref>
                        </c15:fullRef>
                        <c15:formulaRef>
                          <c15:sqref>'Ventas MS, Antihumedad y Asfalt'!$B$4:$B$6</c15:sqref>
                        </c15:formulaRef>
                      </c:ext>
                    </c:extLst>
                    <c:strCache>
                      <c:ptCount val="3"/>
                      <c:pt idx="0">
                        <c:v>PACIFICO</c:v>
                      </c:pt>
                      <c:pt idx="1">
                        <c:v>NORTE - BAJIO</c:v>
                      </c:pt>
                      <c:pt idx="2">
                        <c:v>CENTRO-SUR</c:v>
                      </c:pt>
                    </c:strCache>
                  </c:strRef>
                </c:cat>
                <c:val>
                  <c:numRef>
                    <c:extLst>
                      <c:ext uri="{02D57815-91ED-43cb-92C2-25804820EDAC}">
                        <c15:fullRef>
                          <c15:sqref>'Ventas MS, Antihumedad y Asfalt'!$E$4:$E$7</c15:sqref>
                        </c15:fullRef>
                        <c15:formulaRef>
                          <c15:sqref>'Ventas MS, Antihumedad y Asfalt'!$E$4:$E$6</c15:sqref>
                        </c15:formulaRef>
                      </c:ext>
                    </c:extLst>
                    <c:numCache>
                      <c:formatCode>#,##0_ ;[Red]\-#,##0\ </c:formatCode>
                      <c:ptCount val="3"/>
                      <c:pt idx="0">
                        <c:v>140.35</c:v>
                      </c:pt>
                      <c:pt idx="1">
                        <c:v>194.875</c:v>
                      </c:pt>
                      <c:pt idx="2">
                        <c:v>171.125</c:v>
                      </c:pt>
                    </c:numCache>
                  </c:numRef>
                </c:val>
                <c:extLst>
                  <c:ext xmlns:c16="http://schemas.microsoft.com/office/drawing/2014/chart" uri="{C3380CC4-5D6E-409C-BE32-E72D297353CC}">
                    <c16:uniqueId val="{00000005-5619-44CD-BB57-72AB97C9391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'Ventas MS, Antihumedad y Asfalt'!$F$3</c15:sqref>
                        </c15:formulaRef>
                      </c:ext>
                    </c:extLst>
                    <c:strCache>
                      <c:ptCount val="1"/>
                      <c:pt idx="0">
                        <c:v>Vol SO MAct</c:v>
                      </c:pt>
                    </c:strCache>
                  </c:strRef>
                </c:tx>
                <c:spPr>
                  <a:solidFill>
                    <a:schemeClr val="accent2"/>
                  </a:solidFill>
                  <a:ln>
                    <a:noFill/>
                  </a:ln>
                  <a:effectLst/>
                </c:spPr>
                <c:invertIfNegative val="0"/>
                <c:cat>
                  <c:strRef>
                    <c:extLst>
                      <c:ext xmlns:c15="http://schemas.microsoft.com/office/drawing/2012/chart" uri="{02D57815-91ED-43cb-92C2-25804820EDAC}">
                        <c15:fullRef>
                          <c15:sqref>'Ventas MS, Antihumedad y Asfalt'!$B$4:$B$7</c15:sqref>
                        </c15:fullRef>
                        <c15:formulaRef>
                          <c15:sqref>'Ventas MS, Antihumedad y Asfalt'!$B$4:$B$6</c15:sqref>
                        </c15:formulaRef>
                      </c:ext>
                    </c:extLst>
                    <c:strCache>
                      <c:ptCount val="3"/>
                      <c:pt idx="0">
                        <c:v>PACIFICO</c:v>
                      </c:pt>
                      <c:pt idx="1">
                        <c:v>NORTE - BAJIO</c:v>
                      </c:pt>
                      <c:pt idx="2">
                        <c:v>CENTRO-SUR</c:v>
                      </c:pt>
                    </c:strCache>
                  </c:strRef>
                </c:cat>
                <c:val>
                  <c:numRef>
                    <c:extLst>
                      <c:ext xmlns:c15="http://schemas.microsoft.com/office/drawing/2012/chart" uri="{02D57815-91ED-43cb-92C2-25804820EDAC}">
                        <c15:fullRef>
                          <c15:sqref>'Ventas MS, Antihumedad y Asfalt'!$F$4:$F$7</c15:sqref>
                        </c15:fullRef>
                        <c15:formulaRef>
                          <c15:sqref>'Ventas MS, Antihumedad y Asfalt'!$F$4:$F$6</c15:sqref>
                        </c15:formulaRef>
                      </c:ext>
                    </c:extLst>
                    <c:numCache>
                      <c:formatCode>#,##0_ ;[Red]\-#,##0\ </c:formatCode>
                      <c:ptCount val="3"/>
                      <c:pt idx="0">
                        <c:v>146.69999999999999</c:v>
                      </c:pt>
                      <c:pt idx="1">
                        <c:v>243.375</c:v>
                      </c:pt>
                      <c:pt idx="2">
                        <c:v>172.92500000000001</c:v>
                      </c:pt>
                    </c:numCache>
                  </c:numRef>
                </c:val>
                <c:extLst xmlns:c15="http://schemas.microsoft.com/office/drawing/2012/chart">
                  <c:ext xmlns:c16="http://schemas.microsoft.com/office/drawing/2014/chart" uri="{C3380CC4-5D6E-409C-BE32-E72D297353CC}">
                    <c16:uniqueId val="{00000006-5619-44CD-BB57-72AB97C9391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'Ventas MS, Antihumedad y Asfalt'!$G$3</c15:sqref>
                        </c15:formulaRef>
                      </c:ext>
                    </c:extLst>
                    <c:strCache>
                      <c:ptCount val="1"/>
                      <c:pt idx="0">
                        <c:v>% vs MA</c:v>
                      </c:pt>
                    </c:strCache>
                  </c:strRef>
                </c:tx>
                <c:spPr>
                  <a:solidFill>
                    <a:schemeClr val="accent3"/>
                  </a:solidFill>
                  <a:ln>
                    <a:noFill/>
                  </a:ln>
                  <a:effectLst/>
                </c:spPr>
                <c:invertIfNegative val="0"/>
                <c:cat>
                  <c:strRef>
                    <c:extLst>
                      <c:ext xmlns:c15="http://schemas.microsoft.com/office/drawing/2012/chart" uri="{02D57815-91ED-43cb-92C2-25804820EDAC}">
                        <c15:fullRef>
                          <c15:sqref>'Ventas MS, Antihumedad y Asfalt'!$B$4:$B$7</c15:sqref>
                        </c15:fullRef>
                        <c15:formulaRef>
                          <c15:sqref>'Ventas MS, Antihumedad y Asfalt'!$B$4:$B$6</c15:sqref>
                        </c15:formulaRef>
                      </c:ext>
                    </c:extLst>
                    <c:strCache>
                      <c:ptCount val="3"/>
                      <c:pt idx="0">
                        <c:v>PACIFICO</c:v>
                      </c:pt>
                      <c:pt idx="1">
                        <c:v>NORTE - BAJIO</c:v>
                      </c:pt>
                      <c:pt idx="2">
                        <c:v>CENTRO-SUR</c:v>
                      </c:pt>
                    </c:strCache>
                  </c:strRef>
                </c:cat>
                <c:val>
                  <c:numRef>
                    <c:extLst>
                      <c:ext xmlns:c15="http://schemas.microsoft.com/office/drawing/2012/chart" uri="{02D57815-91ED-43cb-92C2-25804820EDAC}">
                        <c15:fullRef>
                          <c15:sqref>'Ventas MS, Antihumedad y Asfalt'!$G$4:$G$7</c15:sqref>
                        </c15:fullRef>
                        <c15:formulaRef>
                          <c15:sqref>'Ventas MS, Antihumedad y Asfalt'!$G$4:$G$6</c15:sqref>
                        </c15:formulaRef>
                      </c:ext>
                    </c:extLst>
                    <c:numCache>
                      <c:formatCode>0.0%</c:formatCode>
                      <c:ptCount val="3"/>
                      <c:pt idx="0">
                        <c:v>4.5244032775204807E-2</c:v>
                      </c:pt>
                      <c:pt idx="1">
                        <c:v>0.24887748556767159</c:v>
                      </c:pt>
                      <c:pt idx="2">
                        <c:v>1.0518626734843018E-2</c:v>
                      </c:pt>
                    </c:numCache>
                  </c:numRef>
                </c:val>
                <c:extLst xmlns:c15="http://schemas.microsoft.com/office/drawing/2012/chart">
                  <c:ext xmlns:c16="http://schemas.microsoft.com/office/drawing/2014/chart" uri="{C3380CC4-5D6E-409C-BE32-E72D297353CC}">
                    <c16:uniqueId val="{00000007-5619-44CD-BB57-72AB97C9391D}"/>
                  </c:ext>
                </c:extLst>
              </c15:ser>
            </c15:filteredBarSeries>
          </c:ext>
        </c:extLst>
      </c:barChart>
      <c:catAx>
        <c:axId val="827139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27139712"/>
        <c:crosses val="autoZero"/>
        <c:auto val="1"/>
        <c:lblAlgn val="ctr"/>
        <c:lblOffset val="100"/>
        <c:noMultiLvlLbl val="0"/>
      </c:catAx>
      <c:valAx>
        <c:axId val="827139712"/>
        <c:scaling>
          <c:orientation val="minMax"/>
        </c:scaling>
        <c:delete val="1"/>
        <c:axPos val="l"/>
        <c:numFmt formatCode="#,##0_ ;[Red]\-#,##0\ " sourceLinked="1"/>
        <c:majorTickMark val="none"/>
        <c:minorTickMark val="none"/>
        <c:tickLblPos val="nextTo"/>
        <c:crossAx val="82713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77470</xdr:colOff>
      <xdr:row>1</xdr:row>
      <xdr:rowOff>72391</xdr:rowOff>
    </xdr:from>
    <xdr:to>
      <xdr:col>5</xdr:col>
      <xdr:colOff>1189904</xdr:colOff>
      <xdr:row>10</xdr:row>
      <xdr:rowOff>74931</xdr:rowOff>
    </xdr:to>
    <xdr:pic>
      <xdr:nvPicPr>
        <xdr:cNvPr id="3" name="Imagen 1">
          <a:extLst>
            <a:ext uri="{FF2B5EF4-FFF2-40B4-BE49-F238E27FC236}">
              <a16:creationId xmlns:a16="http://schemas.microsoft.com/office/drawing/2014/main" id="{1BD98AF5-B3D1-FEBB-BBE9-9F67F9652F18}"/>
            </a:ext>
          </a:extLst>
        </xdr:cNvPr>
        <xdr:cNvPicPr>
          <a:picLocks noChangeAspect="1"/>
        </xdr:cNvPicPr>
      </xdr:nvPicPr>
      <xdr:blipFill>
        <a:blip xmlns:r="http://schemas.openxmlformats.org/officeDocument/2006/relationships" r:embed="rId1"/>
        <a:stretch>
          <a:fillRect/>
        </a:stretch>
      </xdr:blipFill>
      <xdr:spPr>
        <a:xfrm>
          <a:off x="77470" y="256541"/>
          <a:ext cx="5236759" cy="16344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39757</xdr:colOff>
      <xdr:row>0</xdr:row>
      <xdr:rowOff>0</xdr:rowOff>
    </xdr:from>
    <xdr:to>
      <xdr:col>6</xdr:col>
      <xdr:colOff>664464</xdr:colOff>
      <xdr:row>3</xdr:row>
      <xdr:rowOff>154274</xdr:rowOff>
    </xdr:to>
    <mc:AlternateContent xmlns:mc="http://schemas.openxmlformats.org/markup-compatibility/2006" xmlns:a14="http://schemas.microsoft.com/office/drawing/2010/main">
      <mc:Choice Requires="a14">
        <xdr:graphicFrame macro="">
          <xdr:nvGraphicFramePr>
            <xdr:cNvPr id="2" name="Producto">
              <a:extLst>
                <a:ext uri="{FF2B5EF4-FFF2-40B4-BE49-F238E27FC236}">
                  <a16:creationId xmlns:a16="http://schemas.microsoft.com/office/drawing/2014/main" id="{0A4ADEC1-1D0E-2FB5-55BF-0F0DC1EC16E1}"/>
                </a:ext>
              </a:extLst>
            </xdr:cNvPr>
            <xdr:cNvGraphicFramePr/>
          </xdr:nvGraphicFramePr>
          <xdr:xfrm>
            <a:off x="0" y="0"/>
            <a:ext cx="0" cy="0"/>
          </xdr:xfrm>
          <a:graphic>
            <a:graphicData uri="http://schemas.microsoft.com/office/drawing/2010/slicer">
              <sle:slicer xmlns:sle="http://schemas.microsoft.com/office/drawing/2010/slicer" name="Producto"/>
            </a:graphicData>
          </a:graphic>
        </xdr:graphicFrame>
      </mc:Choice>
      <mc:Fallback xmlns="">
        <xdr:sp macro="" textlink="">
          <xdr:nvSpPr>
            <xdr:cNvPr id="0" name=""/>
            <xdr:cNvSpPr>
              <a:spLocks noTextEdit="1"/>
            </xdr:cNvSpPr>
          </xdr:nvSpPr>
          <xdr:spPr>
            <a:xfrm>
              <a:off x="39757" y="0"/>
              <a:ext cx="7411665" cy="868017"/>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6571</xdr:colOff>
      <xdr:row>4</xdr:row>
      <xdr:rowOff>159026</xdr:rowOff>
    </xdr:from>
    <xdr:to>
      <xdr:col>4</xdr:col>
      <xdr:colOff>37303</xdr:colOff>
      <xdr:row>8</xdr:row>
      <xdr:rowOff>172444</xdr:rowOff>
    </xdr:to>
    <mc:AlternateContent xmlns:mc="http://schemas.openxmlformats.org/markup-compatibility/2006" xmlns:a14="http://schemas.microsoft.com/office/drawing/2010/main">
      <mc:Choice Requires="a14">
        <xdr:graphicFrame macro="">
          <xdr:nvGraphicFramePr>
            <xdr:cNvPr id="3" name="fecha (mes)">
              <a:extLst>
                <a:ext uri="{FF2B5EF4-FFF2-40B4-BE49-F238E27FC236}">
                  <a16:creationId xmlns:a16="http://schemas.microsoft.com/office/drawing/2014/main" id="{D5FCC8AE-43DB-96F6-9FA1-24C903772AC6}"/>
                </a:ext>
              </a:extLst>
            </xdr:cNvPr>
            <xdr:cNvGraphicFramePr/>
          </xdr:nvGraphicFramePr>
          <xdr:xfrm>
            <a:off x="0" y="0"/>
            <a:ext cx="0" cy="0"/>
          </xdr:xfrm>
          <a:graphic>
            <a:graphicData uri="http://schemas.microsoft.com/office/drawing/2010/slicer">
              <sle:slicer xmlns:sle="http://schemas.microsoft.com/office/drawing/2010/slicer" name="fecha (mes)"/>
            </a:graphicData>
          </a:graphic>
        </xdr:graphicFrame>
      </mc:Choice>
      <mc:Fallback xmlns="">
        <xdr:sp macro="" textlink="">
          <xdr:nvSpPr>
            <xdr:cNvPr id="0" name=""/>
            <xdr:cNvSpPr>
              <a:spLocks noTextEdit="1"/>
            </xdr:cNvSpPr>
          </xdr:nvSpPr>
          <xdr:spPr>
            <a:xfrm>
              <a:off x="67476" y="856035"/>
              <a:ext cx="3648158" cy="755733"/>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6</xdr:col>
      <xdr:colOff>314794</xdr:colOff>
      <xdr:row>4</xdr:row>
      <xdr:rowOff>132191</xdr:rowOff>
    </xdr:from>
    <xdr:to>
      <xdr:col>10</xdr:col>
      <xdr:colOff>94623</xdr:colOff>
      <xdr:row>8</xdr:row>
      <xdr:rowOff>154223</xdr:rowOff>
    </xdr:to>
    <mc:AlternateContent xmlns:mc="http://schemas.openxmlformats.org/markup-compatibility/2006" xmlns:a14="http://schemas.microsoft.com/office/drawing/2010/main">
      <mc:Choice Requires="a14">
        <xdr:graphicFrame macro="">
          <xdr:nvGraphicFramePr>
            <xdr:cNvPr id="4" name="Region 3">
              <a:extLst>
                <a:ext uri="{FF2B5EF4-FFF2-40B4-BE49-F238E27FC236}">
                  <a16:creationId xmlns:a16="http://schemas.microsoft.com/office/drawing/2014/main" id="{BF460FEB-6A82-FF02-2EC6-C54E60FC4A3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3564117" y="831740"/>
              <a:ext cx="2788245" cy="784032"/>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132186</xdr:colOff>
      <xdr:row>20</xdr:row>
      <xdr:rowOff>55885</xdr:rowOff>
    </xdr:from>
    <xdr:to>
      <xdr:col>4</xdr:col>
      <xdr:colOff>532939</xdr:colOff>
      <xdr:row>25</xdr:row>
      <xdr:rowOff>16029</xdr:rowOff>
    </xdr:to>
    <mc:AlternateContent xmlns:mc="http://schemas.openxmlformats.org/markup-compatibility/2006" xmlns:a14="http://schemas.microsoft.com/office/drawing/2010/main">
      <mc:Choice Requires="a14">
        <xdr:graphicFrame macro="">
          <xdr:nvGraphicFramePr>
            <xdr:cNvPr id="11" name="Producto 5">
              <a:extLst>
                <a:ext uri="{FF2B5EF4-FFF2-40B4-BE49-F238E27FC236}">
                  <a16:creationId xmlns:a16="http://schemas.microsoft.com/office/drawing/2014/main" id="{8139E3F8-444E-A0BB-0A5C-DD55A3FA28C3}"/>
                </a:ext>
              </a:extLst>
            </xdr:cNvPr>
            <xdr:cNvGraphicFramePr/>
          </xdr:nvGraphicFramePr>
          <xdr:xfrm>
            <a:off x="0" y="0"/>
            <a:ext cx="0" cy="0"/>
          </xdr:xfrm>
          <a:graphic>
            <a:graphicData uri="http://schemas.microsoft.com/office/drawing/2010/slicer">
              <sle:slicer xmlns:sle="http://schemas.microsoft.com/office/drawing/2010/slicer" name="Producto 5"/>
            </a:graphicData>
          </a:graphic>
        </xdr:graphicFrame>
      </mc:Choice>
      <mc:Fallback xmlns="">
        <xdr:sp macro="" textlink="">
          <xdr:nvSpPr>
            <xdr:cNvPr id="0" name=""/>
            <xdr:cNvSpPr>
              <a:spLocks noTextEdit="1"/>
            </xdr:cNvSpPr>
          </xdr:nvSpPr>
          <xdr:spPr>
            <a:xfrm>
              <a:off x="1791744" y="3816284"/>
              <a:ext cx="3895377" cy="850331"/>
            </a:xfrm>
            <a:prstGeom prst="rect">
              <a:avLst/>
            </a:prstGeom>
            <a:solidFill>
              <a:prstClr val="white"/>
            </a:solidFill>
            <a:ln w="1">
              <a:solidFill>
                <a:prstClr val="green"/>
              </a:solidFill>
            </a:ln>
          </xdr:spPr>
          <xdr:txBody>
            <a:bodyPr vertOverflow="clip" horzOverflow="clip"/>
            <a:lstStyle/>
            <a:p>
              <a:r>
                <a:rPr lang="es-MX"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11546</xdr:colOff>
      <xdr:row>56</xdr:row>
      <xdr:rowOff>92365</xdr:rowOff>
    </xdr:from>
    <xdr:to>
      <xdr:col>3</xdr:col>
      <xdr:colOff>687255</xdr:colOff>
      <xdr:row>61</xdr:row>
      <xdr:rowOff>133986</xdr:rowOff>
    </xdr:to>
    <mc:AlternateContent xmlns:mc="http://schemas.openxmlformats.org/markup-compatibility/2006" xmlns:a14="http://schemas.microsoft.com/office/drawing/2010/main">
      <mc:Choice Requires="a14">
        <xdr:graphicFrame macro="">
          <xdr:nvGraphicFramePr>
            <xdr:cNvPr id="7" name="Producto 6">
              <a:extLst>
                <a:ext uri="{FF2B5EF4-FFF2-40B4-BE49-F238E27FC236}">
                  <a16:creationId xmlns:a16="http://schemas.microsoft.com/office/drawing/2014/main" id="{357EB1FD-7FD5-4C6C-14B7-7BD7CA281E49}"/>
                </a:ext>
              </a:extLst>
            </xdr:cNvPr>
            <xdr:cNvGraphicFramePr/>
          </xdr:nvGraphicFramePr>
          <xdr:xfrm>
            <a:off x="0" y="0"/>
            <a:ext cx="0" cy="0"/>
          </xdr:xfrm>
          <a:graphic>
            <a:graphicData uri="http://schemas.microsoft.com/office/drawing/2010/slicer">
              <sle:slicer xmlns:sle="http://schemas.microsoft.com/office/drawing/2010/slicer" name="Producto 6"/>
            </a:graphicData>
          </a:graphic>
        </xdr:graphicFrame>
      </mc:Choice>
      <mc:Fallback xmlns="">
        <xdr:sp macro="" textlink="">
          <xdr:nvSpPr>
            <xdr:cNvPr id="0" name=""/>
            <xdr:cNvSpPr>
              <a:spLocks noTextEdit="1"/>
            </xdr:cNvSpPr>
          </xdr:nvSpPr>
          <xdr:spPr>
            <a:xfrm>
              <a:off x="11546" y="8075222"/>
              <a:ext cx="5077524" cy="941778"/>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xdr:col>
      <xdr:colOff>470648</xdr:colOff>
      <xdr:row>28</xdr:row>
      <xdr:rowOff>59764</xdr:rowOff>
    </xdr:from>
    <xdr:to>
      <xdr:col>14</xdr:col>
      <xdr:colOff>1110645</xdr:colOff>
      <xdr:row>54</xdr:row>
      <xdr:rowOff>135610</xdr:rowOff>
    </xdr:to>
    <xdr:graphicFrame macro="">
      <xdr:nvGraphicFramePr>
        <xdr:cNvPr id="5" name="Chart 11">
          <a:extLst>
            <a:ext uri="{FF2B5EF4-FFF2-40B4-BE49-F238E27FC236}">
              <a16:creationId xmlns:a16="http://schemas.microsoft.com/office/drawing/2014/main" id="{D9828C09-82F7-4D17-97B5-052F5494E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44824</xdr:colOff>
      <xdr:row>62</xdr:row>
      <xdr:rowOff>119529</xdr:rowOff>
    </xdr:from>
    <xdr:to>
      <xdr:col>14</xdr:col>
      <xdr:colOff>1114054</xdr:colOff>
      <xdr:row>77</xdr:row>
      <xdr:rowOff>107114</xdr:rowOff>
    </xdr:to>
    <xdr:graphicFrame macro="">
      <xdr:nvGraphicFramePr>
        <xdr:cNvPr id="8" name="Chart 11">
          <a:extLst>
            <a:ext uri="{FF2B5EF4-FFF2-40B4-BE49-F238E27FC236}">
              <a16:creationId xmlns:a16="http://schemas.microsoft.com/office/drawing/2014/main" id="{54055AEF-022F-4857-B451-F127C9471F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81407</xdr:colOff>
      <xdr:row>0</xdr:row>
      <xdr:rowOff>82279</xdr:rowOff>
    </xdr:from>
    <xdr:to>
      <xdr:col>3</xdr:col>
      <xdr:colOff>540760</xdr:colOff>
      <xdr:row>6</xdr:row>
      <xdr:rowOff>133400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705624EB-1CDB-4059-D5F2-C180753392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1407" y="82279"/>
              <a:ext cx="2148265" cy="1093200"/>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4</xdr:col>
      <xdr:colOff>151645</xdr:colOff>
      <xdr:row>0</xdr:row>
      <xdr:rowOff>60242</xdr:rowOff>
    </xdr:from>
    <xdr:to>
      <xdr:col>16</xdr:col>
      <xdr:colOff>172187</xdr:colOff>
      <xdr:row>5</xdr:row>
      <xdr:rowOff>98893</xdr:rowOff>
    </xdr:to>
    <mc:AlternateContent xmlns:mc="http://schemas.openxmlformats.org/markup-compatibility/2006" xmlns:a14="http://schemas.microsoft.com/office/drawing/2010/main">
      <mc:Choice Requires="a14">
        <xdr:graphicFrame macro="">
          <xdr:nvGraphicFramePr>
            <xdr:cNvPr id="3" name="Producto 1">
              <a:extLst>
                <a:ext uri="{FF2B5EF4-FFF2-40B4-BE49-F238E27FC236}">
                  <a16:creationId xmlns:a16="http://schemas.microsoft.com/office/drawing/2014/main" id="{DEB1FB84-D8DE-1FD8-08B1-73682330EEE0}"/>
                </a:ext>
              </a:extLst>
            </xdr:cNvPr>
            <xdr:cNvGraphicFramePr/>
          </xdr:nvGraphicFramePr>
          <xdr:xfrm>
            <a:off x="0" y="0"/>
            <a:ext cx="0" cy="0"/>
          </xdr:xfrm>
          <a:graphic>
            <a:graphicData uri="http://schemas.microsoft.com/office/drawing/2010/slicer">
              <sle:slicer xmlns:sle="http://schemas.microsoft.com/office/drawing/2010/slicer" name="Producto 1"/>
            </a:graphicData>
          </a:graphic>
        </xdr:graphicFrame>
      </mc:Choice>
      <mc:Fallback xmlns="">
        <xdr:sp macro="" textlink="">
          <xdr:nvSpPr>
            <xdr:cNvPr id="0" name=""/>
            <xdr:cNvSpPr>
              <a:spLocks noTextEdit="1"/>
            </xdr:cNvSpPr>
          </xdr:nvSpPr>
          <xdr:spPr>
            <a:xfrm>
              <a:off x="2254765" y="60242"/>
              <a:ext cx="6699554" cy="9061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283029</xdr:colOff>
      <xdr:row>35</xdr:row>
      <xdr:rowOff>112484</xdr:rowOff>
    </xdr:from>
    <xdr:to>
      <xdr:col>14</xdr:col>
      <xdr:colOff>269586</xdr:colOff>
      <xdr:row>46</xdr:row>
      <xdr:rowOff>141484</xdr:rowOff>
    </xdr:to>
    <xdr:graphicFrame macro="">
      <xdr:nvGraphicFramePr>
        <xdr:cNvPr id="7" name="Chart 3">
          <a:extLst>
            <a:ext uri="{FF2B5EF4-FFF2-40B4-BE49-F238E27FC236}">
              <a16:creationId xmlns:a16="http://schemas.microsoft.com/office/drawing/2014/main" id="{FB3F2EC6-5680-4C9A-AC0A-64C35C791D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120650</xdr:colOff>
      <xdr:row>33</xdr:row>
      <xdr:rowOff>27214</xdr:rowOff>
    </xdr:from>
    <xdr:to>
      <xdr:col>5</xdr:col>
      <xdr:colOff>350284</xdr:colOff>
      <xdr:row>40</xdr:row>
      <xdr:rowOff>114303</xdr:rowOff>
    </xdr:to>
    <mc:AlternateContent xmlns:mc="http://schemas.openxmlformats.org/markup-compatibility/2006" xmlns:a14="http://schemas.microsoft.com/office/drawing/2010/main">
      <mc:Choice Requires="a14">
        <xdr:graphicFrame macro="">
          <xdr:nvGraphicFramePr>
            <xdr:cNvPr id="8" name="Producto 7">
              <a:extLst>
                <a:ext uri="{FF2B5EF4-FFF2-40B4-BE49-F238E27FC236}">
                  <a16:creationId xmlns:a16="http://schemas.microsoft.com/office/drawing/2014/main" id="{BDE6BE5B-8E5C-4AB0-079A-F4ADB7C1E11D}"/>
                </a:ext>
              </a:extLst>
            </xdr:cNvPr>
            <xdr:cNvGraphicFramePr/>
          </xdr:nvGraphicFramePr>
          <xdr:xfrm>
            <a:off x="0" y="0"/>
            <a:ext cx="0" cy="0"/>
          </xdr:xfrm>
          <a:graphic>
            <a:graphicData uri="http://schemas.microsoft.com/office/drawing/2010/slicer">
              <sle:slicer xmlns:sle="http://schemas.microsoft.com/office/drawing/2010/slicer" name="Producto 7"/>
            </a:graphicData>
          </a:graphic>
        </xdr:graphicFrame>
      </mc:Choice>
      <mc:Fallback xmlns="">
        <xdr:sp macro="" textlink="">
          <xdr:nvSpPr>
            <xdr:cNvPr id="0" name=""/>
            <xdr:cNvSpPr>
              <a:spLocks noTextEdit="1"/>
            </xdr:cNvSpPr>
          </xdr:nvSpPr>
          <xdr:spPr>
            <a:xfrm>
              <a:off x="120650" y="4732564"/>
              <a:ext cx="3132364" cy="1020536"/>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5</xdr:col>
      <xdr:colOff>62244</xdr:colOff>
      <xdr:row>47</xdr:row>
      <xdr:rowOff>82062</xdr:rowOff>
    </xdr:from>
    <xdr:to>
      <xdr:col>9</xdr:col>
      <xdr:colOff>252046</xdr:colOff>
      <xdr:row>64</xdr:row>
      <xdr:rowOff>29307</xdr:rowOff>
    </xdr:to>
    <xdr:graphicFrame macro="">
      <xdr:nvGraphicFramePr>
        <xdr:cNvPr id="16" name="Chart 3">
          <a:extLst>
            <a:ext uri="{FF2B5EF4-FFF2-40B4-BE49-F238E27FC236}">
              <a16:creationId xmlns:a16="http://schemas.microsoft.com/office/drawing/2014/main" id="{E7BCD490-4137-4B9D-AE86-BEB3769A6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435128</xdr:colOff>
      <xdr:row>10</xdr:row>
      <xdr:rowOff>17822</xdr:rowOff>
    </xdr:to>
    <mc:AlternateContent xmlns:mc="http://schemas.openxmlformats.org/markup-compatibility/2006" xmlns:a14="http://schemas.microsoft.com/office/drawing/2010/main">
      <mc:Choice Requires="a14">
        <xdr:graphicFrame macro="">
          <xdr:nvGraphicFramePr>
            <xdr:cNvPr id="2" name="Producto 3">
              <a:extLst>
                <a:ext uri="{FF2B5EF4-FFF2-40B4-BE49-F238E27FC236}">
                  <a16:creationId xmlns:a16="http://schemas.microsoft.com/office/drawing/2014/main" id="{D5D53E03-F3BC-B73A-BB4B-87AB42BD1E7A}"/>
                </a:ext>
              </a:extLst>
            </xdr:cNvPr>
            <xdr:cNvGraphicFramePr/>
          </xdr:nvGraphicFramePr>
          <xdr:xfrm>
            <a:off x="0" y="0"/>
            <a:ext cx="0" cy="0"/>
          </xdr:xfrm>
          <a:graphic>
            <a:graphicData uri="http://schemas.microsoft.com/office/drawing/2010/slicer">
              <sle:slicer xmlns:sle="http://schemas.microsoft.com/office/drawing/2010/slicer" name="Producto 3"/>
            </a:graphicData>
          </a:graphic>
        </xdr:graphicFrame>
      </mc:Choice>
      <mc:Fallback xmlns="">
        <xdr:sp macro="" textlink="">
          <xdr:nvSpPr>
            <xdr:cNvPr id="0" name=""/>
            <xdr:cNvSpPr>
              <a:spLocks noTextEdit="1"/>
            </xdr:cNvSpPr>
          </xdr:nvSpPr>
          <xdr:spPr>
            <a:xfrm>
              <a:off x="0" y="0"/>
              <a:ext cx="1828800" cy="2325076"/>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21206</xdr:colOff>
      <xdr:row>0</xdr:row>
      <xdr:rowOff>81970</xdr:rowOff>
    </xdr:from>
    <xdr:to>
      <xdr:col>2</xdr:col>
      <xdr:colOff>269244</xdr:colOff>
      <xdr:row>6</xdr:row>
      <xdr:rowOff>56736</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7694A156-F79A-9B14-F8C9-0A6169AB896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72629" y="81970"/>
              <a:ext cx="1562000" cy="779409"/>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3</xdr:col>
      <xdr:colOff>305711</xdr:colOff>
      <xdr:row>0</xdr:row>
      <xdr:rowOff>82826</xdr:rowOff>
    </xdr:from>
    <xdr:to>
      <xdr:col>11</xdr:col>
      <xdr:colOff>73172</xdr:colOff>
      <xdr:row>8</xdr:row>
      <xdr:rowOff>15330</xdr:rowOff>
    </xdr:to>
    <mc:AlternateContent xmlns:mc="http://schemas.openxmlformats.org/markup-compatibility/2006" xmlns:a14="http://schemas.microsoft.com/office/drawing/2010/main">
      <mc:Choice Requires="a14">
        <xdr:graphicFrame macro="">
          <xdr:nvGraphicFramePr>
            <xdr:cNvPr id="3" name="Producto 2">
              <a:extLst>
                <a:ext uri="{FF2B5EF4-FFF2-40B4-BE49-F238E27FC236}">
                  <a16:creationId xmlns:a16="http://schemas.microsoft.com/office/drawing/2014/main" id="{E992AEAF-B0A5-3F00-21CE-DAB750070F95}"/>
                </a:ext>
              </a:extLst>
            </xdr:cNvPr>
            <xdr:cNvGraphicFramePr/>
          </xdr:nvGraphicFramePr>
          <xdr:xfrm>
            <a:off x="0" y="0"/>
            <a:ext cx="0" cy="0"/>
          </xdr:xfrm>
          <a:graphic>
            <a:graphicData uri="http://schemas.microsoft.com/office/drawing/2010/slicer">
              <sle:slicer xmlns:sle="http://schemas.microsoft.com/office/drawing/2010/slicer" name="Producto 2"/>
            </a:graphicData>
          </a:graphic>
        </xdr:graphicFrame>
      </mc:Choice>
      <mc:Fallback xmlns="">
        <xdr:sp macro="" textlink="">
          <xdr:nvSpPr>
            <xdr:cNvPr id="0" name=""/>
            <xdr:cNvSpPr>
              <a:spLocks noTextEdit="1"/>
            </xdr:cNvSpPr>
          </xdr:nvSpPr>
          <xdr:spPr>
            <a:xfrm>
              <a:off x="2724233" y="82826"/>
              <a:ext cx="2974202" cy="975660"/>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458305</xdr:colOff>
      <xdr:row>0</xdr:row>
      <xdr:rowOff>22087</xdr:rowOff>
    </xdr:from>
    <xdr:to>
      <xdr:col>7</xdr:col>
      <xdr:colOff>511200</xdr:colOff>
      <xdr:row>6</xdr:row>
      <xdr:rowOff>77975</xdr:rowOff>
    </xdr:to>
    <mc:AlternateContent xmlns:mc="http://schemas.openxmlformats.org/markup-compatibility/2006" xmlns:a14="http://schemas.microsoft.com/office/drawing/2010/main">
      <mc:Choice Requires="a14">
        <xdr:graphicFrame macro="">
          <xdr:nvGraphicFramePr>
            <xdr:cNvPr id="2" name="Producto 4">
              <a:extLst>
                <a:ext uri="{FF2B5EF4-FFF2-40B4-BE49-F238E27FC236}">
                  <a16:creationId xmlns:a16="http://schemas.microsoft.com/office/drawing/2014/main" id="{2F40E87A-3432-6D20-605E-72F97552100A}"/>
                </a:ext>
              </a:extLst>
            </xdr:cNvPr>
            <xdr:cNvGraphicFramePr/>
          </xdr:nvGraphicFramePr>
          <xdr:xfrm>
            <a:off x="0" y="0"/>
            <a:ext cx="0" cy="0"/>
          </xdr:xfrm>
          <a:graphic>
            <a:graphicData uri="http://schemas.microsoft.com/office/drawing/2010/slicer">
              <sle:slicer xmlns:sle="http://schemas.microsoft.com/office/drawing/2010/slicer" name="Producto 4"/>
            </a:graphicData>
          </a:graphic>
        </xdr:graphicFrame>
      </mc:Choice>
      <mc:Fallback xmlns="">
        <xdr:sp macro="" textlink="">
          <xdr:nvSpPr>
            <xdr:cNvPr id="0" name=""/>
            <xdr:cNvSpPr>
              <a:spLocks noTextEdit="1"/>
            </xdr:cNvSpPr>
          </xdr:nvSpPr>
          <xdr:spPr>
            <a:xfrm>
              <a:off x="1827696" y="22087"/>
              <a:ext cx="3174999" cy="928039"/>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99391</xdr:colOff>
      <xdr:row>1</xdr:row>
      <xdr:rowOff>22087</xdr:rowOff>
    </xdr:from>
    <xdr:to>
      <xdr:col>2</xdr:col>
      <xdr:colOff>361067</xdr:colOff>
      <xdr:row>6</xdr:row>
      <xdr:rowOff>152684</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9FE40ADC-9932-F1CB-1FA4-87077D767BD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9391" y="154609"/>
              <a:ext cx="1639957" cy="872131"/>
            </a:xfrm>
            <a:prstGeom prst="rect">
              <a:avLst/>
            </a:prstGeom>
            <a:solidFill>
              <a:prstClr val="white"/>
            </a:solidFill>
            <a:ln w="1">
              <a:solidFill>
                <a:prstClr val="green"/>
              </a:solidFill>
            </a:ln>
          </xdr:spPr>
          <xdr:txBody>
            <a:bodyPr vertOverflow="clip" horzOverflow="clip"/>
            <a:lstStyle/>
            <a:p>
              <a:r>
                <a:rPr lang="es-MX"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112856</xdr:colOff>
      <xdr:row>10</xdr:row>
      <xdr:rowOff>132169</xdr:rowOff>
    </xdr:from>
    <xdr:to>
      <xdr:col>27</xdr:col>
      <xdr:colOff>256886</xdr:colOff>
      <xdr:row>33</xdr:row>
      <xdr:rowOff>149153</xdr:rowOff>
    </xdr:to>
    <xdr:graphicFrame macro="">
      <xdr:nvGraphicFramePr>
        <xdr:cNvPr id="2" name="Chart 1">
          <a:extLst>
            <a:ext uri="{FF2B5EF4-FFF2-40B4-BE49-F238E27FC236}">
              <a16:creationId xmlns:a16="http://schemas.microsoft.com/office/drawing/2014/main" id="{E89F4540-B526-4914-B892-A62BEFEFE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88468</xdr:colOff>
      <xdr:row>11</xdr:row>
      <xdr:rowOff>86711</xdr:rowOff>
    </xdr:from>
    <xdr:to>
      <xdr:col>55</xdr:col>
      <xdr:colOff>17318</xdr:colOff>
      <xdr:row>33</xdr:row>
      <xdr:rowOff>93325</xdr:rowOff>
    </xdr:to>
    <xdr:graphicFrame macro="">
      <xdr:nvGraphicFramePr>
        <xdr:cNvPr id="3" name="Chart 2">
          <a:extLst>
            <a:ext uri="{FF2B5EF4-FFF2-40B4-BE49-F238E27FC236}">
              <a16:creationId xmlns:a16="http://schemas.microsoft.com/office/drawing/2014/main" id="{25F8EFAB-2DC9-46B3-87E6-E90265E1D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112856</xdr:colOff>
      <xdr:row>11</xdr:row>
      <xdr:rowOff>132169</xdr:rowOff>
    </xdr:from>
    <xdr:to>
      <xdr:col>27</xdr:col>
      <xdr:colOff>256886</xdr:colOff>
      <xdr:row>34</xdr:row>
      <xdr:rowOff>149153</xdr:rowOff>
    </xdr:to>
    <xdr:graphicFrame macro="">
      <xdr:nvGraphicFramePr>
        <xdr:cNvPr id="5" name="Chart 1">
          <a:extLst>
            <a:ext uri="{FF2B5EF4-FFF2-40B4-BE49-F238E27FC236}">
              <a16:creationId xmlns:a16="http://schemas.microsoft.com/office/drawing/2014/main" id="{8A5339B9-BC65-45F4-96BB-27AFBFE62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88468</xdr:colOff>
      <xdr:row>12</xdr:row>
      <xdr:rowOff>86711</xdr:rowOff>
    </xdr:from>
    <xdr:to>
      <xdr:col>55</xdr:col>
      <xdr:colOff>17318</xdr:colOff>
      <xdr:row>34</xdr:row>
      <xdr:rowOff>93325</xdr:rowOff>
    </xdr:to>
    <xdr:graphicFrame macro="">
      <xdr:nvGraphicFramePr>
        <xdr:cNvPr id="4" name="Chart 3">
          <a:extLst>
            <a:ext uri="{FF2B5EF4-FFF2-40B4-BE49-F238E27FC236}">
              <a16:creationId xmlns:a16="http://schemas.microsoft.com/office/drawing/2014/main" id="{F84C849A-1415-4146-924B-77AB55361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19</xdr:col>
      <xdr:colOff>77470</xdr:colOff>
      <xdr:row>1</xdr:row>
      <xdr:rowOff>38100</xdr:rowOff>
    </xdr:from>
    <xdr:to>
      <xdr:col>21</xdr:col>
      <xdr:colOff>371475</xdr:colOff>
      <xdr:row>11</xdr:row>
      <xdr:rowOff>9525</xdr:rowOff>
    </xdr:to>
    <xdr:graphicFrame macro="">
      <xdr:nvGraphicFramePr>
        <xdr:cNvPr id="2" name="Chart 1">
          <a:extLst>
            <a:ext uri="{FF2B5EF4-FFF2-40B4-BE49-F238E27FC236}">
              <a16:creationId xmlns:a16="http://schemas.microsoft.com/office/drawing/2014/main" id="{82CC6A17-63AD-4F29-8ADF-3BD95F91BC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85724</xdr:colOff>
      <xdr:row>1</xdr:row>
      <xdr:rowOff>47624</xdr:rowOff>
    </xdr:from>
    <xdr:to>
      <xdr:col>29</xdr:col>
      <xdr:colOff>113862</xdr:colOff>
      <xdr:row>10</xdr:row>
      <xdr:rowOff>212724</xdr:rowOff>
    </xdr:to>
    <xdr:graphicFrame macro="">
      <xdr:nvGraphicFramePr>
        <xdr:cNvPr id="3" name="Chart 2">
          <a:extLst>
            <a:ext uri="{FF2B5EF4-FFF2-40B4-BE49-F238E27FC236}">
              <a16:creationId xmlns:a16="http://schemas.microsoft.com/office/drawing/2014/main" id="{8AC0BF78-650B-47A2-B78C-2F49B43C5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4761</xdr:colOff>
      <xdr:row>41</xdr:row>
      <xdr:rowOff>141288</xdr:rowOff>
    </xdr:from>
    <xdr:to>
      <xdr:col>14</xdr:col>
      <xdr:colOff>110435</xdr:colOff>
      <xdr:row>59</xdr:row>
      <xdr:rowOff>142875</xdr:rowOff>
    </xdr:to>
    <xdr:graphicFrame macro="">
      <xdr:nvGraphicFramePr>
        <xdr:cNvPr id="2" name="Chart 1">
          <a:extLst>
            <a:ext uri="{FF2B5EF4-FFF2-40B4-BE49-F238E27FC236}">
              <a16:creationId xmlns:a16="http://schemas.microsoft.com/office/drawing/2014/main" id="{9D2D6690-B481-49AE-BC82-78D3937AA0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369957</xdr:colOff>
      <xdr:row>42</xdr:row>
      <xdr:rowOff>9524</xdr:rowOff>
    </xdr:from>
    <xdr:to>
      <xdr:col>29</xdr:col>
      <xdr:colOff>7938</xdr:colOff>
      <xdr:row>60</xdr:row>
      <xdr:rowOff>23812</xdr:rowOff>
    </xdr:to>
    <xdr:graphicFrame macro="">
      <xdr:nvGraphicFramePr>
        <xdr:cNvPr id="3" name="Chart 2">
          <a:extLst>
            <a:ext uri="{FF2B5EF4-FFF2-40B4-BE49-F238E27FC236}">
              <a16:creationId xmlns:a16="http://schemas.microsoft.com/office/drawing/2014/main" id="{1D9ABB67-B414-4E0A-96E0-515A87C187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22087</xdr:colOff>
      <xdr:row>61</xdr:row>
      <xdr:rowOff>38653</xdr:rowOff>
    </xdr:from>
    <xdr:to>
      <xdr:col>14</xdr:col>
      <xdr:colOff>127761</xdr:colOff>
      <xdr:row>79</xdr:row>
      <xdr:rowOff>40239</xdr:rowOff>
    </xdr:to>
    <xdr:graphicFrame macro="">
      <xdr:nvGraphicFramePr>
        <xdr:cNvPr id="4" name="Chart 1">
          <a:extLst>
            <a:ext uri="{FF2B5EF4-FFF2-40B4-BE49-F238E27FC236}">
              <a16:creationId xmlns:a16="http://schemas.microsoft.com/office/drawing/2014/main" id="{BE8C04E5-49BD-4DD4-AFF8-B016770DF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364435</xdr:colOff>
      <xdr:row>61</xdr:row>
      <xdr:rowOff>27609</xdr:rowOff>
    </xdr:from>
    <xdr:to>
      <xdr:col>29</xdr:col>
      <xdr:colOff>2416</xdr:colOff>
      <xdr:row>79</xdr:row>
      <xdr:rowOff>41897</xdr:rowOff>
    </xdr:to>
    <xdr:graphicFrame macro="">
      <xdr:nvGraphicFramePr>
        <xdr:cNvPr id="5" name="Chart 2">
          <a:extLst>
            <a:ext uri="{FF2B5EF4-FFF2-40B4-BE49-F238E27FC236}">
              <a16:creationId xmlns:a16="http://schemas.microsoft.com/office/drawing/2014/main" id="{C484E399-5125-4243-B863-4DC8EDA84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xdr:colOff>
      <xdr:row>22</xdr:row>
      <xdr:rowOff>11043</xdr:rowOff>
    </xdr:from>
    <xdr:to>
      <xdr:col>14</xdr:col>
      <xdr:colOff>105675</xdr:colOff>
      <xdr:row>40</xdr:row>
      <xdr:rowOff>18152</xdr:rowOff>
    </xdr:to>
    <xdr:graphicFrame macro="">
      <xdr:nvGraphicFramePr>
        <xdr:cNvPr id="9" name="Chart 1">
          <a:extLst>
            <a:ext uri="{FF2B5EF4-FFF2-40B4-BE49-F238E27FC236}">
              <a16:creationId xmlns:a16="http://schemas.microsoft.com/office/drawing/2014/main" id="{AFEFB511-E349-4B2A-B755-4A0C8EBCE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358913</xdr:colOff>
      <xdr:row>22</xdr:row>
      <xdr:rowOff>11042</xdr:rowOff>
    </xdr:from>
    <xdr:to>
      <xdr:col>28</xdr:col>
      <xdr:colOff>455198</xdr:colOff>
      <xdr:row>40</xdr:row>
      <xdr:rowOff>30852</xdr:rowOff>
    </xdr:to>
    <xdr:graphicFrame macro="">
      <xdr:nvGraphicFramePr>
        <xdr:cNvPr id="10" name="Chart 2">
          <a:extLst>
            <a:ext uri="{FF2B5EF4-FFF2-40B4-BE49-F238E27FC236}">
              <a16:creationId xmlns:a16="http://schemas.microsoft.com/office/drawing/2014/main" id="{4CC3D2F9-20B8-427A-8014-3442BF22E4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oneCellAnchor>
    <xdr:from>
      <xdr:col>3</xdr:col>
      <xdr:colOff>0</xdr:colOff>
      <xdr:row>1</xdr:row>
      <xdr:rowOff>0</xdr:rowOff>
    </xdr:from>
    <xdr:ext cx="9524" cy="9524"/>
    <xdr:pic>
      <xdr:nvPicPr>
        <xdr:cNvPr id="2" name="Picture 1">
          <a:extLst>
            <a:ext uri="{FF2B5EF4-FFF2-40B4-BE49-F238E27FC236}">
              <a16:creationId xmlns:a16="http://schemas.microsoft.com/office/drawing/2014/main" id="{FCA74EDF-BFF4-4683-8858-43DF701F8ACB}"/>
            </a:ext>
          </a:extLst>
        </xdr:cNvPr>
        <xdr:cNvPicPr>
          <a:picLocks noChangeAspect="1"/>
        </xdr:cNvPicPr>
      </xdr:nvPicPr>
      <xdr:blipFill>
        <a:blip xmlns:r="http://schemas.openxmlformats.org/officeDocument/2006/relationships" r:embed="rId1"/>
        <a:stretch>
          <a:fillRect/>
        </a:stretch>
      </xdr:blipFill>
      <xdr:spPr>
        <a:xfrm>
          <a:off x="3314700" y="133350"/>
          <a:ext cx="9524" cy="9524"/>
        </a:xfrm>
        <a:prstGeom prst="rect">
          <a:avLst/>
        </a:prstGeom>
      </xdr:spPr>
    </xdr:pic>
    <xdr:clientData/>
  </xdr:oneCellAnchor>
  <xdr:oneCellAnchor>
    <xdr:from>
      <xdr:col>3</xdr:col>
      <xdr:colOff>0</xdr:colOff>
      <xdr:row>2</xdr:row>
      <xdr:rowOff>0</xdr:rowOff>
    </xdr:from>
    <xdr:ext cx="9524" cy="9524"/>
    <xdr:pic>
      <xdr:nvPicPr>
        <xdr:cNvPr id="3" name="Picture 2">
          <a:extLst>
            <a:ext uri="{FF2B5EF4-FFF2-40B4-BE49-F238E27FC236}">
              <a16:creationId xmlns:a16="http://schemas.microsoft.com/office/drawing/2014/main" id="{ADA95862-2482-4FDF-887A-42973647D7DA}"/>
            </a:ext>
          </a:extLst>
        </xdr:cNvPr>
        <xdr:cNvPicPr>
          <a:picLocks noChangeAspect="1"/>
        </xdr:cNvPicPr>
      </xdr:nvPicPr>
      <xdr:blipFill>
        <a:blip xmlns:r="http://schemas.openxmlformats.org/officeDocument/2006/relationships" r:embed="rId1"/>
        <a:stretch>
          <a:fillRect/>
        </a:stretch>
      </xdr:blipFill>
      <xdr:spPr>
        <a:xfrm>
          <a:off x="3314700" y="266700"/>
          <a:ext cx="9524" cy="9524"/>
        </a:xfrm>
        <a:prstGeom prst="rect">
          <a:avLst/>
        </a:prstGeom>
      </xdr:spPr>
    </xdr:pic>
    <xdr:clientData/>
  </xdr:oneCellAnchor>
  <xdr:oneCellAnchor>
    <xdr:from>
      <xdr:col>3</xdr:col>
      <xdr:colOff>0</xdr:colOff>
      <xdr:row>1</xdr:row>
      <xdr:rowOff>0</xdr:rowOff>
    </xdr:from>
    <xdr:ext cx="9524" cy="9524"/>
    <xdr:pic>
      <xdr:nvPicPr>
        <xdr:cNvPr id="4" name="Picture 3">
          <a:extLst>
            <a:ext uri="{FF2B5EF4-FFF2-40B4-BE49-F238E27FC236}">
              <a16:creationId xmlns:a16="http://schemas.microsoft.com/office/drawing/2014/main" id="{922D348B-04E7-43E7-B801-28477089E300}"/>
            </a:ext>
          </a:extLst>
        </xdr:cNvPr>
        <xdr:cNvPicPr>
          <a:picLocks noChangeAspect="1"/>
        </xdr:cNvPicPr>
      </xdr:nvPicPr>
      <xdr:blipFill>
        <a:blip xmlns:r="http://schemas.openxmlformats.org/officeDocument/2006/relationships" r:embed="rId1"/>
        <a:stretch>
          <a:fillRect/>
        </a:stretch>
      </xdr:blipFill>
      <xdr:spPr>
        <a:xfrm>
          <a:off x="3314700" y="133350"/>
          <a:ext cx="9524" cy="9524"/>
        </a:xfrm>
        <a:prstGeom prst="rect">
          <a:avLst/>
        </a:prstGeom>
      </xdr:spPr>
    </xdr:pic>
    <xdr:clientData/>
  </xdr:oneCellAnchor>
  <xdr:oneCellAnchor>
    <xdr:from>
      <xdr:col>3</xdr:col>
      <xdr:colOff>0</xdr:colOff>
      <xdr:row>2</xdr:row>
      <xdr:rowOff>0</xdr:rowOff>
    </xdr:from>
    <xdr:ext cx="12699" cy="9524"/>
    <xdr:pic>
      <xdr:nvPicPr>
        <xdr:cNvPr id="5" name="Picture 4">
          <a:extLst>
            <a:ext uri="{FF2B5EF4-FFF2-40B4-BE49-F238E27FC236}">
              <a16:creationId xmlns:a16="http://schemas.microsoft.com/office/drawing/2014/main" id="{6576714D-FABA-4AB9-AF53-8368BD3DFF45}"/>
            </a:ext>
          </a:extLst>
        </xdr:cNvPr>
        <xdr:cNvPicPr>
          <a:picLocks noChangeAspect="1"/>
        </xdr:cNvPicPr>
      </xdr:nvPicPr>
      <xdr:blipFill>
        <a:blip xmlns:r="http://schemas.openxmlformats.org/officeDocument/2006/relationships" r:embed="rId1"/>
        <a:stretch>
          <a:fillRect/>
        </a:stretch>
      </xdr:blipFill>
      <xdr:spPr>
        <a:xfrm>
          <a:off x="3314700" y="266700"/>
          <a:ext cx="12699" cy="9524"/>
        </a:xfrm>
        <a:prstGeom prst="rect">
          <a:avLst/>
        </a:prstGeom>
      </xdr:spPr>
    </xdr:pic>
    <xdr:clientData/>
  </xdr:oneCellAnchor>
  <xdr:oneCellAnchor>
    <xdr:from>
      <xdr:col>16</xdr:col>
      <xdr:colOff>0</xdr:colOff>
      <xdr:row>1</xdr:row>
      <xdr:rowOff>0</xdr:rowOff>
    </xdr:from>
    <xdr:ext cx="9524" cy="9524"/>
    <xdr:pic>
      <xdr:nvPicPr>
        <xdr:cNvPr id="17" name="Picture 5">
          <a:extLst>
            <a:ext uri="{FF2B5EF4-FFF2-40B4-BE49-F238E27FC236}">
              <a16:creationId xmlns:a16="http://schemas.microsoft.com/office/drawing/2014/main" id="{19130054-477F-4782-96FA-69A192E77336}"/>
            </a:ext>
          </a:extLst>
        </xdr:cNvPr>
        <xdr:cNvPicPr>
          <a:picLocks noChangeAspect="1"/>
        </xdr:cNvPicPr>
      </xdr:nvPicPr>
      <xdr:blipFill>
        <a:blip xmlns:r="http://schemas.openxmlformats.org/officeDocument/2006/relationships" r:embed="rId1"/>
        <a:stretch>
          <a:fillRect/>
        </a:stretch>
      </xdr:blipFill>
      <xdr:spPr>
        <a:xfrm>
          <a:off x="7924800" y="133350"/>
          <a:ext cx="9524" cy="9524"/>
        </a:xfrm>
        <a:prstGeom prst="rect">
          <a:avLst/>
        </a:prstGeom>
      </xdr:spPr>
    </xdr:pic>
    <xdr:clientData/>
  </xdr:oneCellAnchor>
  <xdr:oneCellAnchor>
    <xdr:from>
      <xdr:col>16</xdr:col>
      <xdr:colOff>0</xdr:colOff>
      <xdr:row>2</xdr:row>
      <xdr:rowOff>0</xdr:rowOff>
    </xdr:from>
    <xdr:ext cx="9524" cy="9524"/>
    <xdr:pic>
      <xdr:nvPicPr>
        <xdr:cNvPr id="16" name="Picture 6">
          <a:extLst>
            <a:ext uri="{FF2B5EF4-FFF2-40B4-BE49-F238E27FC236}">
              <a16:creationId xmlns:a16="http://schemas.microsoft.com/office/drawing/2014/main" id="{5A01D10C-62C2-4D4B-AD96-65AB5FED861D}"/>
            </a:ext>
          </a:extLst>
        </xdr:cNvPr>
        <xdr:cNvPicPr>
          <a:picLocks noChangeAspect="1"/>
        </xdr:cNvPicPr>
      </xdr:nvPicPr>
      <xdr:blipFill>
        <a:blip xmlns:r="http://schemas.openxmlformats.org/officeDocument/2006/relationships" r:embed="rId1"/>
        <a:stretch>
          <a:fillRect/>
        </a:stretch>
      </xdr:blipFill>
      <xdr:spPr>
        <a:xfrm>
          <a:off x="7924800" y="266700"/>
          <a:ext cx="9524" cy="9524"/>
        </a:xfrm>
        <a:prstGeom prst="rect">
          <a:avLst/>
        </a:prstGeom>
      </xdr:spPr>
    </xdr:pic>
    <xdr:clientData/>
  </xdr:oneCellAnchor>
  <xdr:oneCellAnchor>
    <xdr:from>
      <xdr:col>16</xdr:col>
      <xdr:colOff>0</xdr:colOff>
      <xdr:row>1</xdr:row>
      <xdr:rowOff>0</xdr:rowOff>
    </xdr:from>
    <xdr:ext cx="9524" cy="9524"/>
    <xdr:pic>
      <xdr:nvPicPr>
        <xdr:cNvPr id="14" name="Picture 7">
          <a:extLst>
            <a:ext uri="{FF2B5EF4-FFF2-40B4-BE49-F238E27FC236}">
              <a16:creationId xmlns:a16="http://schemas.microsoft.com/office/drawing/2014/main" id="{9BE214CA-8CBF-4EB4-8077-64A13FDEF799}"/>
            </a:ext>
          </a:extLst>
        </xdr:cNvPr>
        <xdr:cNvPicPr>
          <a:picLocks noChangeAspect="1"/>
        </xdr:cNvPicPr>
      </xdr:nvPicPr>
      <xdr:blipFill>
        <a:blip xmlns:r="http://schemas.openxmlformats.org/officeDocument/2006/relationships" r:embed="rId1"/>
        <a:stretch>
          <a:fillRect/>
        </a:stretch>
      </xdr:blipFill>
      <xdr:spPr>
        <a:xfrm>
          <a:off x="7924800" y="133350"/>
          <a:ext cx="9524" cy="9524"/>
        </a:xfrm>
        <a:prstGeom prst="rect">
          <a:avLst/>
        </a:prstGeom>
      </xdr:spPr>
    </xdr:pic>
    <xdr:clientData/>
  </xdr:oneCellAnchor>
  <xdr:oneCellAnchor>
    <xdr:from>
      <xdr:col>16</xdr:col>
      <xdr:colOff>0</xdr:colOff>
      <xdr:row>2</xdr:row>
      <xdr:rowOff>0</xdr:rowOff>
    </xdr:from>
    <xdr:ext cx="12699" cy="9524"/>
    <xdr:pic>
      <xdr:nvPicPr>
        <xdr:cNvPr id="15" name="Picture 8">
          <a:extLst>
            <a:ext uri="{FF2B5EF4-FFF2-40B4-BE49-F238E27FC236}">
              <a16:creationId xmlns:a16="http://schemas.microsoft.com/office/drawing/2014/main" id="{6F4B04B6-6168-4BBD-83BB-818B64C41ED2}"/>
            </a:ext>
          </a:extLst>
        </xdr:cNvPr>
        <xdr:cNvPicPr>
          <a:picLocks noChangeAspect="1"/>
        </xdr:cNvPicPr>
      </xdr:nvPicPr>
      <xdr:blipFill>
        <a:blip xmlns:r="http://schemas.openxmlformats.org/officeDocument/2006/relationships" r:embed="rId1"/>
        <a:stretch>
          <a:fillRect/>
        </a:stretch>
      </xdr:blipFill>
      <xdr:spPr>
        <a:xfrm>
          <a:off x="7924800" y="266700"/>
          <a:ext cx="12699" cy="9524"/>
        </a:xfrm>
        <a:prstGeom prst="rect">
          <a:avLst/>
        </a:prstGeom>
      </xdr:spPr>
    </xdr:pic>
    <xdr:clientData/>
  </xdr:oneCellAnchor>
  <xdr:oneCellAnchor>
    <xdr:from>
      <xdr:col>29</xdr:col>
      <xdr:colOff>0</xdr:colOff>
      <xdr:row>1</xdr:row>
      <xdr:rowOff>0</xdr:rowOff>
    </xdr:from>
    <xdr:ext cx="9524" cy="9524"/>
    <xdr:pic>
      <xdr:nvPicPr>
        <xdr:cNvPr id="10" name="Picture 9">
          <a:extLst>
            <a:ext uri="{FF2B5EF4-FFF2-40B4-BE49-F238E27FC236}">
              <a16:creationId xmlns:a16="http://schemas.microsoft.com/office/drawing/2014/main" id="{13E4E092-ACF6-4237-B2CD-8D57DEC79609}"/>
            </a:ext>
          </a:extLst>
        </xdr:cNvPr>
        <xdr:cNvPicPr>
          <a:picLocks noChangeAspect="1"/>
        </xdr:cNvPicPr>
      </xdr:nvPicPr>
      <xdr:blipFill>
        <a:blip xmlns:r="http://schemas.openxmlformats.org/officeDocument/2006/relationships" r:embed="rId1"/>
        <a:stretch>
          <a:fillRect/>
        </a:stretch>
      </xdr:blipFill>
      <xdr:spPr>
        <a:xfrm>
          <a:off x="7943850" y="133350"/>
          <a:ext cx="9524" cy="9524"/>
        </a:xfrm>
        <a:prstGeom prst="rect">
          <a:avLst/>
        </a:prstGeom>
      </xdr:spPr>
    </xdr:pic>
    <xdr:clientData/>
  </xdr:oneCellAnchor>
  <xdr:oneCellAnchor>
    <xdr:from>
      <xdr:col>29</xdr:col>
      <xdr:colOff>0</xdr:colOff>
      <xdr:row>2</xdr:row>
      <xdr:rowOff>0</xdr:rowOff>
    </xdr:from>
    <xdr:ext cx="9524" cy="9524"/>
    <xdr:pic>
      <xdr:nvPicPr>
        <xdr:cNvPr id="11" name="Picture 10">
          <a:extLst>
            <a:ext uri="{FF2B5EF4-FFF2-40B4-BE49-F238E27FC236}">
              <a16:creationId xmlns:a16="http://schemas.microsoft.com/office/drawing/2014/main" id="{44F8F802-6C63-460D-8540-CCA2083A2B77}"/>
            </a:ext>
          </a:extLst>
        </xdr:cNvPr>
        <xdr:cNvPicPr>
          <a:picLocks noChangeAspect="1"/>
        </xdr:cNvPicPr>
      </xdr:nvPicPr>
      <xdr:blipFill>
        <a:blip xmlns:r="http://schemas.openxmlformats.org/officeDocument/2006/relationships" r:embed="rId1"/>
        <a:stretch>
          <a:fillRect/>
        </a:stretch>
      </xdr:blipFill>
      <xdr:spPr>
        <a:xfrm>
          <a:off x="7943850" y="266700"/>
          <a:ext cx="9524" cy="9524"/>
        </a:xfrm>
        <a:prstGeom prst="rect">
          <a:avLst/>
        </a:prstGeom>
      </xdr:spPr>
    </xdr:pic>
    <xdr:clientData/>
  </xdr:oneCellAnchor>
  <xdr:oneCellAnchor>
    <xdr:from>
      <xdr:col>29</xdr:col>
      <xdr:colOff>0</xdr:colOff>
      <xdr:row>1</xdr:row>
      <xdr:rowOff>0</xdr:rowOff>
    </xdr:from>
    <xdr:ext cx="9524" cy="9524"/>
    <xdr:pic>
      <xdr:nvPicPr>
        <xdr:cNvPr id="12" name="Picture 11">
          <a:extLst>
            <a:ext uri="{FF2B5EF4-FFF2-40B4-BE49-F238E27FC236}">
              <a16:creationId xmlns:a16="http://schemas.microsoft.com/office/drawing/2014/main" id="{1FD205D2-06E7-4AA8-9930-9609AF39E7EA}"/>
            </a:ext>
          </a:extLst>
        </xdr:cNvPr>
        <xdr:cNvPicPr>
          <a:picLocks noChangeAspect="1"/>
        </xdr:cNvPicPr>
      </xdr:nvPicPr>
      <xdr:blipFill>
        <a:blip xmlns:r="http://schemas.openxmlformats.org/officeDocument/2006/relationships" r:embed="rId1"/>
        <a:stretch>
          <a:fillRect/>
        </a:stretch>
      </xdr:blipFill>
      <xdr:spPr>
        <a:xfrm>
          <a:off x="7943850" y="133350"/>
          <a:ext cx="9524" cy="9524"/>
        </a:xfrm>
        <a:prstGeom prst="rect">
          <a:avLst/>
        </a:prstGeom>
      </xdr:spPr>
    </xdr:pic>
    <xdr:clientData/>
  </xdr:oneCellAnchor>
  <xdr:oneCellAnchor>
    <xdr:from>
      <xdr:col>29</xdr:col>
      <xdr:colOff>0</xdr:colOff>
      <xdr:row>2</xdr:row>
      <xdr:rowOff>0</xdr:rowOff>
    </xdr:from>
    <xdr:ext cx="12699" cy="9524"/>
    <xdr:pic>
      <xdr:nvPicPr>
        <xdr:cNvPr id="13" name="Picture 12">
          <a:extLst>
            <a:ext uri="{FF2B5EF4-FFF2-40B4-BE49-F238E27FC236}">
              <a16:creationId xmlns:a16="http://schemas.microsoft.com/office/drawing/2014/main" id="{43FA7944-9AFE-4B1C-B81F-89E4618F1D63}"/>
            </a:ext>
          </a:extLst>
        </xdr:cNvPr>
        <xdr:cNvPicPr>
          <a:picLocks noChangeAspect="1"/>
        </xdr:cNvPicPr>
      </xdr:nvPicPr>
      <xdr:blipFill>
        <a:blip xmlns:r="http://schemas.openxmlformats.org/officeDocument/2006/relationships" r:embed="rId1"/>
        <a:stretch>
          <a:fillRect/>
        </a:stretch>
      </xdr:blipFill>
      <xdr:spPr>
        <a:xfrm>
          <a:off x="7943850" y="266700"/>
          <a:ext cx="12699" cy="9524"/>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68</xdr:col>
      <xdr:colOff>19050</xdr:colOff>
      <xdr:row>1</xdr:row>
      <xdr:rowOff>0</xdr:rowOff>
    </xdr:from>
    <xdr:to>
      <xdr:col>68</xdr:col>
      <xdr:colOff>22224</xdr:colOff>
      <xdr:row>1</xdr:row>
      <xdr:rowOff>20319</xdr:rowOff>
    </xdr:to>
    <xdr:pic>
      <xdr:nvPicPr>
        <xdr:cNvPr id="2" name="Picture 1">
          <a:extLst>
            <a:ext uri="{FF2B5EF4-FFF2-40B4-BE49-F238E27FC236}">
              <a16:creationId xmlns:a16="http://schemas.microsoft.com/office/drawing/2014/main" id="{A5CE0C28-5708-4D22-BF93-2E8452AA0E7D}"/>
            </a:ext>
          </a:extLst>
        </xdr:cNvPr>
        <xdr:cNvPicPr>
          <a:picLocks noChangeAspect="1"/>
        </xdr:cNvPicPr>
      </xdr:nvPicPr>
      <xdr:blipFill>
        <a:blip xmlns:r="http://schemas.openxmlformats.org/officeDocument/2006/relationships" r:embed="rId1"/>
        <a:stretch>
          <a:fillRect/>
        </a:stretch>
      </xdr:blipFill>
      <xdr:spPr>
        <a:xfrm>
          <a:off x="25031700" y="133350"/>
          <a:ext cx="9524" cy="9524"/>
        </a:xfrm>
        <a:prstGeom prst="rect">
          <a:avLst/>
        </a:prstGeom>
      </xdr:spPr>
    </xdr:pic>
    <xdr:clientData/>
  </xdr:twoCellAnchor>
  <xdr:twoCellAnchor editAs="oneCell">
    <xdr:from>
      <xdr:col>55</xdr:col>
      <xdr:colOff>381000</xdr:colOff>
      <xdr:row>2</xdr:row>
      <xdr:rowOff>0</xdr:rowOff>
    </xdr:from>
    <xdr:to>
      <xdr:col>56</xdr:col>
      <xdr:colOff>0</xdr:colOff>
      <xdr:row>2</xdr:row>
      <xdr:rowOff>20319</xdr:rowOff>
    </xdr:to>
    <xdr:pic>
      <xdr:nvPicPr>
        <xdr:cNvPr id="3" name="Picture 2">
          <a:extLst>
            <a:ext uri="{FF2B5EF4-FFF2-40B4-BE49-F238E27FC236}">
              <a16:creationId xmlns:a16="http://schemas.microsoft.com/office/drawing/2014/main" id="{E815BD70-7E17-4DA1-8013-FAF4E03C3B8B}"/>
            </a:ext>
          </a:extLst>
        </xdr:cNvPr>
        <xdr:cNvPicPr>
          <a:picLocks noChangeAspect="1"/>
        </xdr:cNvPicPr>
      </xdr:nvPicPr>
      <xdr:blipFill>
        <a:blip xmlns:r="http://schemas.openxmlformats.org/officeDocument/2006/relationships" r:embed="rId1"/>
        <a:stretch>
          <a:fillRect/>
        </a:stretch>
      </xdr:blipFill>
      <xdr:spPr>
        <a:xfrm>
          <a:off x="20431125" y="266700"/>
          <a:ext cx="0" cy="9524"/>
        </a:xfrm>
        <a:prstGeom prst="rect">
          <a:avLst/>
        </a:prstGeom>
      </xdr:spPr>
    </xdr:pic>
    <xdr:clientData/>
  </xdr:twoCellAnchor>
  <xdr:twoCellAnchor editAs="oneCell">
    <xdr:from>
      <xdr:col>68</xdr:col>
      <xdr:colOff>19050</xdr:colOff>
      <xdr:row>1</xdr:row>
      <xdr:rowOff>0</xdr:rowOff>
    </xdr:from>
    <xdr:to>
      <xdr:col>68</xdr:col>
      <xdr:colOff>22224</xdr:colOff>
      <xdr:row>1</xdr:row>
      <xdr:rowOff>20319</xdr:rowOff>
    </xdr:to>
    <xdr:pic>
      <xdr:nvPicPr>
        <xdr:cNvPr id="4" name="Picture 3">
          <a:extLst>
            <a:ext uri="{FF2B5EF4-FFF2-40B4-BE49-F238E27FC236}">
              <a16:creationId xmlns:a16="http://schemas.microsoft.com/office/drawing/2014/main" id="{ABD2D014-CA9B-4986-8AF6-26EE243D3171}"/>
            </a:ext>
          </a:extLst>
        </xdr:cNvPr>
        <xdr:cNvPicPr>
          <a:picLocks noChangeAspect="1"/>
        </xdr:cNvPicPr>
      </xdr:nvPicPr>
      <xdr:blipFill>
        <a:blip xmlns:r="http://schemas.openxmlformats.org/officeDocument/2006/relationships" r:embed="rId1"/>
        <a:stretch>
          <a:fillRect/>
        </a:stretch>
      </xdr:blipFill>
      <xdr:spPr>
        <a:xfrm>
          <a:off x="25031700" y="133350"/>
          <a:ext cx="9524" cy="9524"/>
        </a:xfrm>
        <a:prstGeom prst="rect">
          <a:avLst/>
        </a:prstGeom>
      </xdr:spPr>
    </xdr:pic>
    <xdr:clientData/>
  </xdr:twoCellAnchor>
  <xdr:twoCellAnchor editAs="oneCell">
    <xdr:from>
      <xdr:col>55</xdr:col>
      <xdr:colOff>381000</xdr:colOff>
      <xdr:row>2</xdr:row>
      <xdr:rowOff>0</xdr:rowOff>
    </xdr:from>
    <xdr:to>
      <xdr:col>56</xdr:col>
      <xdr:colOff>0</xdr:colOff>
      <xdr:row>2</xdr:row>
      <xdr:rowOff>20319</xdr:rowOff>
    </xdr:to>
    <xdr:pic>
      <xdr:nvPicPr>
        <xdr:cNvPr id="5" name="Picture 4">
          <a:extLst>
            <a:ext uri="{FF2B5EF4-FFF2-40B4-BE49-F238E27FC236}">
              <a16:creationId xmlns:a16="http://schemas.microsoft.com/office/drawing/2014/main" id="{F9B6B9A8-113E-488C-84D3-EF651DC5A397}"/>
            </a:ext>
          </a:extLst>
        </xdr:cNvPr>
        <xdr:cNvPicPr>
          <a:picLocks noChangeAspect="1"/>
        </xdr:cNvPicPr>
      </xdr:nvPicPr>
      <xdr:blipFill>
        <a:blip xmlns:r="http://schemas.openxmlformats.org/officeDocument/2006/relationships" r:embed="rId1"/>
        <a:stretch>
          <a:fillRect/>
        </a:stretch>
      </xdr:blipFill>
      <xdr:spPr>
        <a:xfrm>
          <a:off x="20431125" y="266700"/>
          <a:ext cx="0" cy="9524"/>
        </a:xfrm>
        <a:prstGeom prst="rect">
          <a:avLst/>
        </a:prstGeom>
      </xdr:spPr>
    </xdr:pic>
    <xdr:clientData/>
  </xdr:twoCellAnchor>
  <xdr:oneCellAnchor>
    <xdr:from>
      <xdr:col>94</xdr:col>
      <xdr:colOff>0</xdr:colOff>
      <xdr:row>1</xdr:row>
      <xdr:rowOff>0</xdr:rowOff>
    </xdr:from>
    <xdr:ext cx="9524" cy="9524"/>
    <xdr:pic>
      <xdr:nvPicPr>
        <xdr:cNvPr id="6" name="Picture 5">
          <a:extLst>
            <a:ext uri="{FF2B5EF4-FFF2-40B4-BE49-F238E27FC236}">
              <a16:creationId xmlns:a16="http://schemas.microsoft.com/office/drawing/2014/main" id="{6081FEBA-46A9-4ADE-9C5B-E7C40894E1DC}"/>
            </a:ext>
          </a:extLst>
        </xdr:cNvPr>
        <xdr:cNvPicPr>
          <a:picLocks noChangeAspect="1"/>
        </xdr:cNvPicPr>
      </xdr:nvPicPr>
      <xdr:blipFill>
        <a:blip xmlns:r="http://schemas.openxmlformats.org/officeDocument/2006/relationships" r:embed="rId1"/>
        <a:stretch>
          <a:fillRect/>
        </a:stretch>
      </xdr:blipFill>
      <xdr:spPr>
        <a:xfrm>
          <a:off x="34394775" y="133350"/>
          <a:ext cx="9524" cy="9524"/>
        </a:xfrm>
        <a:prstGeom prst="rect">
          <a:avLst/>
        </a:prstGeom>
      </xdr:spPr>
    </xdr:pic>
    <xdr:clientData/>
  </xdr:oneCellAnchor>
  <xdr:oneCellAnchor>
    <xdr:from>
      <xdr:col>94</xdr:col>
      <xdr:colOff>0</xdr:colOff>
      <xdr:row>1</xdr:row>
      <xdr:rowOff>0</xdr:rowOff>
    </xdr:from>
    <xdr:ext cx="9524" cy="9524"/>
    <xdr:pic>
      <xdr:nvPicPr>
        <xdr:cNvPr id="7" name="Picture 6">
          <a:extLst>
            <a:ext uri="{FF2B5EF4-FFF2-40B4-BE49-F238E27FC236}">
              <a16:creationId xmlns:a16="http://schemas.microsoft.com/office/drawing/2014/main" id="{113305F2-00B4-4921-881A-61D29AE35573}"/>
            </a:ext>
          </a:extLst>
        </xdr:cNvPr>
        <xdr:cNvPicPr>
          <a:picLocks noChangeAspect="1"/>
        </xdr:cNvPicPr>
      </xdr:nvPicPr>
      <xdr:blipFill>
        <a:blip xmlns:r="http://schemas.openxmlformats.org/officeDocument/2006/relationships" r:embed="rId1"/>
        <a:stretch>
          <a:fillRect/>
        </a:stretch>
      </xdr:blipFill>
      <xdr:spPr>
        <a:xfrm>
          <a:off x="34394775" y="133350"/>
          <a:ext cx="9524" cy="9524"/>
        </a:xfrm>
        <a:prstGeom prst="rect">
          <a:avLst/>
        </a:prstGeom>
      </xdr:spPr>
    </xdr:pic>
    <xdr:clientData/>
  </xdr:oneCellAnchor>
  <xdr:twoCellAnchor>
    <xdr:from>
      <xdr:col>86</xdr:col>
      <xdr:colOff>0</xdr:colOff>
      <xdr:row>92</xdr:row>
      <xdr:rowOff>131693</xdr:rowOff>
    </xdr:from>
    <xdr:to>
      <xdr:col>105</xdr:col>
      <xdr:colOff>63500</xdr:colOff>
      <xdr:row>113</xdr:row>
      <xdr:rowOff>91937</xdr:rowOff>
    </xdr:to>
    <xdr:graphicFrame macro="">
      <xdr:nvGraphicFramePr>
        <xdr:cNvPr id="8" name="Chart 7">
          <a:extLst>
            <a:ext uri="{FF2B5EF4-FFF2-40B4-BE49-F238E27FC236}">
              <a16:creationId xmlns:a16="http://schemas.microsoft.com/office/drawing/2014/main" id="{8C9F8C62-EFAB-4055-B342-8D28CF3C7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107</xdr:col>
      <xdr:colOff>0</xdr:colOff>
      <xdr:row>1</xdr:row>
      <xdr:rowOff>0</xdr:rowOff>
    </xdr:from>
    <xdr:ext cx="9524" cy="9524"/>
    <xdr:pic>
      <xdr:nvPicPr>
        <xdr:cNvPr id="9" name="Picture 8">
          <a:extLst>
            <a:ext uri="{FF2B5EF4-FFF2-40B4-BE49-F238E27FC236}">
              <a16:creationId xmlns:a16="http://schemas.microsoft.com/office/drawing/2014/main" id="{186ADD80-F3EE-40C6-A3AE-FA825B5F07F5}"/>
            </a:ext>
          </a:extLst>
        </xdr:cNvPr>
        <xdr:cNvPicPr>
          <a:picLocks noChangeAspect="1"/>
        </xdr:cNvPicPr>
      </xdr:nvPicPr>
      <xdr:blipFill>
        <a:blip xmlns:r="http://schemas.openxmlformats.org/officeDocument/2006/relationships" r:embed="rId1"/>
        <a:stretch>
          <a:fillRect/>
        </a:stretch>
      </xdr:blipFill>
      <xdr:spPr>
        <a:xfrm>
          <a:off x="39347775" y="133350"/>
          <a:ext cx="9524" cy="9524"/>
        </a:xfrm>
        <a:prstGeom prst="rect">
          <a:avLst/>
        </a:prstGeom>
      </xdr:spPr>
    </xdr:pic>
    <xdr:clientData/>
  </xdr:oneCellAnchor>
  <xdr:oneCellAnchor>
    <xdr:from>
      <xdr:col>107</xdr:col>
      <xdr:colOff>0</xdr:colOff>
      <xdr:row>1</xdr:row>
      <xdr:rowOff>0</xdr:rowOff>
    </xdr:from>
    <xdr:ext cx="9524" cy="9524"/>
    <xdr:pic>
      <xdr:nvPicPr>
        <xdr:cNvPr id="10" name="Picture 9">
          <a:extLst>
            <a:ext uri="{FF2B5EF4-FFF2-40B4-BE49-F238E27FC236}">
              <a16:creationId xmlns:a16="http://schemas.microsoft.com/office/drawing/2014/main" id="{180A5A4F-C749-425F-9B17-92DBE81FF275}"/>
            </a:ext>
          </a:extLst>
        </xdr:cNvPr>
        <xdr:cNvPicPr>
          <a:picLocks noChangeAspect="1"/>
        </xdr:cNvPicPr>
      </xdr:nvPicPr>
      <xdr:blipFill>
        <a:blip xmlns:r="http://schemas.openxmlformats.org/officeDocument/2006/relationships" r:embed="rId1"/>
        <a:stretch>
          <a:fillRect/>
        </a:stretch>
      </xdr:blipFill>
      <xdr:spPr>
        <a:xfrm>
          <a:off x="39347775" y="133350"/>
          <a:ext cx="9524" cy="9524"/>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68</xdr:col>
      <xdr:colOff>19050</xdr:colOff>
      <xdr:row>1</xdr:row>
      <xdr:rowOff>0</xdr:rowOff>
    </xdr:from>
    <xdr:to>
      <xdr:col>68</xdr:col>
      <xdr:colOff>31749</xdr:colOff>
      <xdr:row>1</xdr:row>
      <xdr:rowOff>12699</xdr:rowOff>
    </xdr:to>
    <xdr:pic>
      <xdr:nvPicPr>
        <xdr:cNvPr id="2" name="Picture 1">
          <a:extLst>
            <a:ext uri="{FF2B5EF4-FFF2-40B4-BE49-F238E27FC236}">
              <a16:creationId xmlns:a16="http://schemas.microsoft.com/office/drawing/2014/main" id="{201D5DC4-A481-42D3-B546-DA0FCE3AFD95}"/>
            </a:ext>
          </a:extLst>
        </xdr:cNvPr>
        <xdr:cNvPicPr>
          <a:picLocks noChangeAspect="1"/>
        </xdr:cNvPicPr>
      </xdr:nvPicPr>
      <xdr:blipFill>
        <a:blip xmlns:r="http://schemas.openxmlformats.org/officeDocument/2006/relationships" r:embed="rId1"/>
        <a:stretch>
          <a:fillRect/>
        </a:stretch>
      </xdr:blipFill>
      <xdr:spPr>
        <a:xfrm>
          <a:off x="11245850" y="133350"/>
          <a:ext cx="9524" cy="9524"/>
        </a:xfrm>
        <a:prstGeom prst="rect">
          <a:avLst/>
        </a:prstGeom>
      </xdr:spPr>
    </xdr:pic>
    <xdr:clientData/>
  </xdr:twoCellAnchor>
  <xdr:twoCellAnchor editAs="oneCell">
    <xdr:from>
      <xdr:col>55</xdr:col>
      <xdr:colOff>381000</xdr:colOff>
      <xdr:row>2</xdr:row>
      <xdr:rowOff>0</xdr:rowOff>
    </xdr:from>
    <xdr:to>
      <xdr:col>56</xdr:col>
      <xdr:colOff>0</xdr:colOff>
      <xdr:row>2</xdr:row>
      <xdr:rowOff>12699</xdr:rowOff>
    </xdr:to>
    <xdr:pic>
      <xdr:nvPicPr>
        <xdr:cNvPr id="3" name="Picture 2">
          <a:extLst>
            <a:ext uri="{FF2B5EF4-FFF2-40B4-BE49-F238E27FC236}">
              <a16:creationId xmlns:a16="http://schemas.microsoft.com/office/drawing/2014/main" id="{AFD4833A-1EF0-4649-ADD3-D64F83D179C1}"/>
            </a:ext>
          </a:extLst>
        </xdr:cNvPr>
        <xdr:cNvPicPr>
          <a:picLocks noChangeAspect="1"/>
        </xdr:cNvPicPr>
      </xdr:nvPicPr>
      <xdr:blipFill>
        <a:blip xmlns:r="http://schemas.openxmlformats.org/officeDocument/2006/relationships" r:embed="rId1"/>
        <a:stretch>
          <a:fillRect/>
        </a:stretch>
      </xdr:blipFill>
      <xdr:spPr>
        <a:xfrm>
          <a:off x="11226800" y="266700"/>
          <a:ext cx="0" cy="9524"/>
        </a:xfrm>
        <a:prstGeom prst="rect">
          <a:avLst/>
        </a:prstGeom>
      </xdr:spPr>
    </xdr:pic>
    <xdr:clientData/>
  </xdr:twoCellAnchor>
  <xdr:twoCellAnchor editAs="oneCell">
    <xdr:from>
      <xdr:col>68</xdr:col>
      <xdr:colOff>19050</xdr:colOff>
      <xdr:row>1</xdr:row>
      <xdr:rowOff>0</xdr:rowOff>
    </xdr:from>
    <xdr:to>
      <xdr:col>68</xdr:col>
      <xdr:colOff>31749</xdr:colOff>
      <xdr:row>1</xdr:row>
      <xdr:rowOff>12699</xdr:rowOff>
    </xdr:to>
    <xdr:pic>
      <xdr:nvPicPr>
        <xdr:cNvPr id="4" name="Picture 3">
          <a:extLst>
            <a:ext uri="{FF2B5EF4-FFF2-40B4-BE49-F238E27FC236}">
              <a16:creationId xmlns:a16="http://schemas.microsoft.com/office/drawing/2014/main" id="{384BEB2F-B71B-4E9D-8593-6DA94465B0D5}"/>
            </a:ext>
          </a:extLst>
        </xdr:cNvPr>
        <xdr:cNvPicPr>
          <a:picLocks noChangeAspect="1"/>
        </xdr:cNvPicPr>
      </xdr:nvPicPr>
      <xdr:blipFill>
        <a:blip xmlns:r="http://schemas.openxmlformats.org/officeDocument/2006/relationships" r:embed="rId1"/>
        <a:stretch>
          <a:fillRect/>
        </a:stretch>
      </xdr:blipFill>
      <xdr:spPr>
        <a:xfrm>
          <a:off x="11245850" y="133350"/>
          <a:ext cx="9524" cy="9524"/>
        </a:xfrm>
        <a:prstGeom prst="rect">
          <a:avLst/>
        </a:prstGeom>
      </xdr:spPr>
    </xdr:pic>
    <xdr:clientData/>
  </xdr:twoCellAnchor>
  <xdr:twoCellAnchor editAs="oneCell">
    <xdr:from>
      <xdr:col>55</xdr:col>
      <xdr:colOff>381000</xdr:colOff>
      <xdr:row>2</xdr:row>
      <xdr:rowOff>0</xdr:rowOff>
    </xdr:from>
    <xdr:to>
      <xdr:col>56</xdr:col>
      <xdr:colOff>0</xdr:colOff>
      <xdr:row>2</xdr:row>
      <xdr:rowOff>12699</xdr:rowOff>
    </xdr:to>
    <xdr:pic>
      <xdr:nvPicPr>
        <xdr:cNvPr id="5" name="Picture 4">
          <a:extLst>
            <a:ext uri="{FF2B5EF4-FFF2-40B4-BE49-F238E27FC236}">
              <a16:creationId xmlns:a16="http://schemas.microsoft.com/office/drawing/2014/main" id="{DE502366-BBE3-43E6-8983-765319C7CEE4}"/>
            </a:ext>
          </a:extLst>
        </xdr:cNvPr>
        <xdr:cNvPicPr>
          <a:picLocks noChangeAspect="1"/>
        </xdr:cNvPicPr>
      </xdr:nvPicPr>
      <xdr:blipFill>
        <a:blip xmlns:r="http://schemas.openxmlformats.org/officeDocument/2006/relationships" r:embed="rId1"/>
        <a:stretch>
          <a:fillRect/>
        </a:stretch>
      </xdr:blipFill>
      <xdr:spPr>
        <a:xfrm>
          <a:off x="11226800" y="266700"/>
          <a:ext cx="0" cy="9524"/>
        </a:xfrm>
        <a:prstGeom prst="rect">
          <a:avLst/>
        </a:prstGeom>
      </xdr:spPr>
    </xdr:pic>
    <xdr:clientData/>
  </xdr:twoCellAnchor>
  <xdr:oneCellAnchor>
    <xdr:from>
      <xdr:col>94</xdr:col>
      <xdr:colOff>0</xdr:colOff>
      <xdr:row>1</xdr:row>
      <xdr:rowOff>0</xdr:rowOff>
    </xdr:from>
    <xdr:ext cx="9524" cy="9524"/>
    <xdr:pic>
      <xdr:nvPicPr>
        <xdr:cNvPr id="10" name="Picture 5">
          <a:extLst>
            <a:ext uri="{FF2B5EF4-FFF2-40B4-BE49-F238E27FC236}">
              <a16:creationId xmlns:a16="http://schemas.microsoft.com/office/drawing/2014/main" id="{47EF87F9-E24A-4C61-B625-764F348B86CE}"/>
            </a:ext>
          </a:extLst>
        </xdr:cNvPr>
        <xdr:cNvPicPr>
          <a:picLocks noChangeAspect="1"/>
        </xdr:cNvPicPr>
      </xdr:nvPicPr>
      <xdr:blipFill>
        <a:blip xmlns:r="http://schemas.openxmlformats.org/officeDocument/2006/relationships" r:embed="rId1"/>
        <a:stretch>
          <a:fillRect/>
        </a:stretch>
      </xdr:blipFill>
      <xdr:spPr>
        <a:xfrm>
          <a:off x="20618450" y="133350"/>
          <a:ext cx="9524" cy="9524"/>
        </a:xfrm>
        <a:prstGeom prst="rect">
          <a:avLst/>
        </a:prstGeom>
      </xdr:spPr>
    </xdr:pic>
    <xdr:clientData/>
  </xdr:oneCellAnchor>
  <xdr:oneCellAnchor>
    <xdr:from>
      <xdr:col>94</xdr:col>
      <xdr:colOff>0</xdr:colOff>
      <xdr:row>1</xdr:row>
      <xdr:rowOff>0</xdr:rowOff>
    </xdr:from>
    <xdr:ext cx="9524" cy="9524"/>
    <xdr:pic>
      <xdr:nvPicPr>
        <xdr:cNvPr id="11" name="Picture 6">
          <a:extLst>
            <a:ext uri="{FF2B5EF4-FFF2-40B4-BE49-F238E27FC236}">
              <a16:creationId xmlns:a16="http://schemas.microsoft.com/office/drawing/2014/main" id="{D3A36D71-F1A8-43B0-85B1-E8BE46B24C2C}"/>
            </a:ext>
          </a:extLst>
        </xdr:cNvPr>
        <xdr:cNvPicPr>
          <a:picLocks noChangeAspect="1"/>
        </xdr:cNvPicPr>
      </xdr:nvPicPr>
      <xdr:blipFill>
        <a:blip xmlns:r="http://schemas.openxmlformats.org/officeDocument/2006/relationships" r:embed="rId1"/>
        <a:stretch>
          <a:fillRect/>
        </a:stretch>
      </xdr:blipFill>
      <xdr:spPr>
        <a:xfrm>
          <a:off x="20618450" y="133350"/>
          <a:ext cx="9524" cy="9524"/>
        </a:xfrm>
        <a:prstGeom prst="rect">
          <a:avLst/>
        </a:prstGeom>
      </xdr:spPr>
    </xdr:pic>
    <xdr:clientData/>
  </xdr:oneCellAnchor>
  <xdr:twoCellAnchor>
    <xdr:from>
      <xdr:col>86</xdr:col>
      <xdr:colOff>0</xdr:colOff>
      <xdr:row>97</xdr:row>
      <xdr:rowOff>131693</xdr:rowOff>
    </xdr:from>
    <xdr:to>
      <xdr:col>105</xdr:col>
      <xdr:colOff>63500</xdr:colOff>
      <xdr:row>118</xdr:row>
      <xdr:rowOff>91937</xdr:rowOff>
    </xdr:to>
    <xdr:graphicFrame macro="">
      <xdr:nvGraphicFramePr>
        <xdr:cNvPr id="18" name="Chart 7">
          <a:extLst>
            <a:ext uri="{FF2B5EF4-FFF2-40B4-BE49-F238E27FC236}">
              <a16:creationId xmlns:a16="http://schemas.microsoft.com/office/drawing/2014/main" id="{82FE038A-C384-B137-1460-6773FFD06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107</xdr:col>
      <xdr:colOff>0</xdr:colOff>
      <xdr:row>1</xdr:row>
      <xdr:rowOff>0</xdr:rowOff>
    </xdr:from>
    <xdr:ext cx="9524" cy="9524"/>
    <xdr:pic>
      <xdr:nvPicPr>
        <xdr:cNvPr id="8" name="Picture 7">
          <a:extLst>
            <a:ext uri="{FF2B5EF4-FFF2-40B4-BE49-F238E27FC236}">
              <a16:creationId xmlns:a16="http://schemas.microsoft.com/office/drawing/2014/main" id="{33182B69-8299-40DE-A17C-1BA82FF35C70}"/>
            </a:ext>
          </a:extLst>
        </xdr:cNvPr>
        <xdr:cNvPicPr>
          <a:picLocks noChangeAspect="1"/>
        </xdr:cNvPicPr>
      </xdr:nvPicPr>
      <xdr:blipFill>
        <a:blip xmlns:r="http://schemas.openxmlformats.org/officeDocument/2006/relationships" r:embed="rId1"/>
        <a:stretch>
          <a:fillRect/>
        </a:stretch>
      </xdr:blipFill>
      <xdr:spPr>
        <a:xfrm>
          <a:off x="34651950" y="133350"/>
          <a:ext cx="9524" cy="9524"/>
        </a:xfrm>
        <a:prstGeom prst="rect">
          <a:avLst/>
        </a:prstGeom>
      </xdr:spPr>
    </xdr:pic>
    <xdr:clientData/>
  </xdr:oneCellAnchor>
  <xdr:oneCellAnchor>
    <xdr:from>
      <xdr:col>107</xdr:col>
      <xdr:colOff>0</xdr:colOff>
      <xdr:row>1</xdr:row>
      <xdr:rowOff>0</xdr:rowOff>
    </xdr:from>
    <xdr:ext cx="9524" cy="9524"/>
    <xdr:pic>
      <xdr:nvPicPr>
        <xdr:cNvPr id="9" name="Picture 8">
          <a:extLst>
            <a:ext uri="{FF2B5EF4-FFF2-40B4-BE49-F238E27FC236}">
              <a16:creationId xmlns:a16="http://schemas.microsoft.com/office/drawing/2014/main" id="{E5CC99EE-CFED-4822-9412-F21DC9C07769}"/>
            </a:ext>
          </a:extLst>
        </xdr:cNvPr>
        <xdr:cNvPicPr>
          <a:picLocks noChangeAspect="1"/>
        </xdr:cNvPicPr>
      </xdr:nvPicPr>
      <xdr:blipFill>
        <a:blip xmlns:r="http://schemas.openxmlformats.org/officeDocument/2006/relationships" r:embed="rId1"/>
        <a:stretch>
          <a:fillRect/>
        </a:stretch>
      </xdr:blipFill>
      <xdr:spPr>
        <a:xfrm>
          <a:off x="34651950" y="133350"/>
          <a:ext cx="9524" cy="9524"/>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1</xdr:row>
      <xdr:rowOff>0</xdr:rowOff>
    </xdr:from>
    <xdr:ext cx="9524" cy="9524"/>
    <xdr:pic>
      <xdr:nvPicPr>
        <xdr:cNvPr id="2" name="Picture 1">
          <a:extLst>
            <a:ext uri="{FF2B5EF4-FFF2-40B4-BE49-F238E27FC236}">
              <a16:creationId xmlns:a16="http://schemas.microsoft.com/office/drawing/2014/main" id="{1D925FDE-7BAE-4015-8673-1647AA150D91}"/>
            </a:ext>
          </a:extLst>
        </xdr:cNvPr>
        <xdr:cNvPicPr>
          <a:picLocks noChangeAspect="1"/>
        </xdr:cNvPicPr>
      </xdr:nvPicPr>
      <xdr:blipFill>
        <a:blip xmlns:r="http://schemas.openxmlformats.org/officeDocument/2006/relationships" r:embed="rId1"/>
        <a:stretch>
          <a:fillRect/>
        </a:stretch>
      </xdr:blipFill>
      <xdr:spPr>
        <a:xfrm>
          <a:off x="3314700" y="133350"/>
          <a:ext cx="9524" cy="9524"/>
        </a:xfrm>
        <a:prstGeom prst="rect">
          <a:avLst/>
        </a:prstGeom>
      </xdr:spPr>
    </xdr:pic>
    <xdr:clientData/>
  </xdr:oneCellAnchor>
  <xdr:oneCellAnchor>
    <xdr:from>
      <xdr:col>3</xdr:col>
      <xdr:colOff>0</xdr:colOff>
      <xdr:row>2</xdr:row>
      <xdr:rowOff>0</xdr:rowOff>
    </xdr:from>
    <xdr:ext cx="9524" cy="9524"/>
    <xdr:pic>
      <xdr:nvPicPr>
        <xdr:cNvPr id="3" name="Picture 2">
          <a:extLst>
            <a:ext uri="{FF2B5EF4-FFF2-40B4-BE49-F238E27FC236}">
              <a16:creationId xmlns:a16="http://schemas.microsoft.com/office/drawing/2014/main" id="{2EDC7857-85A6-4F50-948E-3B5DF329BC12}"/>
            </a:ext>
          </a:extLst>
        </xdr:cNvPr>
        <xdr:cNvPicPr>
          <a:picLocks noChangeAspect="1"/>
        </xdr:cNvPicPr>
      </xdr:nvPicPr>
      <xdr:blipFill>
        <a:blip xmlns:r="http://schemas.openxmlformats.org/officeDocument/2006/relationships" r:embed="rId1"/>
        <a:stretch>
          <a:fillRect/>
        </a:stretch>
      </xdr:blipFill>
      <xdr:spPr>
        <a:xfrm>
          <a:off x="3314700" y="266700"/>
          <a:ext cx="9524" cy="9524"/>
        </a:xfrm>
        <a:prstGeom prst="rect">
          <a:avLst/>
        </a:prstGeom>
      </xdr:spPr>
    </xdr:pic>
    <xdr:clientData/>
  </xdr:oneCellAnchor>
  <xdr:oneCellAnchor>
    <xdr:from>
      <xdr:col>3</xdr:col>
      <xdr:colOff>0</xdr:colOff>
      <xdr:row>1</xdr:row>
      <xdr:rowOff>0</xdr:rowOff>
    </xdr:from>
    <xdr:ext cx="9524" cy="9524"/>
    <xdr:pic>
      <xdr:nvPicPr>
        <xdr:cNvPr id="4" name="Picture 3">
          <a:extLst>
            <a:ext uri="{FF2B5EF4-FFF2-40B4-BE49-F238E27FC236}">
              <a16:creationId xmlns:a16="http://schemas.microsoft.com/office/drawing/2014/main" id="{7CD25449-6C86-4788-9B37-3E47FD05E5D8}"/>
            </a:ext>
          </a:extLst>
        </xdr:cNvPr>
        <xdr:cNvPicPr>
          <a:picLocks noChangeAspect="1"/>
        </xdr:cNvPicPr>
      </xdr:nvPicPr>
      <xdr:blipFill>
        <a:blip xmlns:r="http://schemas.openxmlformats.org/officeDocument/2006/relationships" r:embed="rId1"/>
        <a:stretch>
          <a:fillRect/>
        </a:stretch>
      </xdr:blipFill>
      <xdr:spPr>
        <a:xfrm>
          <a:off x="3314700" y="133350"/>
          <a:ext cx="9524" cy="9524"/>
        </a:xfrm>
        <a:prstGeom prst="rect">
          <a:avLst/>
        </a:prstGeom>
      </xdr:spPr>
    </xdr:pic>
    <xdr:clientData/>
  </xdr:oneCellAnchor>
  <xdr:oneCellAnchor>
    <xdr:from>
      <xdr:col>3</xdr:col>
      <xdr:colOff>0</xdr:colOff>
      <xdr:row>2</xdr:row>
      <xdr:rowOff>0</xdr:rowOff>
    </xdr:from>
    <xdr:ext cx="12699" cy="9524"/>
    <xdr:pic>
      <xdr:nvPicPr>
        <xdr:cNvPr id="5" name="Picture 4">
          <a:extLst>
            <a:ext uri="{FF2B5EF4-FFF2-40B4-BE49-F238E27FC236}">
              <a16:creationId xmlns:a16="http://schemas.microsoft.com/office/drawing/2014/main" id="{6AAD40BC-17D9-480D-B53B-D64811A40FB8}"/>
            </a:ext>
          </a:extLst>
        </xdr:cNvPr>
        <xdr:cNvPicPr>
          <a:picLocks noChangeAspect="1"/>
        </xdr:cNvPicPr>
      </xdr:nvPicPr>
      <xdr:blipFill>
        <a:blip xmlns:r="http://schemas.openxmlformats.org/officeDocument/2006/relationships" r:embed="rId1"/>
        <a:stretch>
          <a:fillRect/>
        </a:stretch>
      </xdr:blipFill>
      <xdr:spPr>
        <a:xfrm>
          <a:off x="3314700" y="266700"/>
          <a:ext cx="12699" cy="9524"/>
        </a:xfrm>
        <a:prstGeom prst="rect">
          <a:avLst/>
        </a:prstGeom>
      </xdr:spPr>
    </xdr:pic>
    <xdr:clientData/>
  </xdr:oneCellAnchor>
  <xdr:oneCellAnchor>
    <xdr:from>
      <xdr:col>16</xdr:col>
      <xdr:colOff>0</xdr:colOff>
      <xdr:row>1</xdr:row>
      <xdr:rowOff>0</xdr:rowOff>
    </xdr:from>
    <xdr:ext cx="9524" cy="9524"/>
    <xdr:pic>
      <xdr:nvPicPr>
        <xdr:cNvPr id="6" name="Picture 5">
          <a:extLst>
            <a:ext uri="{FF2B5EF4-FFF2-40B4-BE49-F238E27FC236}">
              <a16:creationId xmlns:a16="http://schemas.microsoft.com/office/drawing/2014/main" id="{2262008D-D055-4F49-A11B-1B7783963BD6}"/>
            </a:ext>
          </a:extLst>
        </xdr:cNvPr>
        <xdr:cNvPicPr>
          <a:picLocks noChangeAspect="1"/>
        </xdr:cNvPicPr>
      </xdr:nvPicPr>
      <xdr:blipFill>
        <a:blip xmlns:r="http://schemas.openxmlformats.org/officeDocument/2006/relationships" r:embed="rId1"/>
        <a:stretch>
          <a:fillRect/>
        </a:stretch>
      </xdr:blipFill>
      <xdr:spPr>
        <a:xfrm>
          <a:off x="7924800" y="133350"/>
          <a:ext cx="9524" cy="9524"/>
        </a:xfrm>
        <a:prstGeom prst="rect">
          <a:avLst/>
        </a:prstGeom>
      </xdr:spPr>
    </xdr:pic>
    <xdr:clientData/>
  </xdr:oneCellAnchor>
  <xdr:oneCellAnchor>
    <xdr:from>
      <xdr:col>16</xdr:col>
      <xdr:colOff>0</xdr:colOff>
      <xdr:row>2</xdr:row>
      <xdr:rowOff>0</xdr:rowOff>
    </xdr:from>
    <xdr:ext cx="9524" cy="9524"/>
    <xdr:pic>
      <xdr:nvPicPr>
        <xdr:cNvPr id="7" name="Picture 6">
          <a:extLst>
            <a:ext uri="{FF2B5EF4-FFF2-40B4-BE49-F238E27FC236}">
              <a16:creationId xmlns:a16="http://schemas.microsoft.com/office/drawing/2014/main" id="{F7ECC7FB-5594-4F7B-81C9-39D4C9E9D92B}"/>
            </a:ext>
          </a:extLst>
        </xdr:cNvPr>
        <xdr:cNvPicPr>
          <a:picLocks noChangeAspect="1"/>
        </xdr:cNvPicPr>
      </xdr:nvPicPr>
      <xdr:blipFill>
        <a:blip xmlns:r="http://schemas.openxmlformats.org/officeDocument/2006/relationships" r:embed="rId1"/>
        <a:stretch>
          <a:fillRect/>
        </a:stretch>
      </xdr:blipFill>
      <xdr:spPr>
        <a:xfrm>
          <a:off x="7924800" y="266700"/>
          <a:ext cx="9524" cy="9524"/>
        </a:xfrm>
        <a:prstGeom prst="rect">
          <a:avLst/>
        </a:prstGeom>
      </xdr:spPr>
    </xdr:pic>
    <xdr:clientData/>
  </xdr:oneCellAnchor>
  <xdr:oneCellAnchor>
    <xdr:from>
      <xdr:col>16</xdr:col>
      <xdr:colOff>0</xdr:colOff>
      <xdr:row>1</xdr:row>
      <xdr:rowOff>0</xdr:rowOff>
    </xdr:from>
    <xdr:ext cx="9524" cy="9524"/>
    <xdr:pic>
      <xdr:nvPicPr>
        <xdr:cNvPr id="8" name="Picture 7">
          <a:extLst>
            <a:ext uri="{FF2B5EF4-FFF2-40B4-BE49-F238E27FC236}">
              <a16:creationId xmlns:a16="http://schemas.microsoft.com/office/drawing/2014/main" id="{E2264DFB-2E16-49B8-A3D6-54D03370E8C1}"/>
            </a:ext>
          </a:extLst>
        </xdr:cNvPr>
        <xdr:cNvPicPr>
          <a:picLocks noChangeAspect="1"/>
        </xdr:cNvPicPr>
      </xdr:nvPicPr>
      <xdr:blipFill>
        <a:blip xmlns:r="http://schemas.openxmlformats.org/officeDocument/2006/relationships" r:embed="rId1"/>
        <a:stretch>
          <a:fillRect/>
        </a:stretch>
      </xdr:blipFill>
      <xdr:spPr>
        <a:xfrm>
          <a:off x="7924800" y="133350"/>
          <a:ext cx="9524" cy="9524"/>
        </a:xfrm>
        <a:prstGeom prst="rect">
          <a:avLst/>
        </a:prstGeom>
      </xdr:spPr>
    </xdr:pic>
    <xdr:clientData/>
  </xdr:oneCellAnchor>
  <xdr:oneCellAnchor>
    <xdr:from>
      <xdr:col>16</xdr:col>
      <xdr:colOff>0</xdr:colOff>
      <xdr:row>2</xdr:row>
      <xdr:rowOff>0</xdr:rowOff>
    </xdr:from>
    <xdr:ext cx="12699" cy="9524"/>
    <xdr:pic>
      <xdr:nvPicPr>
        <xdr:cNvPr id="9" name="Picture 8">
          <a:extLst>
            <a:ext uri="{FF2B5EF4-FFF2-40B4-BE49-F238E27FC236}">
              <a16:creationId xmlns:a16="http://schemas.microsoft.com/office/drawing/2014/main" id="{6C0DA41E-4572-4FE9-AE5F-DECE4C62919C}"/>
            </a:ext>
          </a:extLst>
        </xdr:cNvPr>
        <xdr:cNvPicPr>
          <a:picLocks noChangeAspect="1"/>
        </xdr:cNvPicPr>
      </xdr:nvPicPr>
      <xdr:blipFill>
        <a:blip xmlns:r="http://schemas.openxmlformats.org/officeDocument/2006/relationships" r:embed="rId1"/>
        <a:stretch>
          <a:fillRect/>
        </a:stretch>
      </xdr:blipFill>
      <xdr:spPr>
        <a:xfrm>
          <a:off x="7924800" y="266700"/>
          <a:ext cx="12699" cy="9524"/>
        </a:xfrm>
        <a:prstGeom prst="rect">
          <a:avLst/>
        </a:prstGeom>
      </xdr:spPr>
    </xdr:pic>
    <xdr:clientData/>
  </xdr:oneCellAnchor>
  <xdr:oneCellAnchor>
    <xdr:from>
      <xdr:col>29</xdr:col>
      <xdr:colOff>0</xdr:colOff>
      <xdr:row>1</xdr:row>
      <xdr:rowOff>0</xdr:rowOff>
    </xdr:from>
    <xdr:ext cx="9524" cy="9524"/>
    <xdr:pic>
      <xdr:nvPicPr>
        <xdr:cNvPr id="10" name="Picture 9">
          <a:extLst>
            <a:ext uri="{FF2B5EF4-FFF2-40B4-BE49-F238E27FC236}">
              <a16:creationId xmlns:a16="http://schemas.microsoft.com/office/drawing/2014/main" id="{E0AE6115-A3C5-461D-B293-A0D194151324}"/>
            </a:ext>
          </a:extLst>
        </xdr:cNvPr>
        <xdr:cNvPicPr>
          <a:picLocks noChangeAspect="1"/>
        </xdr:cNvPicPr>
      </xdr:nvPicPr>
      <xdr:blipFill>
        <a:blip xmlns:r="http://schemas.openxmlformats.org/officeDocument/2006/relationships" r:embed="rId1"/>
        <a:stretch>
          <a:fillRect/>
        </a:stretch>
      </xdr:blipFill>
      <xdr:spPr>
        <a:xfrm>
          <a:off x="12954000" y="133350"/>
          <a:ext cx="9524" cy="9524"/>
        </a:xfrm>
        <a:prstGeom prst="rect">
          <a:avLst/>
        </a:prstGeom>
      </xdr:spPr>
    </xdr:pic>
    <xdr:clientData/>
  </xdr:oneCellAnchor>
  <xdr:oneCellAnchor>
    <xdr:from>
      <xdr:col>29</xdr:col>
      <xdr:colOff>0</xdr:colOff>
      <xdr:row>2</xdr:row>
      <xdr:rowOff>0</xdr:rowOff>
    </xdr:from>
    <xdr:ext cx="9524" cy="9524"/>
    <xdr:pic>
      <xdr:nvPicPr>
        <xdr:cNvPr id="11" name="Picture 10">
          <a:extLst>
            <a:ext uri="{FF2B5EF4-FFF2-40B4-BE49-F238E27FC236}">
              <a16:creationId xmlns:a16="http://schemas.microsoft.com/office/drawing/2014/main" id="{877371D9-CAF4-43FA-AE79-DEFFE7D0D5AC}"/>
            </a:ext>
          </a:extLst>
        </xdr:cNvPr>
        <xdr:cNvPicPr>
          <a:picLocks noChangeAspect="1"/>
        </xdr:cNvPicPr>
      </xdr:nvPicPr>
      <xdr:blipFill>
        <a:blip xmlns:r="http://schemas.openxmlformats.org/officeDocument/2006/relationships" r:embed="rId1"/>
        <a:stretch>
          <a:fillRect/>
        </a:stretch>
      </xdr:blipFill>
      <xdr:spPr>
        <a:xfrm>
          <a:off x="12954000" y="266700"/>
          <a:ext cx="9524" cy="9524"/>
        </a:xfrm>
        <a:prstGeom prst="rect">
          <a:avLst/>
        </a:prstGeom>
      </xdr:spPr>
    </xdr:pic>
    <xdr:clientData/>
  </xdr:oneCellAnchor>
  <xdr:oneCellAnchor>
    <xdr:from>
      <xdr:col>29</xdr:col>
      <xdr:colOff>0</xdr:colOff>
      <xdr:row>1</xdr:row>
      <xdr:rowOff>0</xdr:rowOff>
    </xdr:from>
    <xdr:ext cx="9524" cy="9524"/>
    <xdr:pic>
      <xdr:nvPicPr>
        <xdr:cNvPr id="12" name="Picture 11">
          <a:extLst>
            <a:ext uri="{FF2B5EF4-FFF2-40B4-BE49-F238E27FC236}">
              <a16:creationId xmlns:a16="http://schemas.microsoft.com/office/drawing/2014/main" id="{79F07AF3-29C2-4902-B61F-54F786F45037}"/>
            </a:ext>
          </a:extLst>
        </xdr:cNvPr>
        <xdr:cNvPicPr>
          <a:picLocks noChangeAspect="1"/>
        </xdr:cNvPicPr>
      </xdr:nvPicPr>
      <xdr:blipFill>
        <a:blip xmlns:r="http://schemas.openxmlformats.org/officeDocument/2006/relationships" r:embed="rId1"/>
        <a:stretch>
          <a:fillRect/>
        </a:stretch>
      </xdr:blipFill>
      <xdr:spPr>
        <a:xfrm>
          <a:off x="12954000" y="133350"/>
          <a:ext cx="9524" cy="9524"/>
        </a:xfrm>
        <a:prstGeom prst="rect">
          <a:avLst/>
        </a:prstGeom>
      </xdr:spPr>
    </xdr:pic>
    <xdr:clientData/>
  </xdr:oneCellAnchor>
  <xdr:oneCellAnchor>
    <xdr:from>
      <xdr:col>29</xdr:col>
      <xdr:colOff>0</xdr:colOff>
      <xdr:row>2</xdr:row>
      <xdr:rowOff>0</xdr:rowOff>
    </xdr:from>
    <xdr:ext cx="12699" cy="9524"/>
    <xdr:pic>
      <xdr:nvPicPr>
        <xdr:cNvPr id="13" name="Picture 12">
          <a:extLst>
            <a:ext uri="{FF2B5EF4-FFF2-40B4-BE49-F238E27FC236}">
              <a16:creationId xmlns:a16="http://schemas.microsoft.com/office/drawing/2014/main" id="{37596403-6982-4577-81D6-34683434CF31}"/>
            </a:ext>
          </a:extLst>
        </xdr:cNvPr>
        <xdr:cNvPicPr>
          <a:picLocks noChangeAspect="1"/>
        </xdr:cNvPicPr>
      </xdr:nvPicPr>
      <xdr:blipFill>
        <a:blip xmlns:r="http://schemas.openxmlformats.org/officeDocument/2006/relationships" r:embed="rId1"/>
        <a:stretch>
          <a:fillRect/>
        </a:stretch>
      </xdr:blipFill>
      <xdr:spPr>
        <a:xfrm>
          <a:off x="12954000" y="266700"/>
          <a:ext cx="12699" cy="9524"/>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1</xdr:row>
      <xdr:rowOff>0</xdr:rowOff>
    </xdr:from>
    <xdr:ext cx="12699" cy="12699"/>
    <xdr:pic>
      <xdr:nvPicPr>
        <xdr:cNvPr id="17" name="Picture 1">
          <a:extLst>
            <a:ext uri="{FF2B5EF4-FFF2-40B4-BE49-F238E27FC236}">
              <a16:creationId xmlns:a16="http://schemas.microsoft.com/office/drawing/2014/main" id="{07F8FB11-39CB-4B5C-A788-47AF0A66D715}"/>
            </a:ext>
          </a:extLst>
        </xdr:cNvPr>
        <xdr:cNvPicPr>
          <a:picLocks noChangeAspect="1"/>
        </xdr:cNvPicPr>
      </xdr:nvPicPr>
      <xdr:blipFill>
        <a:blip xmlns:r="http://schemas.openxmlformats.org/officeDocument/2006/relationships" r:embed="rId1"/>
        <a:stretch>
          <a:fillRect/>
        </a:stretch>
      </xdr:blipFill>
      <xdr:spPr>
        <a:xfrm>
          <a:off x="25088850" y="133350"/>
          <a:ext cx="12699" cy="12699"/>
        </a:xfrm>
        <a:prstGeom prst="rect">
          <a:avLst/>
        </a:prstGeom>
      </xdr:spPr>
    </xdr:pic>
    <xdr:clientData/>
  </xdr:oneCellAnchor>
  <xdr:oneCellAnchor>
    <xdr:from>
      <xdr:col>3</xdr:col>
      <xdr:colOff>0</xdr:colOff>
      <xdr:row>2</xdr:row>
      <xdr:rowOff>0</xdr:rowOff>
    </xdr:from>
    <xdr:ext cx="9525" cy="12699"/>
    <xdr:pic>
      <xdr:nvPicPr>
        <xdr:cNvPr id="15" name="Picture 2">
          <a:extLst>
            <a:ext uri="{FF2B5EF4-FFF2-40B4-BE49-F238E27FC236}">
              <a16:creationId xmlns:a16="http://schemas.microsoft.com/office/drawing/2014/main" id="{D5945FAC-5394-4E7D-8A9C-4B35F1B208C5}"/>
            </a:ext>
          </a:extLst>
        </xdr:cNvPr>
        <xdr:cNvPicPr>
          <a:picLocks noChangeAspect="1"/>
        </xdr:cNvPicPr>
      </xdr:nvPicPr>
      <xdr:blipFill>
        <a:blip xmlns:r="http://schemas.openxmlformats.org/officeDocument/2006/relationships" r:embed="rId1"/>
        <a:stretch>
          <a:fillRect/>
        </a:stretch>
      </xdr:blipFill>
      <xdr:spPr>
        <a:xfrm>
          <a:off x="20469225" y="266700"/>
          <a:ext cx="0" cy="12699"/>
        </a:xfrm>
        <a:prstGeom prst="rect">
          <a:avLst/>
        </a:prstGeom>
      </xdr:spPr>
    </xdr:pic>
    <xdr:clientData/>
  </xdr:oneCellAnchor>
  <xdr:oneCellAnchor>
    <xdr:from>
      <xdr:col>3</xdr:col>
      <xdr:colOff>0</xdr:colOff>
      <xdr:row>1</xdr:row>
      <xdr:rowOff>0</xdr:rowOff>
    </xdr:from>
    <xdr:ext cx="12699" cy="12699"/>
    <xdr:pic>
      <xdr:nvPicPr>
        <xdr:cNvPr id="16" name="Picture 3">
          <a:extLst>
            <a:ext uri="{FF2B5EF4-FFF2-40B4-BE49-F238E27FC236}">
              <a16:creationId xmlns:a16="http://schemas.microsoft.com/office/drawing/2014/main" id="{3DA2C821-3FB2-432E-8B25-1B1F621CA921}"/>
            </a:ext>
          </a:extLst>
        </xdr:cNvPr>
        <xdr:cNvPicPr>
          <a:picLocks noChangeAspect="1"/>
        </xdr:cNvPicPr>
      </xdr:nvPicPr>
      <xdr:blipFill>
        <a:blip xmlns:r="http://schemas.openxmlformats.org/officeDocument/2006/relationships" r:embed="rId1"/>
        <a:stretch>
          <a:fillRect/>
        </a:stretch>
      </xdr:blipFill>
      <xdr:spPr>
        <a:xfrm>
          <a:off x="25088850" y="133350"/>
          <a:ext cx="12699" cy="12699"/>
        </a:xfrm>
        <a:prstGeom prst="rect">
          <a:avLst/>
        </a:prstGeom>
      </xdr:spPr>
    </xdr:pic>
    <xdr:clientData/>
  </xdr:oneCellAnchor>
  <xdr:oneCellAnchor>
    <xdr:from>
      <xdr:col>3</xdr:col>
      <xdr:colOff>0</xdr:colOff>
      <xdr:row>2</xdr:row>
      <xdr:rowOff>0</xdr:rowOff>
    </xdr:from>
    <xdr:ext cx="9525" cy="12699"/>
    <xdr:pic>
      <xdr:nvPicPr>
        <xdr:cNvPr id="14" name="Picture 4">
          <a:extLst>
            <a:ext uri="{FF2B5EF4-FFF2-40B4-BE49-F238E27FC236}">
              <a16:creationId xmlns:a16="http://schemas.microsoft.com/office/drawing/2014/main" id="{EC3FEC40-447F-4CC0-B716-61497DE5A671}"/>
            </a:ext>
          </a:extLst>
        </xdr:cNvPr>
        <xdr:cNvPicPr>
          <a:picLocks noChangeAspect="1"/>
        </xdr:cNvPicPr>
      </xdr:nvPicPr>
      <xdr:blipFill>
        <a:blip xmlns:r="http://schemas.openxmlformats.org/officeDocument/2006/relationships" r:embed="rId1"/>
        <a:stretch>
          <a:fillRect/>
        </a:stretch>
      </xdr:blipFill>
      <xdr:spPr>
        <a:xfrm>
          <a:off x="20469225" y="266700"/>
          <a:ext cx="0" cy="12699"/>
        </a:xfrm>
        <a:prstGeom prst="rect">
          <a:avLst/>
        </a:prstGeom>
      </xdr:spPr>
    </xdr:pic>
    <xdr:clientData/>
  </xdr:oneCellAnchor>
  <xdr:oneCellAnchor>
    <xdr:from>
      <xdr:col>3</xdr:col>
      <xdr:colOff>0</xdr:colOff>
      <xdr:row>1</xdr:row>
      <xdr:rowOff>0</xdr:rowOff>
    </xdr:from>
    <xdr:ext cx="9524" cy="9524"/>
    <xdr:pic>
      <xdr:nvPicPr>
        <xdr:cNvPr id="19" name="Picture 5">
          <a:extLst>
            <a:ext uri="{FF2B5EF4-FFF2-40B4-BE49-F238E27FC236}">
              <a16:creationId xmlns:a16="http://schemas.microsoft.com/office/drawing/2014/main" id="{1474B53D-7A45-49E0-A15C-B630F57C30A4}"/>
            </a:ext>
          </a:extLst>
        </xdr:cNvPr>
        <xdr:cNvPicPr>
          <a:picLocks noChangeAspect="1"/>
        </xdr:cNvPicPr>
      </xdr:nvPicPr>
      <xdr:blipFill>
        <a:blip xmlns:r="http://schemas.openxmlformats.org/officeDocument/2006/relationships" r:embed="rId1"/>
        <a:stretch>
          <a:fillRect/>
        </a:stretch>
      </xdr:blipFill>
      <xdr:spPr>
        <a:xfrm>
          <a:off x="34470975" y="133350"/>
          <a:ext cx="9524" cy="9524"/>
        </a:xfrm>
        <a:prstGeom prst="rect">
          <a:avLst/>
        </a:prstGeom>
      </xdr:spPr>
    </xdr:pic>
    <xdr:clientData/>
  </xdr:oneCellAnchor>
  <xdr:oneCellAnchor>
    <xdr:from>
      <xdr:col>3</xdr:col>
      <xdr:colOff>0</xdr:colOff>
      <xdr:row>1</xdr:row>
      <xdr:rowOff>0</xdr:rowOff>
    </xdr:from>
    <xdr:ext cx="9524" cy="9524"/>
    <xdr:pic>
      <xdr:nvPicPr>
        <xdr:cNvPr id="18" name="Picture 6">
          <a:extLst>
            <a:ext uri="{FF2B5EF4-FFF2-40B4-BE49-F238E27FC236}">
              <a16:creationId xmlns:a16="http://schemas.microsoft.com/office/drawing/2014/main" id="{15FE9531-B5DF-4814-91F2-26389362D032}"/>
            </a:ext>
          </a:extLst>
        </xdr:cNvPr>
        <xdr:cNvPicPr>
          <a:picLocks noChangeAspect="1"/>
        </xdr:cNvPicPr>
      </xdr:nvPicPr>
      <xdr:blipFill>
        <a:blip xmlns:r="http://schemas.openxmlformats.org/officeDocument/2006/relationships" r:embed="rId1"/>
        <a:stretch>
          <a:fillRect/>
        </a:stretch>
      </xdr:blipFill>
      <xdr:spPr>
        <a:xfrm>
          <a:off x="34470975" y="133350"/>
          <a:ext cx="9524" cy="9524"/>
        </a:xfrm>
        <a:prstGeom prst="rect">
          <a:avLst/>
        </a:prstGeom>
      </xdr:spPr>
    </xdr:pic>
    <xdr:clientData/>
  </xdr:oneCellAnchor>
  <xdr:oneCellAnchor>
    <xdr:from>
      <xdr:col>16</xdr:col>
      <xdr:colOff>0</xdr:colOff>
      <xdr:row>1</xdr:row>
      <xdr:rowOff>0</xdr:rowOff>
    </xdr:from>
    <xdr:ext cx="12699" cy="12699"/>
    <xdr:pic>
      <xdr:nvPicPr>
        <xdr:cNvPr id="8" name="Picture 7">
          <a:extLst>
            <a:ext uri="{FF2B5EF4-FFF2-40B4-BE49-F238E27FC236}">
              <a16:creationId xmlns:a16="http://schemas.microsoft.com/office/drawing/2014/main" id="{2AA9247A-1695-45C1-A3AA-80BD9607533E}"/>
            </a:ext>
          </a:extLst>
        </xdr:cNvPr>
        <xdr:cNvPicPr>
          <a:picLocks noChangeAspect="1"/>
        </xdr:cNvPicPr>
      </xdr:nvPicPr>
      <xdr:blipFill>
        <a:blip xmlns:r="http://schemas.openxmlformats.org/officeDocument/2006/relationships" r:embed="rId1"/>
        <a:stretch>
          <a:fillRect/>
        </a:stretch>
      </xdr:blipFill>
      <xdr:spPr>
        <a:xfrm>
          <a:off x="3309938" y="134938"/>
          <a:ext cx="12699" cy="12699"/>
        </a:xfrm>
        <a:prstGeom prst="rect">
          <a:avLst/>
        </a:prstGeom>
      </xdr:spPr>
    </xdr:pic>
    <xdr:clientData/>
  </xdr:oneCellAnchor>
  <xdr:oneCellAnchor>
    <xdr:from>
      <xdr:col>16</xdr:col>
      <xdr:colOff>0</xdr:colOff>
      <xdr:row>2</xdr:row>
      <xdr:rowOff>0</xdr:rowOff>
    </xdr:from>
    <xdr:ext cx="9525" cy="12699"/>
    <xdr:pic>
      <xdr:nvPicPr>
        <xdr:cNvPr id="9" name="Picture 8">
          <a:extLst>
            <a:ext uri="{FF2B5EF4-FFF2-40B4-BE49-F238E27FC236}">
              <a16:creationId xmlns:a16="http://schemas.microsoft.com/office/drawing/2014/main" id="{2CC49C83-81D7-4133-B0C5-F00793384981}"/>
            </a:ext>
          </a:extLst>
        </xdr:cNvPr>
        <xdr:cNvPicPr>
          <a:picLocks noChangeAspect="1"/>
        </xdr:cNvPicPr>
      </xdr:nvPicPr>
      <xdr:blipFill>
        <a:blip xmlns:r="http://schemas.openxmlformats.org/officeDocument/2006/relationships" r:embed="rId1"/>
        <a:stretch>
          <a:fillRect/>
        </a:stretch>
      </xdr:blipFill>
      <xdr:spPr>
        <a:xfrm>
          <a:off x="3309938" y="269875"/>
          <a:ext cx="9525" cy="12699"/>
        </a:xfrm>
        <a:prstGeom prst="rect">
          <a:avLst/>
        </a:prstGeom>
      </xdr:spPr>
    </xdr:pic>
    <xdr:clientData/>
  </xdr:oneCellAnchor>
  <xdr:oneCellAnchor>
    <xdr:from>
      <xdr:col>16</xdr:col>
      <xdr:colOff>0</xdr:colOff>
      <xdr:row>1</xdr:row>
      <xdr:rowOff>0</xdr:rowOff>
    </xdr:from>
    <xdr:ext cx="12699" cy="12699"/>
    <xdr:pic>
      <xdr:nvPicPr>
        <xdr:cNvPr id="10" name="Picture 9">
          <a:extLst>
            <a:ext uri="{FF2B5EF4-FFF2-40B4-BE49-F238E27FC236}">
              <a16:creationId xmlns:a16="http://schemas.microsoft.com/office/drawing/2014/main" id="{45721CF1-6047-4CDB-AC3B-75EFCB6AFF6C}"/>
            </a:ext>
          </a:extLst>
        </xdr:cNvPr>
        <xdr:cNvPicPr>
          <a:picLocks noChangeAspect="1"/>
        </xdr:cNvPicPr>
      </xdr:nvPicPr>
      <xdr:blipFill>
        <a:blip xmlns:r="http://schemas.openxmlformats.org/officeDocument/2006/relationships" r:embed="rId1"/>
        <a:stretch>
          <a:fillRect/>
        </a:stretch>
      </xdr:blipFill>
      <xdr:spPr>
        <a:xfrm>
          <a:off x="3309938" y="134938"/>
          <a:ext cx="12699" cy="12699"/>
        </a:xfrm>
        <a:prstGeom prst="rect">
          <a:avLst/>
        </a:prstGeom>
      </xdr:spPr>
    </xdr:pic>
    <xdr:clientData/>
  </xdr:oneCellAnchor>
  <xdr:oneCellAnchor>
    <xdr:from>
      <xdr:col>16</xdr:col>
      <xdr:colOff>0</xdr:colOff>
      <xdr:row>2</xdr:row>
      <xdr:rowOff>0</xdr:rowOff>
    </xdr:from>
    <xdr:ext cx="9525" cy="12699"/>
    <xdr:pic>
      <xdr:nvPicPr>
        <xdr:cNvPr id="11" name="Picture 10">
          <a:extLst>
            <a:ext uri="{FF2B5EF4-FFF2-40B4-BE49-F238E27FC236}">
              <a16:creationId xmlns:a16="http://schemas.microsoft.com/office/drawing/2014/main" id="{88DC3A78-6968-499E-A304-BF915D1EC355}"/>
            </a:ext>
          </a:extLst>
        </xdr:cNvPr>
        <xdr:cNvPicPr>
          <a:picLocks noChangeAspect="1"/>
        </xdr:cNvPicPr>
      </xdr:nvPicPr>
      <xdr:blipFill>
        <a:blip xmlns:r="http://schemas.openxmlformats.org/officeDocument/2006/relationships" r:embed="rId1"/>
        <a:stretch>
          <a:fillRect/>
        </a:stretch>
      </xdr:blipFill>
      <xdr:spPr>
        <a:xfrm>
          <a:off x="3309938" y="269875"/>
          <a:ext cx="9525" cy="12699"/>
        </a:xfrm>
        <a:prstGeom prst="rect">
          <a:avLst/>
        </a:prstGeom>
      </xdr:spPr>
    </xdr:pic>
    <xdr:clientData/>
  </xdr:oneCellAnchor>
  <xdr:oneCellAnchor>
    <xdr:from>
      <xdr:col>16</xdr:col>
      <xdr:colOff>0</xdr:colOff>
      <xdr:row>1</xdr:row>
      <xdr:rowOff>0</xdr:rowOff>
    </xdr:from>
    <xdr:ext cx="9524" cy="9524"/>
    <xdr:pic>
      <xdr:nvPicPr>
        <xdr:cNvPr id="12" name="Picture 11">
          <a:extLst>
            <a:ext uri="{FF2B5EF4-FFF2-40B4-BE49-F238E27FC236}">
              <a16:creationId xmlns:a16="http://schemas.microsoft.com/office/drawing/2014/main" id="{1EEDC112-4988-4C29-BDF3-CE70151CF05F}"/>
            </a:ext>
          </a:extLst>
        </xdr:cNvPr>
        <xdr:cNvPicPr>
          <a:picLocks noChangeAspect="1"/>
        </xdr:cNvPicPr>
      </xdr:nvPicPr>
      <xdr:blipFill>
        <a:blip xmlns:r="http://schemas.openxmlformats.org/officeDocument/2006/relationships" r:embed="rId1"/>
        <a:stretch>
          <a:fillRect/>
        </a:stretch>
      </xdr:blipFill>
      <xdr:spPr>
        <a:xfrm>
          <a:off x="3309938" y="134938"/>
          <a:ext cx="9524" cy="9524"/>
        </a:xfrm>
        <a:prstGeom prst="rect">
          <a:avLst/>
        </a:prstGeom>
      </xdr:spPr>
    </xdr:pic>
    <xdr:clientData/>
  </xdr:oneCellAnchor>
  <xdr:oneCellAnchor>
    <xdr:from>
      <xdr:col>16</xdr:col>
      <xdr:colOff>0</xdr:colOff>
      <xdr:row>1</xdr:row>
      <xdr:rowOff>0</xdr:rowOff>
    </xdr:from>
    <xdr:ext cx="9524" cy="9524"/>
    <xdr:pic>
      <xdr:nvPicPr>
        <xdr:cNvPr id="13" name="Picture 12">
          <a:extLst>
            <a:ext uri="{FF2B5EF4-FFF2-40B4-BE49-F238E27FC236}">
              <a16:creationId xmlns:a16="http://schemas.microsoft.com/office/drawing/2014/main" id="{62911F04-06D8-464F-A0C3-F22D93726A0F}"/>
            </a:ext>
          </a:extLst>
        </xdr:cNvPr>
        <xdr:cNvPicPr>
          <a:picLocks noChangeAspect="1"/>
        </xdr:cNvPicPr>
      </xdr:nvPicPr>
      <xdr:blipFill>
        <a:blip xmlns:r="http://schemas.openxmlformats.org/officeDocument/2006/relationships" r:embed="rId1"/>
        <a:stretch>
          <a:fillRect/>
        </a:stretch>
      </xdr:blipFill>
      <xdr:spPr>
        <a:xfrm>
          <a:off x="3309938" y="134938"/>
          <a:ext cx="9524" cy="9524"/>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xdr:from>
      <xdr:col>19</xdr:col>
      <xdr:colOff>77470</xdr:colOff>
      <xdr:row>1</xdr:row>
      <xdr:rowOff>38100</xdr:rowOff>
    </xdr:from>
    <xdr:to>
      <xdr:col>21</xdr:col>
      <xdr:colOff>371475</xdr:colOff>
      <xdr:row>10</xdr:row>
      <xdr:rowOff>9525</xdr:rowOff>
    </xdr:to>
    <xdr:graphicFrame macro="">
      <xdr:nvGraphicFramePr>
        <xdr:cNvPr id="5" name="Chart 1">
          <a:extLst>
            <a:ext uri="{FF2B5EF4-FFF2-40B4-BE49-F238E27FC236}">
              <a16:creationId xmlns:a16="http://schemas.microsoft.com/office/drawing/2014/main" id="{74F5C7E9-E034-43D3-99B8-5824154331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85724</xdr:colOff>
      <xdr:row>1</xdr:row>
      <xdr:rowOff>47624</xdr:rowOff>
    </xdr:from>
    <xdr:to>
      <xdr:col>29</xdr:col>
      <xdr:colOff>113862</xdr:colOff>
      <xdr:row>9</xdr:row>
      <xdr:rowOff>212724</xdr:rowOff>
    </xdr:to>
    <xdr:graphicFrame macro="">
      <xdr:nvGraphicFramePr>
        <xdr:cNvPr id="3" name="Chart 2">
          <a:extLst>
            <a:ext uri="{FF2B5EF4-FFF2-40B4-BE49-F238E27FC236}">
              <a16:creationId xmlns:a16="http://schemas.microsoft.com/office/drawing/2014/main" id="{69C8A06C-B9DF-4C12-8DB7-B4D961C0A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editAs="oneCell">
    <xdr:from>
      <xdr:col>29</xdr:col>
      <xdr:colOff>0</xdr:colOff>
      <xdr:row>1</xdr:row>
      <xdr:rowOff>0</xdr:rowOff>
    </xdr:from>
    <xdr:to>
      <xdr:col>29</xdr:col>
      <xdr:colOff>12699</xdr:colOff>
      <xdr:row>1</xdr:row>
      <xdr:rowOff>25399</xdr:rowOff>
    </xdr:to>
    <xdr:pic>
      <xdr:nvPicPr>
        <xdr:cNvPr id="2" name="Picture 1">
          <a:extLst>
            <a:ext uri="{FF2B5EF4-FFF2-40B4-BE49-F238E27FC236}">
              <a16:creationId xmlns:a16="http://schemas.microsoft.com/office/drawing/2014/main" id="{14D4E375-1C4E-4282-82D1-B3419C0F2984}"/>
            </a:ext>
          </a:extLst>
        </xdr:cNvPr>
        <xdr:cNvPicPr>
          <a:picLocks noChangeAspect="1"/>
        </xdr:cNvPicPr>
      </xdr:nvPicPr>
      <xdr:blipFill>
        <a:blip xmlns:r="http://schemas.openxmlformats.org/officeDocument/2006/relationships" r:embed="rId1"/>
        <a:stretch>
          <a:fillRect/>
        </a:stretch>
      </xdr:blipFill>
      <xdr:spPr>
        <a:xfrm>
          <a:off x="4591050" y="133350"/>
          <a:ext cx="12699" cy="12699"/>
        </a:xfrm>
        <a:prstGeom prst="rect">
          <a:avLst/>
        </a:prstGeom>
      </xdr:spPr>
    </xdr:pic>
    <xdr:clientData/>
  </xdr:twoCellAnchor>
  <xdr:twoCellAnchor editAs="oneCell">
    <xdr:from>
      <xdr:col>29</xdr:col>
      <xdr:colOff>0</xdr:colOff>
      <xdr:row>2</xdr:row>
      <xdr:rowOff>0</xdr:rowOff>
    </xdr:from>
    <xdr:to>
      <xdr:col>29</xdr:col>
      <xdr:colOff>0</xdr:colOff>
      <xdr:row>2</xdr:row>
      <xdr:rowOff>25399</xdr:rowOff>
    </xdr:to>
    <xdr:pic>
      <xdr:nvPicPr>
        <xdr:cNvPr id="3" name="Picture 2">
          <a:extLst>
            <a:ext uri="{FF2B5EF4-FFF2-40B4-BE49-F238E27FC236}">
              <a16:creationId xmlns:a16="http://schemas.microsoft.com/office/drawing/2014/main" id="{DAD153D2-0E27-48A4-844D-EF3A869252F3}"/>
            </a:ext>
          </a:extLst>
        </xdr:cNvPr>
        <xdr:cNvPicPr>
          <a:picLocks noChangeAspect="1"/>
        </xdr:cNvPicPr>
      </xdr:nvPicPr>
      <xdr:blipFill>
        <a:blip xmlns:r="http://schemas.openxmlformats.org/officeDocument/2006/relationships" r:embed="rId1"/>
        <a:stretch>
          <a:fillRect/>
        </a:stretch>
      </xdr:blipFill>
      <xdr:spPr>
        <a:xfrm>
          <a:off x="4572000" y="266700"/>
          <a:ext cx="0" cy="12699"/>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29</xdr:col>
      <xdr:colOff>0</xdr:colOff>
      <xdr:row>1</xdr:row>
      <xdr:rowOff>0</xdr:rowOff>
    </xdr:from>
    <xdr:to>
      <xdr:col>29</xdr:col>
      <xdr:colOff>12699</xdr:colOff>
      <xdr:row>1</xdr:row>
      <xdr:rowOff>25399</xdr:rowOff>
    </xdr:to>
    <xdr:pic>
      <xdr:nvPicPr>
        <xdr:cNvPr id="3" name="Picture 2">
          <a:extLst>
            <a:ext uri="{FF2B5EF4-FFF2-40B4-BE49-F238E27FC236}">
              <a16:creationId xmlns:a16="http://schemas.microsoft.com/office/drawing/2014/main" id="{CF062B4E-9511-4CE5-A4BB-0ADAA9ACE794}"/>
            </a:ext>
          </a:extLst>
        </xdr:cNvPr>
        <xdr:cNvPicPr>
          <a:picLocks noChangeAspect="1"/>
        </xdr:cNvPicPr>
      </xdr:nvPicPr>
      <xdr:blipFill>
        <a:blip xmlns:r="http://schemas.openxmlformats.org/officeDocument/2006/relationships" r:embed="rId1"/>
        <a:stretch>
          <a:fillRect/>
        </a:stretch>
      </xdr:blipFill>
      <xdr:spPr>
        <a:xfrm>
          <a:off x="26200100" y="133350"/>
          <a:ext cx="12699" cy="12699"/>
        </a:xfrm>
        <a:prstGeom prst="rect">
          <a:avLst/>
        </a:prstGeom>
      </xdr:spPr>
    </xdr:pic>
    <xdr:clientData/>
  </xdr:twoCellAnchor>
  <xdr:twoCellAnchor editAs="oneCell">
    <xdr:from>
      <xdr:col>29</xdr:col>
      <xdr:colOff>0</xdr:colOff>
      <xdr:row>2</xdr:row>
      <xdr:rowOff>0</xdr:rowOff>
    </xdr:from>
    <xdr:to>
      <xdr:col>29</xdr:col>
      <xdr:colOff>0</xdr:colOff>
      <xdr:row>2</xdr:row>
      <xdr:rowOff>25399</xdr:rowOff>
    </xdr:to>
    <xdr:pic>
      <xdr:nvPicPr>
        <xdr:cNvPr id="4" name="Picture 3">
          <a:extLst>
            <a:ext uri="{FF2B5EF4-FFF2-40B4-BE49-F238E27FC236}">
              <a16:creationId xmlns:a16="http://schemas.microsoft.com/office/drawing/2014/main" id="{20E25038-8282-450C-A9D5-E7F681668832}"/>
            </a:ext>
          </a:extLst>
        </xdr:cNvPr>
        <xdr:cNvPicPr>
          <a:picLocks noChangeAspect="1"/>
        </xdr:cNvPicPr>
      </xdr:nvPicPr>
      <xdr:blipFill>
        <a:blip xmlns:r="http://schemas.openxmlformats.org/officeDocument/2006/relationships" r:embed="rId1"/>
        <a:stretch>
          <a:fillRect/>
        </a:stretch>
      </xdr:blipFill>
      <xdr:spPr>
        <a:xfrm>
          <a:off x="21209000" y="266700"/>
          <a:ext cx="0" cy="12699"/>
        </a:xfrm>
        <a:prstGeom prst="rect">
          <a:avLst/>
        </a:prstGeom>
      </xdr:spPr>
    </xdr:pic>
    <xdr:clientData/>
  </xdr:twoCellAnchor>
  <xdr:twoCellAnchor editAs="oneCell">
    <xdr:from>
      <xdr:col>29</xdr:col>
      <xdr:colOff>0</xdr:colOff>
      <xdr:row>1</xdr:row>
      <xdr:rowOff>0</xdr:rowOff>
    </xdr:from>
    <xdr:to>
      <xdr:col>29</xdr:col>
      <xdr:colOff>12699</xdr:colOff>
      <xdr:row>1</xdr:row>
      <xdr:rowOff>25399</xdr:rowOff>
    </xdr:to>
    <xdr:pic>
      <xdr:nvPicPr>
        <xdr:cNvPr id="5" name="Picture 4">
          <a:extLst>
            <a:ext uri="{FF2B5EF4-FFF2-40B4-BE49-F238E27FC236}">
              <a16:creationId xmlns:a16="http://schemas.microsoft.com/office/drawing/2014/main" id="{5B38C252-4DF3-4193-81CA-7DF3FD9CA451}"/>
            </a:ext>
          </a:extLst>
        </xdr:cNvPr>
        <xdr:cNvPicPr>
          <a:picLocks noChangeAspect="1"/>
        </xdr:cNvPicPr>
      </xdr:nvPicPr>
      <xdr:blipFill>
        <a:blip xmlns:r="http://schemas.openxmlformats.org/officeDocument/2006/relationships" r:embed="rId1"/>
        <a:stretch>
          <a:fillRect/>
        </a:stretch>
      </xdr:blipFill>
      <xdr:spPr>
        <a:xfrm>
          <a:off x="26200100" y="133350"/>
          <a:ext cx="12699" cy="12699"/>
        </a:xfrm>
        <a:prstGeom prst="rect">
          <a:avLst/>
        </a:prstGeom>
      </xdr:spPr>
    </xdr:pic>
    <xdr:clientData/>
  </xdr:twoCellAnchor>
  <xdr:twoCellAnchor editAs="oneCell">
    <xdr:from>
      <xdr:col>29</xdr:col>
      <xdr:colOff>0</xdr:colOff>
      <xdr:row>2</xdr:row>
      <xdr:rowOff>0</xdr:rowOff>
    </xdr:from>
    <xdr:to>
      <xdr:col>29</xdr:col>
      <xdr:colOff>0</xdr:colOff>
      <xdr:row>2</xdr:row>
      <xdr:rowOff>25399</xdr:rowOff>
    </xdr:to>
    <xdr:pic>
      <xdr:nvPicPr>
        <xdr:cNvPr id="6" name="Picture 5">
          <a:extLst>
            <a:ext uri="{FF2B5EF4-FFF2-40B4-BE49-F238E27FC236}">
              <a16:creationId xmlns:a16="http://schemas.microsoft.com/office/drawing/2014/main" id="{55121B1F-D816-47D8-A007-81BF0A71F58C}"/>
            </a:ext>
          </a:extLst>
        </xdr:cNvPr>
        <xdr:cNvPicPr>
          <a:picLocks noChangeAspect="1"/>
        </xdr:cNvPicPr>
      </xdr:nvPicPr>
      <xdr:blipFill>
        <a:blip xmlns:r="http://schemas.openxmlformats.org/officeDocument/2006/relationships" r:embed="rId1"/>
        <a:stretch>
          <a:fillRect/>
        </a:stretch>
      </xdr:blipFill>
      <xdr:spPr>
        <a:xfrm>
          <a:off x="21209000" y="266700"/>
          <a:ext cx="0" cy="12699"/>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16</xdr:col>
      <xdr:colOff>6984</xdr:colOff>
      <xdr:row>1</xdr:row>
      <xdr:rowOff>18414</xdr:rowOff>
    </xdr:to>
    <xdr:pic>
      <xdr:nvPicPr>
        <xdr:cNvPr id="2" name="Picture 1">
          <a:extLst>
            <a:ext uri="{FF2B5EF4-FFF2-40B4-BE49-F238E27FC236}">
              <a16:creationId xmlns:a16="http://schemas.microsoft.com/office/drawing/2014/main" id="{08E4B62D-CC43-41CA-A682-2BA771C5E7AB}"/>
            </a:ext>
          </a:extLst>
        </xdr:cNvPr>
        <xdr:cNvPicPr>
          <a:picLocks noChangeAspect="1"/>
        </xdr:cNvPicPr>
      </xdr:nvPicPr>
      <xdr:blipFill>
        <a:blip xmlns:r="http://schemas.openxmlformats.org/officeDocument/2006/relationships" r:embed="rId1"/>
        <a:stretch>
          <a:fillRect/>
        </a:stretch>
      </xdr:blipFill>
      <xdr:spPr>
        <a:xfrm>
          <a:off x="4908550" y="133350"/>
          <a:ext cx="9524" cy="9524"/>
        </a:xfrm>
        <a:prstGeom prst="rect">
          <a:avLst/>
        </a:prstGeom>
      </xdr:spPr>
    </xdr:pic>
    <xdr:clientData/>
  </xdr:twoCellAnchor>
  <xdr:twoCellAnchor editAs="oneCell">
    <xdr:from>
      <xdr:col>16</xdr:col>
      <xdr:colOff>0</xdr:colOff>
      <xdr:row>2</xdr:row>
      <xdr:rowOff>0</xdr:rowOff>
    </xdr:from>
    <xdr:to>
      <xdr:col>16</xdr:col>
      <xdr:colOff>0</xdr:colOff>
      <xdr:row>2</xdr:row>
      <xdr:rowOff>18414</xdr:rowOff>
    </xdr:to>
    <xdr:pic>
      <xdr:nvPicPr>
        <xdr:cNvPr id="3" name="Picture 2">
          <a:extLst>
            <a:ext uri="{FF2B5EF4-FFF2-40B4-BE49-F238E27FC236}">
              <a16:creationId xmlns:a16="http://schemas.microsoft.com/office/drawing/2014/main" id="{250C386A-D8D8-4975-83F4-78B7DE4E3C55}"/>
            </a:ext>
          </a:extLst>
        </xdr:cNvPr>
        <xdr:cNvPicPr>
          <a:picLocks noChangeAspect="1"/>
        </xdr:cNvPicPr>
      </xdr:nvPicPr>
      <xdr:blipFill>
        <a:blip xmlns:r="http://schemas.openxmlformats.org/officeDocument/2006/relationships" r:embed="rId1"/>
        <a:stretch>
          <a:fillRect/>
        </a:stretch>
      </xdr:blipFill>
      <xdr:spPr>
        <a:xfrm>
          <a:off x="4889500" y="266700"/>
          <a:ext cx="0" cy="9524"/>
        </a:xfrm>
        <a:prstGeom prst="rect">
          <a:avLst/>
        </a:prstGeom>
      </xdr:spPr>
    </xdr:pic>
    <xdr:clientData/>
  </xdr:twoCellAnchor>
  <xdr:twoCellAnchor editAs="oneCell">
    <xdr:from>
      <xdr:col>16</xdr:col>
      <xdr:colOff>0</xdr:colOff>
      <xdr:row>1</xdr:row>
      <xdr:rowOff>0</xdr:rowOff>
    </xdr:from>
    <xdr:to>
      <xdr:col>16</xdr:col>
      <xdr:colOff>6984</xdr:colOff>
      <xdr:row>1</xdr:row>
      <xdr:rowOff>18414</xdr:rowOff>
    </xdr:to>
    <xdr:pic>
      <xdr:nvPicPr>
        <xdr:cNvPr id="4" name="Picture 3">
          <a:extLst>
            <a:ext uri="{FF2B5EF4-FFF2-40B4-BE49-F238E27FC236}">
              <a16:creationId xmlns:a16="http://schemas.microsoft.com/office/drawing/2014/main" id="{464FAA6B-C3CB-4A53-805B-0D9706C408FB}"/>
            </a:ext>
          </a:extLst>
        </xdr:cNvPr>
        <xdr:cNvPicPr>
          <a:picLocks noChangeAspect="1"/>
        </xdr:cNvPicPr>
      </xdr:nvPicPr>
      <xdr:blipFill>
        <a:blip xmlns:r="http://schemas.openxmlformats.org/officeDocument/2006/relationships" r:embed="rId1"/>
        <a:stretch>
          <a:fillRect/>
        </a:stretch>
      </xdr:blipFill>
      <xdr:spPr>
        <a:xfrm>
          <a:off x="4908550" y="133350"/>
          <a:ext cx="9524" cy="9524"/>
        </a:xfrm>
        <a:prstGeom prst="rect">
          <a:avLst/>
        </a:prstGeom>
      </xdr:spPr>
    </xdr:pic>
    <xdr:clientData/>
  </xdr:twoCellAnchor>
  <xdr:twoCellAnchor editAs="oneCell">
    <xdr:from>
      <xdr:col>16</xdr:col>
      <xdr:colOff>0</xdr:colOff>
      <xdr:row>2</xdr:row>
      <xdr:rowOff>0</xdr:rowOff>
    </xdr:from>
    <xdr:to>
      <xdr:col>16</xdr:col>
      <xdr:colOff>0</xdr:colOff>
      <xdr:row>2</xdr:row>
      <xdr:rowOff>18414</xdr:rowOff>
    </xdr:to>
    <xdr:pic>
      <xdr:nvPicPr>
        <xdr:cNvPr id="5" name="Picture 4">
          <a:extLst>
            <a:ext uri="{FF2B5EF4-FFF2-40B4-BE49-F238E27FC236}">
              <a16:creationId xmlns:a16="http://schemas.microsoft.com/office/drawing/2014/main" id="{F80F3447-F259-4F77-A5FD-260D51791E41}"/>
            </a:ext>
          </a:extLst>
        </xdr:cNvPr>
        <xdr:cNvPicPr>
          <a:picLocks noChangeAspect="1"/>
        </xdr:cNvPicPr>
      </xdr:nvPicPr>
      <xdr:blipFill>
        <a:blip xmlns:r="http://schemas.openxmlformats.org/officeDocument/2006/relationships" r:embed="rId1"/>
        <a:stretch>
          <a:fillRect/>
        </a:stretch>
      </xdr:blipFill>
      <xdr:spPr>
        <a:xfrm>
          <a:off x="4889500" y="266700"/>
          <a:ext cx="0" cy="9524"/>
        </a:xfrm>
        <a:prstGeom prst="rect">
          <a:avLst/>
        </a:prstGeom>
      </xdr:spPr>
    </xdr:pic>
    <xdr:clientData/>
  </xdr:twoCellAnchor>
  <xdr:oneCellAnchor>
    <xdr:from>
      <xdr:col>16</xdr:col>
      <xdr:colOff>0</xdr:colOff>
      <xdr:row>1</xdr:row>
      <xdr:rowOff>0</xdr:rowOff>
    </xdr:from>
    <xdr:ext cx="9524" cy="9524"/>
    <xdr:pic>
      <xdr:nvPicPr>
        <xdr:cNvPr id="6" name="Picture 5">
          <a:extLst>
            <a:ext uri="{FF2B5EF4-FFF2-40B4-BE49-F238E27FC236}">
              <a16:creationId xmlns:a16="http://schemas.microsoft.com/office/drawing/2014/main" id="{1E01E427-2D26-4033-9AAD-E2202AA27A3B}"/>
            </a:ext>
          </a:extLst>
        </xdr:cNvPr>
        <xdr:cNvPicPr>
          <a:picLocks noChangeAspect="1"/>
        </xdr:cNvPicPr>
      </xdr:nvPicPr>
      <xdr:blipFill>
        <a:blip xmlns:r="http://schemas.openxmlformats.org/officeDocument/2006/relationships" r:embed="rId1"/>
        <a:stretch>
          <a:fillRect/>
        </a:stretch>
      </xdr:blipFill>
      <xdr:spPr>
        <a:xfrm>
          <a:off x="9779000" y="133350"/>
          <a:ext cx="9524" cy="9524"/>
        </a:xfrm>
        <a:prstGeom prst="rect">
          <a:avLst/>
        </a:prstGeom>
      </xdr:spPr>
    </xdr:pic>
    <xdr:clientData/>
  </xdr:oneCellAnchor>
  <xdr:oneCellAnchor>
    <xdr:from>
      <xdr:col>16</xdr:col>
      <xdr:colOff>0</xdr:colOff>
      <xdr:row>1</xdr:row>
      <xdr:rowOff>0</xdr:rowOff>
    </xdr:from>
    <xdr:ext cx="9524" cy="9524"/>
    <xdr:pic>
      <xdr:nvPicPr>
        <xdr:cNvPr id="7" name="Picture 6">
          <a:extLst>
            <a:ext uri="{FF2B5EF4-FFF2-40B4-BE49-F238E27FC236}">
              <a16:creationId xmlns:a16="http://schemas.microsoft.com/office/drawing/2014/main" id="{6383D294-9BB6-425A-8438-F92BCDD03228}"/>
            </a:ext>
          </a:extLst>
        </xdr:cNvPr>
        <xdr:cNvPicPr>
          <a:picLocks noChangeAspect="1"/>
        </xdr:cNvPicPr>
      </xdr:nvPicPr>
      <xdr:blipFill>
        <a:blip xmlns:r="http://schemas.openxmlformats.org/officeDocument/2006/relationships" r:embed="rId1"/>
        <a:stretch>
          <a:fillRect/>
        </a:stretch>
      </xdr:blipFill>
      <xdr:spPr>
        <a:xfrm>
          <a:off x="9779000" y="133350"/>
          <a:ext cx="9524" cy="9524"/>
        </a:xfrm>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16</xdr:col>
      <xdr:colOff>3174</xdr:colOff>
      <xdr:row>1</xdr:row>
      <xdr:rowOff>26034</xdr:rowOff>
    </xdr:to>
    <xdr:pic>
      <xdr:nvPicPr>
        <xdr:cNvPr id="2" name="Picture 2">
          <a:extLst>
            <a:ext uri="{FF2B5EF4-FFF2-40B4-BE49-F238E27FC236}">
              <a16:creationId xmlns:a16="http://schemas.microsoft.com/office/drawing/2014/main" id="{C5D78E2E-8F76-4CC1-9A17-0C4A46C50D40}"/>
            </a:ext>
          </a:extLst>
        </xdr:cNvPr>
        <xdr:cNvPicPr>
          <a:picLocks noChangeAspect="1"/>
        </xdr:cNvPicPr>
      </xdr:nvPicPr>
      <xdr:blipFill>
        <a:blip xmlns:r="http://schemas.openxmlformats.org/officeDocument/2006/relationships" r:embed="rId1"/>
        <a:stretch>
          <a:fillRect/>
        </a:stretch>
      </xdr:blipFill>
      <xdr:spPr>
        <a:xfrm>
          <a:off x="19894550" y="133350"/>
          <a:ext cx="9524" cy="9524"/>
        </a:xfrm>
        <a:prstGeom prst="rect">
          <a:avLst/>
        </a:prstGeom>
      </xdr:spPr>
    </xdr:pic>
    <xdr:clientData/>
  </xdr:twoCellAnchor>
  <xdr:twoCellAnchor editAs="oneCell">
    <xdr:from>
      <xdr:col>16</xdr:col>
      <xdr:colOff>0</xdr:colOff>
      <xdr:row>2</xdr:row>
      <xdr:rowOff>0</xdr:rowOff>
    </xdr:from>
    <xdr:to>
      <xdr:col>16</xdr:col>
      <xdr:colOff>0</xdr:colOff>
      <xdr:row>2</xdr:row>
      <xdr:rowOff>26034</xdr:rowOff>
    </xdr:to>
    <xdr:pic>
      <xdr:nvPicPr>
        <xdr:cNvPr id="3" name="Picture 3">
          <a:extLst>
            <a:ext uri="{FF2B5EF4-FFF2-40B4-BE49-F238E27FC236}">
              <a16:creationId xmlns:a16="http://schemas.microsoft.com/office/drawing/2014/main" id="{96DFD70D-5A42-4E76-A338-B5FAAACD7012}"/>
            </a:ext>
          </a:extLst>
        </xdr:cNvPr>
        <xdr:cNvPicPr>
          <a:picLocks noChangeAspect="1"/>
        </xdr:cNvPicPr>
      </xdr:nvPicPr>
      <xdr:blipFill>
        <a:blip xmlns:r="http://schemas.openxmlformats.org/officeDocument/2006/relationships" r:embed="rId1"/>
        <a:stretch>
          <a:fillRect/>
        </a:stretch>
      </xdr:blipFill>
      <xdr:spPr>
        <a:xfrm>
          <a:off x="14947900" y="266700"/>
          <a:ext cx="0" cy="9524"/>
        </a:xfrm>
        <a:prstGeom prst="rect">
          <a:avLst/>
        </a:prstGeom>
      </xdr:spPr>
    </xdr:pic>
    <xdr:clientData/>
  </xdr:twoCellAnchor>
  <xdr:twoCellAnchor editAs="oneCell">
    <xdr:from>
      <xdr:col>16</xdr:col>
      <xdr:colOff>0</xdr:colOff>
      <xdr:row>1</xdr:row>
      <xdr:rowOff>0</xdr:rowOff>
    </xdr:from>
    <xdr:to>
      <xdr:col>16</xdr:col>
      <xdr:colOff>3174</xdr:colOff>
      <xdr:row>1</xdr:row>
      <xdr:rowOff>26034</xdr:rowOff>
    </xdr:to>
    <xdr:pic>
      <xdr:nvPicPr>
        <xdr:cNvPr id="4" name="Picture 4">
          <a:extLst>
            <a:ext uri="{FF2B5EF4-FFF2-40B4-BE49-F238E27FC236}">
              <a16:creationId xmlns:a16="http://schemas.microsoft.com/office/drawing/2014/main" id="{27050496-611B-4435-AA77-89172C759D78}"/>
            </a:ext>
          </a:extLst>
        </xdr:cNvPr>
        <xdr:cNvPicPr>
          <a:picLocks noChangeAspect="1"/>
        </xdr:cNvPicPr>
      </xdr:nvPicPr>
      <xdr:blipFill>
        <a:blip xmlns:r="http://schemas.openxmlformats.org/officeDocument/2006/relationships" r:embed="rId1"/>
        <a:stretch>
          <a:fillRect/>
        </a:stretch>
      </xdr:blipFill>
      <xdr:spPr>
        <a:xfrm>
          <a:off x="19894550" y="133350"/>
          <a:ext cx="9524" cy="9524"/>
        </a:xfrm>
        <a:prstGeom prst="rect">
          <a:avLst/>
        </a:prstGeom>
      </xdr:spPr>
    </xdr:pic>
    <xdr:clientData/>
  </xdr:twoCellAnchor>
  <xdr:twoCellAnchor editAs="oneCell">
    <xdr:from>
      <xdr:col>16</xdr:col>
      <xdr:colOff>0</xdr:colOff>
      <xdr:row>2</xdr:row>
      <xdr:rowOff>0</xdr:rowOff>
    </xdr:from>
    <xdr:to>
      <xdr:col>16</xdr:col>
      <xdr:colOff>0</xdr:colOff>
      <xdr:row>2</xdr:row>
      <xdr:rowOff>26034</xdr:rowOff>
    </xdr:to>
    <xdr:pic>
      <xdr:nvPicPr>
        <xdr:cNvPr id="5" name="Picture 5">
          <a:extLst>
            <a:ext uri="{FF2B5EF4-FFF2-40B4-BE49-F238E27FC236}">
              <a16:creationId xmlns:a16="http://schemas.microsoft.com/office/drawing/2014/main" id="{5903267A-2BEB-4CDB-ACE4-C3D7B6CF2445}"/>
            </a:ext>
          </a:extLst>
        </xdr:cNvPr>
        <xdr:cNvPicPr>
          <a:picLocks noChangeAspect="1"/>
        </xdr:cNvPicPr>
      </xdr:nvPicPr>
      <xdr:blipFill>
        <a:blip xmlns:r="http://schemas.openxmlformats.org/officeDocument/2006/relationships" r:embed="rId1"/>
        <a:stretch>
          <a:fillRect/>
        </a:stretch>
      </xdr:blipFill>
      <xdr:spPr>
        <a:xfrm>
          <a:off x="14947900" y="266700"/>
          <a:ext cx="0" cy="9524"/>
        </a:xfrm>
        <a:prstGeom prst="rect">
          <a:avLst/>
        </a:prstGeom>
      </xdr:spPr>
    </xdr:pic>
    <xdr:clientData/>
  </xdr:twoCellAnchor>
  <xdr:oneCellAnchor>
    <xdr:from>
      <xdr:col>16</xdr:col>
      <xdr:colOff>0</xdr:colOff>
      <xdr:row>1</xdr:row>
      <xdr:rowOff>0</xdr:rowOff>
    </xdr:from>
    <xdr:ext cx="9524" cy="9524"/>
    <xdr:pic>
      <xdr:nvPicPr>
        <xdr:cNvPr id="10" name="Picture 9">
          <a:extLst>
            <a:ext uri="{FF2B5EF4-FFF2-40B4-BE49-F238E27FC236}">
              <a16:creationId xmlns:a16="http://schemas.microsoft.com/office/drawing/2014/main" id="{06E27AC2-392F-42A6-99E1-E10ECF0A9B20}"/>
            </a:ext>
          </a:extLst>
        </xdr:cNvPr>
        <xdr:cNvPicPr>
          <a:picLocks noChangeAspect="1"/>
        </xdr:cNvPicPr>
      </xdr:nvPicPr>
      <xdr:blipFill>
        <a:blip xmlns:r="http://schemas.openxmlformats.org/officeDocument/2006/relationships" r:embed="rId1"/>
        <a:stretch>
          <a:fillRect/>
        </a:stretch>
      </xdr:blipFill>
      <xdr:spPr>
        <a:xfrm>
          <a:off x="31521400" y="133350"/>
          <a:ext cx="9524" cy="9524"/>
        </a:xfrm>
        <a:prstGeom prst="rect">
          <a:avLst/>
        </a:prstGeom>
      </xdr:spPr>
    </xdr:pic>
    <xdr:clientData/>
  </xdr:oneCellAnchor>
  <xdr:oneCellAnchor>
    <xdr:from>
      <xdr:col>16</xdr:col>
      <xdr:colOff>0</xdr:colOff>
      <xdr:row>1</xdr:row>
      <xdr:rowOff>0</xdr:rowOff>
    </xdr:from>
    <xdr:ext cx="9524" cy="9524"/>
    <xdr:pic>
      <xdr:nvPicPr>
        <xdr:cNvPr id="11" name="Picture 10">
          <a:extLst>
            <a:ext uri="{FF2B5EF4-FFF2-40B4-BE49-F238E27FC236}">
              <a16:creationId xmlns:a16="http://schemas.microsoft.com/office/drawing/2014/main" id="{6B8CBF36-FD54-4C9C-ABCD-E38E0D8CD97C}"/>
            </a:ext>
          </a:extLst>
        </xdr:cNvPr>
        <xdr:cNvPicPr>
          <a:picLocks noChangeAspect="1"/>
        </xdr:cNvPicPr>
      </xdr:nvPicPr>
      <xdr:blipFill>
        <a:blip xmlns:r="http://schemas.openxmlformats.org/officeDocument/2006/relationships" r:embed="rId1"/>
        <a:stretch>
          <a:fillRect/>
        </a:stretch>
      </xdr:blipFill>
      <xdr:spPr>
        <a:xfrm>
          <a:off x="31521400" y="133350"/>
          <a:ext cx="9524" cy="9524"/>
        </a:xfrm>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16</xdr:col>
      <xdr:colOff>12699</xdr:colOff>
      <xdr:row>1</xdr:row>
      <xdr:rowOff>20319</xdr:rowOff>
    </xdr:to>
    <xdr:pic>
      <xdr:nvPicPr>
        <xdr:cNvPr id="2" name="Picture 1">
          <a:extLst>
            <a:ext uri="{FF2B5EF4-FFF2-40B4-BE49-F238E27FC236}">
              <a16:creationId xmlns:a16="http://schemas.microsoft.com/office/drawing/2014/main" id="{14E9C92D-D739-4769-957D-338F558D8711}"/>
            </a:ext>
          </a:extLst>
        </xdr:cNvPr>
        <xdr:cNvPicPr>
          <a:picLocks noChangeAspect="1"/>
        </xdr:cNvPicPr>
      </xdr:nvPicPr>
      <xdr:blipFill>
        <a:blip xmlns:r="http://schemas.openxmlformats.org/officeDocument/2006/relationships" r:embed="rId1"/>
        <a:stretch>
          <a:fillRect/>
        </a:stretch>
      </xdr:blipFill>
      <xdr:spPr>
        <a:xfrm>
          <a:off x="17945100" y="133350"/>
          <a:ext cx="12699" cy="12699"/>
        </a:xfrm>
        <a:prstGeom prst="rect">
          <a:avLst/>
        </a:prstGeom>
      </xdr:spPr>
    </xdr:pic>
    <xdr:clientData/>
  </xdr:twoCellAnchor>
  <xdr:twoCellAnchor editAs="oneCell">
    <xdr:from>
      <xdr:col>16</xdr:col>
      <xdr:colOff>0</xdr:colOff>
      <xdr:row>2</xdr:row>
      <xdr:rowOff>0</xdr:rowOff>
    </xdr:from>
    <xdr:to>
      <xdr:col>16</xdr:col>
      <xdr:colOff>0</xdr:colOff>
      <xdr:row>2</xdr:row>
      <xdr:rowOff>20319</xdr:rowOff>
    </xdr:to>
    <xdr:pic>
      <xdr:nvPicPr>
        <xdr:cNvPr id="3" name="Picture 2">
          <a:extLst>
            <a:ext uri="{FF2B5EF4-FFF2-40B4-BE49-F238E27FC236}">
              <a16:creationId xmlns:a16="http://schemas.microsoft.com/office/drawing/2014/main" id="{9828AD85-3FCF-4222-BA54-18D6992AD386}"/>
            </a:ext>
          </a:extLst>
        </xdr:cNvPr>
        <xdr:cNvPicPr>
          <a:picLocks noChangeAspect="1"/>
        </xdr:cNvPicPr>
      </xdr:nvPicPr>
      <xdr:blipFill>
        <a:blip xmlns:r="http://schemas.openxmlformats.org/officeDocument/2006/relationships" r:embed="rId1"/>
        <a:stretch>
          <a:fillRect/>
        </a:stretch>
      </xdr:blipFill>
      <xdr:spPr>
        <a:xfrm>
          <a:off x="13455650" y="266700"/>
          <a:ext cx="0" cy="12699"/>
        </a:xfrm>
        <a:prstGeom prst="rect">
          <a:avLst/>
        </a:prstGeom>
      </xdr:spPr>
    </xdr:pic>
    <xdr:clientData/>
  </xdr:twoCellAnchor>
  <xdr:twoCellAnchor editAs="oneCell">
    <xdr:from>
      <xdr:col>16</xdr:col>
      <xdr:colOff>0</xdr:colOff>
      <xdr:row>0</xdr:row>
      <xdr:rowOff>107950</xdr:rowOff>
    </xdr:from>
    <xdr:to>
      <xdr:col>16</xdr:col>
      <xdr:colOff>0</xdr:colOff>
      <xdr:row>0</xdr:row>
      <xdr:rowOff>116204</xdr:rowOff>
    </xdr:to>
    <xdr:pic>
      <xdr:nvPicPr>
        <xdr:cNvPr id="4" name="Picture 4">
          <a:extLst>
            <a:ext uri="{FF2B5EF4-FFF2-40B4-BE49-F238E27FC236}">
              <a16:creationId xmlns:a16="http://schemas.microsoft.com/office/drawing/2014/main" id="{B1DD9A98-0331-4EE2-9CDD-1B90728AB05D}"/>
            </a:ext>
          </a:extLst>
        </xdr:cNvPr>
        <xdr:cNvPicPr>
          <a:picLocks noChangeAspect="1"/>
        </xdr:cNvPicPr>
      </xdr:nvPicPr>
      <xdr:blipFill>
        <a:blip xmlns:r="http://schemas.openxmlformats.org/officeDocument/2006/relationships" r:embed="rId1"/>
        <a:stretch>
          <a:fillRect/>
        </a:stretch>
      </xdr:blipFill>
      <xdr:spPr>
        <a:xfrm>
          <a:off x="13455650" y="107950"/>
          <a:ext cx="0" cy="9524"/>
        </a:xfrm>
        <a:prstGeom prst="rect">
          <a:avLst/>
        </a:prstGeom>
      </xdr:spPr>
    </xdr:pic>
    <xdr:clientData/>
  </xdr:twoCellAnchor>
  <xdr:oneCellAnchor>
    <xdr:from>
      <xdr:col>16</xdr:col>
      <xdr:colOff>0</xdr:colOff>
      <xdr:row>1</xdr:row>
      <xdr:rowOff>0</xdr:rowOff>
    </xdr:from>
    <xdr:ext cx="9524" cy="9524"/>
    <xdr:pic>
      <xdr:nvPicPr>
        <xdr:cNvPr id="5" name="Picture 3">
          <a:extLst>
            <a:ext uri="{FF2B5EF4-FFF2-40B4-BE49-F238E27FC236}">
              <a16:creationId xmlns:a16="http://schemas.microsoft.com/office/drawing/2014/main" id="{6B0D622A-922B-42F7-8E43-41FD3E00B459}"/>
            </a:ext>
          </a:extLst>
        </xdr:cNvPr>
        <xdr:cNvPicPr>
          <a:picLocks noChangeAspect="1"/>
        </xdr:cNvPicPr>
      </xdr:nvPicPr>
      <xdr:blipFill>
        <a:blip xmlns:r="http://schemas.openxmlformats.org/officeDocument/2006/relationships" r:embed="rId1"/>
        <a:stretch>
          <a:fillRect/>
        </a:stretch>
      </xdr:blipFill>
      <xdr:spPr>
        <a:xfrm>
          <a:off x="27711400" y="133350"/>
          <a:ext cx="9524" cy="9524"/>
        </a:xfrm>
        <a:prstGeom prst="rect">
          <a:avLst/>
        </a:prstGeom>
      </xdr:spPr>
    </xdr:pic>
    <xdr:clientData/>
  </xdr:oneCellAnchor>
  <xdr:oneCellAnchor>
    <xdr:from>
      <xdr:col>16</xdr:col>
      <xdr:colOff>0</xdr:colOff>
      <xdr:row>1</xdr:row>
      <xdr:rowOff>0</xdr:rowOff>
    </xdr:from>
    <xdr:ext cx="9524" cy="9524"/>
    <xdr:pic>
      <xdr:nvPicPr>
        <xdr:cNvPr id="6" name="Picture 5">
          <a:extLst>
            <a:ext uri="{FF2B5EF4-FFF2-40B4-BE49-F238E27FC236}">
              <a16:creationId xmlns:a16="http://schemas.microsoft.com/office/drawing/2014/main" id="{4AF229BE-CB23-446E-9B2C-D8136D475082}"/>
            </a:ext>
          </a:extLst>
        </xdr:cNvPr>
        <xdr:cNvPicPr>
          <a:picLocks noChangeAspect="1"/>
        </xdr:cNvPicPr>
      </xdr:nvPicPr>
      <xdr:blipFill>
        <a:blip xmlns:r="http://schemas.openxmlformats.org/officeDocument/2006/relationships" r:embed="rId1"/>
        <a:stretch>
          <a:fillRect/>
        </a:stretch>
      </xdr:blipFill>
      <xdr:spPr>
        <a:xfrm>
          <a:off x="27711400" y="133350"/>
          <a:ext cx="9524" cy="9524"/>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16</xdr:col>
      <xdr:colOff>12699</xdr:colOff>
      <xdr:row>1</xdr:row>
      <xdr:rowOff>12699</xdr:rowOff>
    </xdr:to>
    <xdr:pic>
      <xdr:nvPicPr>
        <xdr:cNvPr id="2" name="Picture 1">
          <a:extLst>
            <a:ext uri="{FF2B5EF4-FFF2-40B4-BE49-F238E27FC236}">
              <a16:creationId xmlns:a16="http://schemas.microsoft.com/office/drawing/2014/main" id="{660BE24D-39B2-4C83-AF3A-0C47F66450F6}"/>
            </a:ext>
          </a:extLst>
        </xdr:cNvPr>
        <xdr:cNvPicPr>
          <a:picLocks noChangeAspect="1"/>
        </xdr:cNvPicPr>
      </xdr:nvPicPr>
      <xdr:blipFill>
        <a:blip xmlns:r="http://schemas.openxmlformats.org/officeDocument/2006/relationships" r:embed="rId1"/>
        <a:stretch>
          <a:fillRect/>
        </a:stretch>
      </xdr:blipFill>
      <xdr:spPr>
        <a:xfrm>
          <a:off x="31051500" y="133350"/>
          <a:ext cx="9524" cy="9524"/>
        </a:xfrm>
        <a:prstGeom prst="rect">
          <a:avLst/>
        </a:prstGeom>
      </xdr:spPr>
    </xdr:pic>
    <xdr:clientData/>
  </xdr:twoCellAnchor>
  <xdr:twoCellAnchor editAs="oneCell">
    <xdr:from>
      <xdr:col>16</xdr:col>
      <xdr:colOff>0</xdr:colOff>
      <xdr:row>2</xdr:row>
      <xdr:rowOff>0</xdr:rowOff>
    </xdr:from>
    <xdr:to>
      <xdr:col>16</xdr:col>
      <xdr:colOff>0</xdr:colOff>
      <xdr:row>2</xdr:row>
      <xdr:rowOff>12699</xdr:rowOff>
    </xdr:to>
    <xdr:pic>
      <xdr:nvPicPr>
        <xdr:cNvPr id="3" name="Picture 2">
          <a:extLst>
            <a:ext uri="{FF2B5EF4-FFF2-40B4-BE49-F238E27FC236}">
              <a16:creationId xmlns:a16="http://schemas.microsoft.com/office/drawing/2014/main" id="{C6CEF631-62F9-48E9-9773-4691FEA29AF7}"/>
            </a:ext>
          </a:extLst>
        </xdr:cNvPr>
        <xdr:cNvPicPr>
          <a:picLocks noChangeAspect="1"/>
        </xdr:cNvPicPr>
      </xdr:nvPicPr>
      <xdr:blipFill>
        <a:blip xmlns:r="http://schemas.openxmlformats.org/officeDocument/2006/relationships" r:embed="rId1"/>
        <a:stretch>
          <a:fillRect/>
        </a:stretch>
      </xdr:blipFill>
      <xdr:spPr>
        <a:xfrm>
          <a:off x="26431875" y="266700"/>
          <a:ext cx="0" cy="9524"/>
        </a:xfrm>
        <a:prstGeom prst="rect">
          <a:avLst/>
        </a:prstGeom>
      </xdr:spPr>
    </xdr:pic>
    <xdr:clientData/>
  </xdr:twoCellAnchor>
  <xdr:twoCellAnchor editAs="oneCell">
    <xdr:from>
      <xdr:col>16</xdr:col>
      <xdr:colOff>0</xdr:colOff>
      <xdr:row>1</xdr:row>
      <xdr:rowOff>0</xdr:rowOff>
    </xdr:from>
    <xdr:to>
      <xdr:col>16</xdr:col>
      <xdr:colOff>12699</xdr:colOff>
      <xdr:row>1</xdr:row>
      <xdr:rowOff>12699</xdr:rowOff>
    </xdr:to>
    <xdr:pic>
      <xdr:nvPicPr>
        <xdr:cNvPr id="4" name="Picture 3">
          <a:extLst>
            <a:ext uri="{FF2B5EF4-FFF2-40B4-BE49-F238E27FC236}">
              <a16:creationId xmlns:a16="http://schemas.microsoft.com/office/drawing/2014/main" id="{5B6690B1-0D7D-4E00-87D8-5675831F4EF9}"/>
            </a:ext>
          </a:extLst>
        </xdr:cNvPr>
        <xdr:cNvPicPr>
          <a:picLocks noChangeAspect="1"/>
        </xdr:cNvPicPr>
      </xdr:nvPicPr>
      <xdr:blipFill>
        <a:blip xmlns:r="http://schemas.openxmlformats.org/officeDocument/2006/relationships" r:embed="rId1"/>
        <a:stretch>
          <a:fillRect/>
        </a:stretch>
      </xdr:blipFill>
      <xdr:spPr>
        <a:xfrm>
          <a:off x="31051500" y="133350"/>
          <a:ext cx="9524" cy="9524"/>
        </a:xfrm>
        <a:prstGeom prst="rect">
          <a:avLst/>
        </a:prstGeom>
      </xdr:spPr>
    </xdr:pic>
    <xdr:clientData/>
  </xdr:twoCellAnchor>
  <xdr:twoCellAnchor editAs="oneCell">
    <xdr:from>
      <xdr:col>16</xdr:col>
      <xdr:colOff>0</xdr:colOff>
      <xdr:row>2</xdr:row>
      <xdr:rowOff>0</xdr:rowOff>
    </xdr:from>
    <xdr:to>
      <xdr:col>16</xdr:col>
      <xdr:colOff>0</xdr:colOff>
      <xdr:row>2</xdr:row>
      <xdr:rowOff>12699</xdr:rowOff>
    </xdr:to>
    <xdr:pic>
      <xdr:nvPicPr>
        <xdr:cNvPr id="5" name="Picture 4">
          <a:extLst>
            <a:ext uri="{FF2B5EF4-FFF2-40B4-BE49-F238E27FC236}">
              <a16:creationId xmlns:a16="http://schemas.microsoft.com/office/drawing/2014/main" id="{62D95C79-FED7-4F08-B8F9-27A0B90CAE57}"/>
            </a:ext>
          </a:extLst>
        </xdr:cNvPr>
        <xdr:cNvPicPr>
          <a:picLocks noChangeAspect="1"/>
        </xdr:cNvPicPr>
      </xdr:nvPicPr>
      <xdr:blipFill>
        <a:blip xmlns:r="http://schemas.openxmlformats.org/officeDocument/2006/relationships" r:embed="rId1"/>
        <a:stretch>
          <a:fillRect/>
        </a:stretch>
      </xdr:blipFill>
      <xdr:spPr>
        <a:xfrm>
          <a:off x="26431875" y="266700"/>
          <a:ext cx="0" cy="9524"/>
        </a:xfrm>
        <a:prstGeom prst="rect">
          <a:avLst/>
        </a:prstGeom>
      </xdr:spPr>
    </xdr:pic>
    <xdr:clientData/>
  </xdr:twoCellAnchor>
  <xdr:oneCellAnchor>
    <xdr:from>
      <xdr:col>16</xdr:col>
      <xdr:colOff>0</xdr:colOff>
      <xdr:row>1</xdr:row>
      <xdr:rowOff>0</xdr:rowOff>
    </xdr:from>
    <xdr:ext cx="9524" cy="9524"/>
    <xdr:pic>
      <xdr:nvPicPr>
        <xdr:cNvPr id="6" name="Picture 5">
          <a:extLst>
            <a:ext uri="{FF2B5EF4-FFF2-40B4-BE49-F238E27FC236}">
              <a16:creationId xmlns:a16="http://schemas.microsoft.com/office/drawing/2014/main" id="{16F0BF83-BF3F-49FF-8202-D237ACF5437F}"/>
            </a:ext>
          </a:extLst>
        </xdr:cNvPr>
        <xdr:cNvPicPr>
          <a:picLocks noChangeAspect="1"/>
        </xdr:cNvPicPr>
      </xdr:nvPicPr>
      <xdr:blipFill>
        <a:blip xmlns:r="http://schemas.openxmlformats.org/officeDocument/2006/relationships" r:embed="rId1"/>
        <a:stretch>
          <a:fillRect/>
        </a:stretch>
      </xdr:blipFill>
      <xdr:spPr>
        <a:xfrm>
          <a:off x="40433625" y="133350"/>
          <a:ext cx="9524" cy="9524"/>
        </a:xfrm>
        <a:prstGeom prst="rect">
          <a:avLst/>
        </a:prstGeom>
      </xdr:spPr>
    </xdr:pic>
    <xdr:clientData/>
  </xdr:oneCellAnchor>
  <xdr:oneCellAnchor>
    <xdr:from>
      <xdr:col>16</xdr:col>
      <xdr:colOff>0</xdr:colOff>
      <xdr:row>1</xdr:row>
      <xdr:rowOff>0</xdr:rowOff>
    </xdr:from>
    <xdr:ext cx="9524" cy="9524"/>
    <xdr:pic>
      <xdr:nvPicPr>
        <xdr:cNvPr id="7" name="Picture 6">
          <a:extLst>
            <a:ext uri="{FF2B5EF4-FFF2-40B4-BE49-F238E27FC236}">
              <a16:creationId xmlns:a16="http://schemas.microsoft.com/office/drawing/2014/main" id="{A4E39386-A2A2-4036-9437-F765E6F07225}"/>
            </a:ext>
          </a:extLst>
        </xdr:cNvPr>
        <xdr:cNvPicPr>
          <a:picLocks noChangeAspect="1"/>
        </xdr:cNvPicPr>
      </xdr:nvPicPr>
      <xdr:blipFill>
        <a:blip xmlns:r="http://schemas.openxmlformats.org/officeDocument/2006/relationships" r:embed="rId1"/>
        <a:stretch>
          <a:fillRect/>
        </a:stretch>
      </xdr:blipFill>
      <xdr:spPr>
        <a:xfrm>
          <a:off x="40433625" y="133350"/>
          <a:ext cx="9524" cy="9524"/>
        </a:xfrm>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16</xdr:col>
      <xdr:colOff>9524</xdr:colOff>
      <xdr:row>1</xdr:row>
      <xdr:rowOff>9524</xdr:rowOff>
    </xdr:to>
    <xdr:pic>
      <xdr:nvPicPr>
        <xdr:cNvPr id="2" name="Picture 1">
          <a:extLst>
            <a:ext uri="{FF2B5EF4-FFF2-40B4-BE49-F238E27FC236}">
              <a16:creationId xmlns:a16="http://schemas.microsoft.com/office/drawing/2014/main" id="{B6C11768-3DAC-4456-A994-9DF2EB13A592}"/>
            </a:ext>
          </a:extLst>
        </xdr:cNvPr>
        <xdr:cNvPicPr>
          <a:picLocks noChangeAspect="1"/>
        </xdr:cNvPicPr>
      </xdr:nvPicPr>
      <xdr:blipFill>
        <a:blip xmlns:r="http://schemas.openxmlformats.org/officeDocument/2006/relationships" r:embed="rId1"/>
        <a:stretch>
          <a:fillRect/>
        </a:stretch>
      </xdr:blipFill>
      <xdr:spPr>
        <a:xfrm>
          <a:off x="26803350" y="133350"/>
          <a:ext cx="9524" cy="9524"/>
        </a:xfrm>
        <a:prstGeom prst="rect">
          <a:avLst/>
        </a:prstGeom>
      </xdr:spPr>
    </xdr:pic>
    <xdr:clientData/>
  </xdr:twoCellAnchor>
  <xdr:twoCellAnchor editAs="oneCell">
    <xdr:from>
      <xdr:col>16</xdr:col>
      <xdr:colOff>0</xdr:colOff>
      <xdr:row>2</xdr:row>
      <xdr:rowOff>0</xdr:rowOff>
    </xdr:from>
    <xdr:to>
      <xdr:col>16</xdr:col>
      <xdr:colOff>0</xdr:colOff>
      <xdr:row>2</xdr:row>
      <xdr:rowOff>9524</xdr:rowOff>
    </xdr:to>
    <xdr:pic>
      <xdr:nvPicPr>
        <xdr:cNvPr id="3" name="Picture 2">
          <a:extLst>
            <a:ext uri="{FF2B5EF4-FFF2-40B4-BE49-F238E27FC236}">
              <a16:creationId xmlns:a16="http://schemas.microsoft.com/office/drawing/2014/main" id="{8995C484-3281-4D55-B586-4ECB49BA70C1}"/>
            </a:ext>
          </a:extLst>
        </xdr:cNvPr>
        <xdr:cNvPicPr>
          <a:picLocks noChangeAspect="1"/>
        </xdr:cNvPicPr>
      </xdr:nvPicPr>
      <xdr:blipFill>
        <a:blip xmlns:r="http://schemas.openxmlformats.org/officeDocument/2006/relationships" r:embed="rId1"/>
        <a:stretch>
          <a:fillRect/>
        </a:stretch>
      </xdr:blipFill>
      <xdr:spPr>
        <a:xfrm>
          <a:off x="21659850" y="266700"/>
          <a:ext cx="0" cy="9524"/>
        </a:xfrm>
        <a:prstGeom prst="rect">
          <a:avLst/>
        </a:prstGeom>
      </xdr:spPr>
    </xdr:pic>
    <xdr:clientData/>
  </xdr:twoCellAnchor>
  <xdr:twoCellAnchor editAs="oneCell">
    <xdr:from>
      <xdr:col>16</xdr:col>
      <xdr:colOff>0</xdr:colOff>
      <xdr:row>1</xdr:row>
      <xdr:rowOff>0</xdr:rowOff>
    </xdr:from>
    <xdr:to>
      <xdr:col>16</xdr:col>
      <xdr:colOff>9524</xdr:colOff>
      <xdr:row>1</xdr:row>
      <xdr:rowOff>9524</xdr:rowOff>
    </xdr:to>
    <xdr:pic>
      <xdr:nvPicPr>
        <xdr:cNvPr id="4" name="Picture 3">
          <a:extLst>
            <a:ext uri="{FF2B5EF4-FFF2-40B4-BE49-F238E27FC236}">
              <a16:creationId xmlns:a16="http://schemas.microsoft.com/office/drawing/2014/main" id="{AD043B37-8268-46A6-A413-87957CAA0ABB}"/>
            </a:ext>
          </a:extLst>
        </xdr:cNvPr>
        <xdr:cNvPicPr>
          <a:picLocks noChangeAspect="1"/>
        </xdr:cNvPicPr>
      </xdr:nvPicPr>
      <xdr:blipFill>
        <a:blip xmlns:r="http://schemas.openxmlformats.org/officeDocument/2006/relationships" r:embed="rId1"/>
        <a:stretch>
          <a:fillRect/>
        </a:stretch>
      </xdr:blipFill>
      <xdr:spPr>
        <a:xfrm>
          <a:off x="26803350" y="133350"/>
          <a:ext cx="9524" cy="9524"/>
        </a:xfrm>
        <a:prstGeom prst="rect">
          <a:avLst/>
        </a:prstGeom>
      </xdr:spPr>
    </xdr:pic>
    <xdr:clientData/>
  </xdr:twoCellAnchor>
  <xdr:twoCellAnchor editAs="oneCell">
    <xdr:from>
      <xdr:col>16</xdr:col>
      <xdr:colOff>0</xdr:colOff>
      <xdr:row>2</xdr:row>
      <xdr:rowOff>0</xdr:rowOff>
    </xdr:from>
    <xdr:to>
      <xdr:col>16</xdr:col>
      <xdr:colOff>0</xdr:colOff>
      <xdr:row>2</xdr:row>
      <xdr:rowOff>9524</xdr:rowOff>
    </xdr:to>
    <xdr:pic>
      <xdr:nvPicPr>
        <xdr:cNvPr id="5" name="Picture 4">
          <a:extLst>
            <a:ext uri="{FF2B5EF4-FFF2-40B4-BE49-F238E27FC236}">
              <a16:creationId xmlns:a16="http://schemas.microsoft.com/office/drawing/2014/main" id="{7F38DC51-8AC4-4484-B2AE-48EB3754A4A9}"/>
            </a:ext>
          </a:extLst>
        </xdr:cNvPr>
        <xdr:cNvPicPr>
          <a:picLocks noChangeAspect="1"/>
        </xdr:cNvPicPr>
      </xdr:nvPicPr>
      <xdr:blipFill>
        <a:blip xmlns:r="http://schemas.openxmlformats.org/officeDocument/2006/relationships" r:embed="rId1"/>
        <a:stretch>
          <a:fillRect/>
        </a:stretch>
      </xdr:blipFill>
      <xdr:spPr>
        <a:xfrm>
          <a:off x="21659850" y="266700"/>
          <a:ext cx="0" cy="95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Rossana Carolina Hernandez Quintero" id="{98BBC8AA-CA9A-4021-B0A9-B26D6C231D8D}" userId="S::rossanacarolina.hernandezq@cemex.com::38ef381b-e436-4e70-bf77-72680bc36bfe"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5" backgroundQuery="1" createdVersion="8" refreshedVersion="8" minRefreshableVersion="3" recordCount="0" supportSubquery="1" supportAdvancedDrill="1" xr:uid="{A5A3D125-4F15-4D48-B5AB-4CAC577EC29B}">
  <cacheSource type="external" connectionId="7"/>
  <cacheFields count="13">
    <cacheField name="[dim_plazas].[Plaza].[Plaza]" caption="Plaza" numFmtId="0" hierarchy="16" level="1">
      <sharedItems containsBlank="1" count="67">
        <s v="DURANGO"/>
        <s v="MONCLOVA"/>
        <s v="PIEDRAS NEGRAS"/>
        <s v="SALTILLO"/>
        <s v="TORREON"/>
        <s v="METEPEC &amp; TOLUCA"/>
        <s v="CELAYA"/>
        <s v="IRAPUATO"/>
        <s v="LEON"/>
        <s v="QUERETARO"/>
        <s v="SALAMANCA"/>
        <s v="SAN JUAN"/>
        <s v="ACAPULCO"/>
        <s v="COLIMA"/>
        <s v="GUADALAJARA"/>
        <s v="MANZANILLO"/>
        <s v="PUERTO VALLARTA"/>
        <s v="CABOS"/>
        <s v="ENSENADA"/>
        <s v="LA PAZ"/>
        <s v="MEXICALI"/>
        <s v="ROSARITO"/>
        <s v="TIJUANA"/>
        <s v="DF"/>
        <s v="PACHUCA"/>
        <s v="MORELIA"/>
        <s v="URUAPAN"/>
        <s v="ZAMORA"/>
        <s v="MTY"/>
        <s v="OAXACA"/>
        <s v="TAPACHULA"/>
        <s v="TUXTLA"/>
        <s v="CAMPECHE"/>
        <s v="CANCUN"/>
        <s v="CD DEL CARMEN"/>
        <s v="CHETUMAL"/>
        <s v="MERIDA"/>
        <s v="PLAYA DEL CARMEN"/>
        <s v="CUAUTLA"/>
        <s v="CUERNAVACA"/>
        <s v="PUEBLA"/>
        <s v="TEHUACAN"/>
        <s v="TLAXCALA"/>
        <s v="AGUASCALIENTES"/>
        <s v="SAN LUIS"/>
        <s v="ZACATECAS"/>
        <s v="CULIACAN"/>
        <s v="GUASAVE"/>
        <s v="GUAYMAS"/>
        <s v="HERMOSILLO"/>
        <s v="MAZATLAN"/>
        <s v="MOCHIS"/>
        <s v="NOGALES"/>
        <s v="OBREGON"/>
        <s v="TEPIC"/>
        <s v="COATZACOALCOS"/>
        <s v="CORDOBA"/>
        <s v="VERACRUZ"/>
        <s v="VILLAHERMOSA"/>
        <s v="XALAPA"/>
        <s v="MATAMOROS"/>
        <s v="N  LAREDO"/>
        <s v="POZA RICA"/>
        <s v="REYNOSA"/>
        <s v="TAMPICO"/>
        <s v="VICTORIA"/>
        <m/>
      </sharedItems>
    </cacheField>
    <cacheField name="[dim_plazas].[Gerencia].[Gerencia]" caption="Gerencia" numFmtId="0" hierarchy="15" level="1">
      <sharedItems containsBlank="1" count="17">
        <s v="COAHUILA-DURANGO"/>
        <s v="ESTADO DE MEXICO"/>
        <s v="GTO-QRO"/>
        <s v="GUERRERO"/>
        <s v="JALISCO - COLIMA"/>
        <s v="LAS CALIFORNIAS"/>
        <s v="METRO-HIDALGO"/>
        <s v="MICHOACAN"/>
        <s v="NUEVO LEON"/>
        <s v="OAXACA - CHIAPAS"/>
        <s v="PENINSULA"/>
        <s v="PUE-TLAX-MOR"/>
        <s v="SLP-ZAC-AGS"/>
        <s v="SONORA - SINALOA - NAYARIT"/>
        <s v="SUR VER-TAB"/>
        <s v="TAMPS - VER NTE"/>
        <m/>
      </sharedItems>
    </cacheField>
    <cacheField name="[Measures].[MA]" caption="MA" numFmtId="0" hierarchy="39" level="32767"/>
    <cacheField name="[Measures].[MAct]" caption="MAct" numFmtId="0" hierarchy="38" level="32767"/>
    <cacheField name="[Measures].[% vs MA]" caption="% vs MA" numFmtId="0" hierarchy="41" level="32767"/>
    <cacheField name="[Measures].[MMAA]" caption="MMAA" numFmtId="0" hierarchy="42" level="32767"/>
    <cacheField name="[Measures].[% vs MMAA]" caption="% vs MMAA" numFmtId="0" hierarchy="44" level="32767"/>
    <cacheField name="[Measures].[Acum'25]" caption="Acum'25" numFmtId="0" hierarchy="45" level="32767"/>
    <cacheField name="[Measures].[Ac'26 vs '25]" caption="Ac'26 vs '25" numFmtId="0" hierarchy="58" level="32767"/>
    <cacheField name="[Measures].[% '26 vs '25]" caption="% '26 vs '25" numFmtId="0" hierarchy="59" level="32767"/>
    <cacheField name="[Measures].[Acum'26]" caption="Acum'26" numFmtId="0" hierarchy="84" level="32767"/>
    <cacheField name="[dim_productos].[Producto].[Producto]" caption="Producto" numFmtId="0" hierarchy="19" level="1">
      <sharedItems containsSemiMixedTypes="0" containsNonDate="0" containsString="0"/>
    </cacheField>
    <cacheField name="[dim_plazas].[Region].[Region]" caption="Region" numFmtId="0" hierarchy="14" level="1">
      <sharedItems containsSemiMixedTypes="0" containsNonDate="0" containsString="0"/>
    </cacheField>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fieldsUsage count="2">
        <fieldUsage x="-1"/>
        <fieldUsage x="12"/>
      </fieldsUsage>
    </cacheHierarchy>
    <cacheHierarchy uniqueName="[dim_plazas].[Gerencia]" caption="Gerencia" attribute="1" defaultMemberUniqueName="[dim_plazas].[Gerencia].[All]" allUniqueName="[dim_plazas].[Gerencia].[All]" dimensionUniqueName="[dim_plazas]" displayFolder="" count="2" memberValueDatatype="130" unbalanced="0">
      <fieldsUsage count="2">
        <fieldUsage x="-1"/>
        <fieldUsage x="1"/>
      </fieldsUsage>
    </cacheHierarchy>
    <cacheHierarchy uniqueName="[dim_plazas].[Plaza]" caption="Plaza" attribute="1" defaultMemberUniqueName="[dim_plazas].[Plaza].[All]" allUniqueName="[dim_plazas].[Plaza].[All]" dimensionUniqueName="[dim_plazas]" displayFolder="" count="2" memberValueDatatype="130" unbalanced="0">
      <fieldsUsage count="2">
        <fieldUsage x="-1"/>
        <fieldUsage x="0"/>
      </fieldsUsage>
    </cacheHierarchy>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11"/>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oneField="1">
      <fieldsUsage count="1">
        <fieldUsage x="3"/>
      </fieldsUsage>
    </cacheHierarchy>
    <cacheHierarchy uniqueName="[Measures].[MA]" caption="MA" measure="1" displayFolder="" measureGroup="fact_hechos" count="0" oneField="1">
      <fieldsUsage count="1">
        <fieldUsage x="2"/>
      </fieldsUsage>
    </cacheHierarchy>
    <cacheHierarchy uniqueName="[Measures].[vs MA]" caption="vs MA" measure="1" displayFolder="" measureGroup="fact_hechos" count="0"/>
    <cacheHierarchy uniqueName="[Measures].[% vs MA]" caption="% vs MA" measure="1" displayFolder="" measureGroup="fact_hechos" count="0" oneField="1">
      <fieldsUsage count="1">
        <fieldUsage x="4"/>
      </fieldsUsage>
    </cacheHierarchy>
    <cacheHierarchy uniqueName="[Measures].[MMAA]" caption="MMAA" measure="1" displayFolder="" measureGroup="fact_hechos" count="0" oneField="1">
      <fieldsUsage count="1">
        <fieldUsage x="5"/>
      </fieldsUsage>
    </cacheHierarchy>
    <cacheHierarchy uniqueName="[Measures].[vs MMAA]" caption="vs MMAA" measure="1" displayFolder="" measureGroup="fact_hechos" count="0"/>
    <cacheHierarchy uniqueName="[Measures].[% vs MMAA]" caption="% vs MMAA" measure="1" displayFolder="" measureGroup="fact_hechos" count="0" oneField="1">
      <fieldsUsage count="1">
        <fieldUsage x="6"/>
      </fieldsUsage>
    </cacheHierarchy>
    <cacheHierarchy uniqueName="[Measures].[Acum'25]" caption="Acum'25" measure="1" displayFolder="" measureGroup="fact_hechos" count="0" oneField="1">
      <fieldsUsage count="1">
        <fieldUsage x="7"/>
      </fieldsUsage>
    </cacheHierarchy>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oneField="1">
      <fieldsUsage count="1">
        <fieldUsage x="8"/>
      </fieldsUsage>
    </cacheHierarchy>
    <cacheHierarchy uniqueName="[Measures].[% '26 vs '25]" caption="% '26 vs '25" measure="1" displayFolder="" measureGroup="fact_hechos" count="0" oneField="1">
      <fieldsUsage count="1">
        <fieldUsage x="9"/>
      </fieldsUsage>
    </cacheHierarchy>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oneField="1">
      <fieldsUsage count="1">
        <fieldUsage x="10"/>
      </fieldsUsage>
    </cacheHierarchy>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62731478" backgroundQuery="1" createdVersion="8" refreshedVersion="8" minRefreshableVersion="3" recordCount="0" supportSubquery="1" supportAdvancedDrill="1" xr:uid="{722EA370-9D96-4F8D-BE26-9A7A9B6D99A4}">
  <cacheSource type="external" connectionId="7"/>
  <cacheFields count="16">
    <cacheField name="[dim_plazas].[Plaza].[Plaza]" caption="Plaza" numFmtId="0" hierarchy="16" level="1">
      <sharedItems count="27">
        <s v="METEPEC &amp; TOLUCA"/>
        <s v="DF"/>
        <s v="PACHUCA"/>
        <s v="OAXACA"/>
        <s v="TAPACHULA"/>
        <s v="TUXTLA"/>
        <s v="CAMPECHE"/>
        <s v="CANCUN"/>
        <s v="CD DEL CARMEN"/>
        <s v="CHETUMAL"/>
        <s v="MERIDA"/>
        <s v="PLAYA DEL CARMEN"/>
        <s v="CUAUTLA"/>
        <s v="CUERNAVACA"/>
        <s v="PUEBLA"/>
        <s v="TEHUACAN"/>
        <s v="TLAXCALA"/>
        <s v="COATZACOALCOS"/>
        <s v="CORDOBA"/>
        <s v="VERACRUZ"/>
        <s v="VILLAHERMOSA"/>
        <s v="XALAPA"/>
        <s v="ENSENADA" u="1"/>
        <s v="LA PAZ" u="1"/>
        <s v="MEXICALI" u="1"/>
        <s v="ROSARITO" u="1"/>
        <s v="TIJUANA" u="1"/>
      </sharedItems>
    </cacheField>
    <cacheField name="[dim_plazas].[Gerencia].[Gerencia]" caption="Gerencia" numFmtId="0" hierarchy="15" level="1">
      <sharedItems count="10">
        <s v="ESTADO DE MEXICO"/>
        <s v="METRO-HIDALGO"/>
        <s v="OAXACA - CHIAPAS"/>
        <s v="PENINSULA"/>
        <s v="PUE-TLAX-MOR"/>
        <s v="SUR VER-TAB"/>
        <s v="COAHUILA-DURANGO" u="1"/>
        <s v="LAS CALIFORNIAS" u="1"/>
        <s v="MICHOACAN" u="1"/>
        <s v="NUEVO LEON" u="1"/>
      </sharedItems>
    </cacheField>
    <cacheField name="[Measures].[Suma de No. Tiendas]" caption="Suma de No. Tiendas" numFmtId="0" hierarchy="34" level="32767"/>
    <cacheField name="[Measures].[Prom Acum Tienda]" caption="Prom Acum Tienda" numFmtId="0" hierarchy="52" level="32767"/>
    <cacheField name="[Measures].[Ratio: Producto/Gris]" caption="Ratio: Producto/Gris" numFmtId="0" hierarchy="64" level="32767"/>
    <cacheField name="[Measures].[MA]" caption="MA" numFmtId="0" hierarchy="39" level="32767"/>
    <cacheField name="[Measures].[MAct]" caption="MAct" numFmtId="0" hierarchy="38" level="32767"/>
    <cacheField name="[Measures].[% vs MA]" caption="% vs MA" numFmtId="0" hierarchy="41" level="32767"/>
    <cacheField name="[Measures].[% vs MMAA]" caption="% vs MMAA" numFmtId="0" hierarchy="44" level="32767"/>
    <cacheField name="[Measures].[Acum'25]" caption="Acum'25" numFmtId="0" hierarchy="45" level="32767"/>
    <cacheField name="[Measures].[Ac'26 vs '25]" caption="Ac'26 vs '25" numFmtId="0" hierarchy="58" level="32767"/>
    <cacheField name="[Measures].[% '26 vs '25]" caption="% '26 vs '25" numFmtId="0" hierarchy="59" level="32767"/>
    <cacheField name="[Measures].[Ratio: vs Gris Acum]" caption="Ratio: vs Gris Acum" numFmtId="0" hierarchy="70" level="32767"/>
    <cacheField name="[Measures].[Acum'26]" caption="Acum'26" numFmtId="0" hierarchy="84" level="32767"/>
    <cacheField name="[dim_productos].[Producto].[Producto]" caption="Producto" numFmtId="0" hierarchy="19" level="1">
      <sharedItems containsSemiMixedTypes="0" containsNonDate="0" containsString="0"/>
    </cacheField>
    <cacheField name="[dim_plazas].[Region].[Region]" caption="Region" numFmtId="0" hierarchy="14" level="1">
      <sharedItems containsSemiMixedTypes="0" containsNonDate="0" containsString="0"/>
    </cacheField>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fieldsUsage count="2">
        <fieldUsage x="-1"/>
        <fieldUsage x="15"/>
      </fieldsUsage>
    </cacheHierarchy>
    <cacheHierarchy uniqueName="[dim_plazas].[Gerencia]" caption="Gerencia" attribute="1" defaultMemberUniqueName="[dim_plazas].[Gerencia].[All]" allUniqueName="[dim_plazas].[Gerencia].[All]" dimensionUniqueName="[dim_plazas]" displayFolder="" count="2" memberValueDatatype="130" unbalanced="0">
      <fieldsUsage count="2">
        <fieldUsage x="-1"/>
        <fieldUsage x="1"/>
      </fieldsUsage>
    </cacheHierarchy>
    <cacheHierarchy uniqueName="[dim_plazas].[Plaza]" caption="Plaza" attribute="1" defaultMemberUniqueName="[dim_plazas].[Plaza].[All]" allUniqueName="[dim_plazas].[Plaza].[All]" dimensionUniqueName="[dim_plazas]" displayFolder="" count="2" memberValueDatatype="130" unbalanced="0">
      <fieldsUsage count="2">
        <fieldUsage x="-1"/>
        <fieldUsage x="0"/>
      </fieldsUsage>
    </cacheHierarchy>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14"/>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oneField="1">
      <fieldsUsage count="1">
        <fieldUsage x="2"/>
      </fieldsUsage>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oneField="1">
      <fieldsUsage count="1">
        <fieldUsage x="6"/>
      </fieldsUsage>
    </cacheHierarchy>
    <cacheHierarchy uniqueName="[Measures].[MA]" caption="MA" measure="1" displayFolder="" measureGroup="fact_hechos" count="0" oneField="1">
      <fieldsUsage count="1">
        <fieldUsage x="5"/>
      </fieldsUsage>
    </cacheHierarchy>
    <cacheHierarchy uniqueName="[Measures].[vs MA]" caption="vs MA" measure="1" displayFolder="" measureGroup="fact_hechos" count="0"/>
    <cacheHierarchy uniqueName="[Measures].[% vs MA]" caption="% vs MA" measure="1" displayFolder="" measureGroup="fact_hechos" count="0" oneField="1">
      <fieldsUsage count="1">
        <fieldUsage x="7"/>
      </fieldsUsage>
    </cacheHierarchy>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oneField="1">
      <fieldsUsage count="1">
        <fieldUsage x="8"/>
      </fieldsUsage>
    </cacheHierarchy>
    <cacheHierarchy uniqueName="[Measures].[Acum'25]" caption="Acum'25" measure="1" displayFolder="" measureGroup="fact_hechos" count="0" oneField="1">
      <fieldsUsage count="1">
        <fieldUsage x="9"/>
      </fieldsUsage>
    </cacheHierarchy>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oneField="1">
      <fieldsUsage count="1">
        <fieldUsage x="3"/>
      </fieldsUsage>
    </cacheHierarchy>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oneField="1">
      <fieldsUsage count="1">
        <fieldUsage x="10"/>
      </fieldsUsage>
    </cacheHierarchy>
    <cacheHierarchy uniqueName="[Measures].[% '26 vs '25]" caption="% '26 vs '25" measure="1" displayFolder="" measureGroup="fact_hechos" count="0" oneField="1">
      <fieldsUsage count="1">
        <fieldUsage x="11"/>
      </fieldsUsage>
    </cacheHierarchy>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oneField="1">
      <fieldsUsage count="1">
        <fieldUsage x="4"/>
      </fieldsUsage>
    </cacheHierarchy>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oneField="1">
      <fieldsUsage count="1">
        <fieldUsage x="12"/>
      </fieldsUsage>
    </cacheHierarchy>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oneField="1">
      <fieldsUsage count="1">
        <fieldUsage x="13"/>
      </fieldsUsage>
    </cacheHierarchy>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70370368" backgroundQuery="1" createdVersion="8" refreshedVersion="8" minRefreshableVersion="3" recordCount="0" supportSubquery="1" supportAdvancedDrill="1" xr:uid="{239C6EE8-2EBC-4DCA-8E06-CAF327E344B3}">
  <cacheSource type="external" connectionId="7"/>
  <cacheFields count="11">
    <cacheField name="[dim_plazas].[Region].[Region]" caption="Region" numFmtId="0" hierarchy="14" level="1">
      <sharedItems containsBlank="1" count="4">
        <s v="CENTRO-SUR"/>
        <s v="NORTE - BAJIO"/>
        <s v="PACIFICO"/>
        <m/>
      </sharedItems>
    </cacheField>
    <cacheField name="[fact_hechos].[fecha (año)].[fecha (año)]" caption="fecha (año)" numFmtId="0" hierarchy="28" level="1">
      <sharedItems containsSemiMixedTypes="0" containsNonDate="0" containsString="0"/>
    </cacheField>
    <cacheField name="[Measures].[MA]" caption="MA" numFmtId="0" hierarchy="39" level="32767"/>
    <cacheField name="[Measures].[MAct]" caption="MAct" numFmtId="0" hierarchy="38" level="32767"/>
    <cacheField name="[Measures].[% vs MA]" caption="% vs MA" numFmtId="0" hierarchy="41" level="32767"/>
    <cacheField name="[Measures].[% vs MMAA]" caption="% vs MMAA" numFmtId="0" hierarchy="44" level="32767"/>
    <cacheField name="[Measures].[Acum'25]" caption="Acum'25" numFmtId="0" hierarchy="45" level="32767"/>
    <cacheField name="[Measures].[Ac'26 vs '25]" caption="Ac'26 vs '25" numFmtId="0" hierarchy="58" level="32767"/>
    <cacheField name="[Measures].[% '26 vs '25]" caption="% '26 vs '25" numFmtId="0" hierarchy="59" level="32767"/>
    <cacheField name="[dim_productos].[Producto].[Producto]" caption="Producto" numFmtId="0" hierarchy="19" level="1">
      <sharedItems containsSemiMixedTypes="0" containsNonDate="0" containsString="0"/>
    </cacheField>
    <cacheField name="[Measures].[Acum'26]" caption="Acum'26" numFmtId="0" hierarchy="84" level="32767"/>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fieldsUsage count="2">
        <fieldUsage x="-1"/>
        <fieldUsage x="0"/>
      </fieldsUsage>
    </cacheHierarchy>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9"/>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2" memberValueDatatype="130" unbalanced="0">
      <fieldsUsage count="2">
        <fieldUsage x="-1"/>
        <fieldUsage x="1"/>
      </fieldsUsage>
    </cacheHierarchy>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oneField="1">
      <fieldsUsage count="1">
        <fieldUsage x="3"/>
      </fieldsUsage>
    </cacheHierarchy>
    <cacheHierarchy uniqueName="[Measures].[MA]" caption="MA" measure="1" displayFolder="" measureGroup="fact_hechos" count="0" oneField="1">
      <fieldsUsage count="1">
        <fieldUsage x="2"/>
      </fieldsUsage>
    </cacheHierarchy>
    <cacheHierarchy uniqueName="[Measures].[vs MA]" caption="vs MA" measure="1" displayFolder="" measureGroup="fact_hechos" count="0"/>
    <cacheHierarchy uniqueName="[Measures].[% vs MA]" caption="% vs MA" measure="1" displayFolder="" measureGroup="fact_hechos" count="0" oneField="1">
      <fieldsUsage count="1">
        <fieldUsage x="4"/>
      </fieldsUsage>
    </cacheHierarchy>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oneField="1">
      <fieldsUsage count="1">
        <fieldUsage x="5"/>
      </fieldsUsage>
    </cacheHierarchy>
    <cacheHierarchy uniqueName="[Measures].[Acum'25]" caption="Acum'25" measure="1" displayFolder="" measureGroup="fact_hechos" count="0" oneField="1">
      <fieldsUsage count="1">
        <fieldUsage x="6"/>
      </fieldsUsage>
    </cacheHierarchy>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oneField="1">
      <fieldsUsage count="1">
        <fieldUsage x="7"/>
      </fieldsUsage>
    </cacheHierarchy>
    <cacheHierarchy uniqueName="[Measures].[% '26 vs '25]" caption="% '26 vs '25" measure="1" displayFolder="" measureGroup="fact_hechos" count="0" oneField="1">
      <fieldsUsage count="1">
        <fieldUsage x="8"/>
      </fieldsUsage>
    </cacheHierarchy>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oneField="1">
      <fieldsUsage count="1">
        <fieldUsage x="10"/>
      </fieldsUsage>
    </cacheHierarchy>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74652778" backgroundQuery="1" createdVersion="8" refreshedVersion="8" minRefreshableVersion="3" recordCount="0" supportSubquery="1" supportAdvancedDrill="1" xr:uid="{DFA8ADD5-74DD-4761-A745-CEB92802DAFE}">
  <cacheSource type="external" connectionId="7"/>
  <cacheFields count="4">
    <cacheField name="[dim_plazas].[Region].[Region]" caption="Region" numFmtId="0" hierarchy="14" level="1">
      <sharedItems count="3">
        <s v="CENTRO-SUR"/>
        <s v="NORTE - BAJIO"/>
        <s v="PACIFICO"/>
      </sharedItems>
    </cacheField>
    <cacheField name="[Measures].[Acum'25]" caption="Acum'25" numFmtId="0" hierarchy="45" level="32767"/>
    <cacheField name="[Measures].[Acum'26]" caption="Acum'26" numFmtId="0" hierarchy="84" level="32767"/>
    <cacheField name="[dim_productos].[Producto].[Producto]" caption="Producto" numFmtId="0" hierarchy="19" level="1">
      <sharedItems containsSemiMixedTypes="0" containsNonDate="0" containsString="0"/>
    </cacheField>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fieldsUsage count="2">
        <fieldUsage x="-1"/>
        <fieldUsage x="0"/>
      </fieldsUsage>
    </cacheHierarchy>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3"/>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oneField="1">
      <fieldsUsage count="1">
        <fieldUsage x="1"/>
      </fieldsUsage>
    </cacheHierarchy>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oneField="1">
      <fieldsUsage count="1">
        <fieldUsage x="2"/>
      </fieldsUsage>
    </cacheHierarchy>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76504633" backgroundQuery="1" createdVersion="8" refreshedVersion="8" minRefreshableVersion="3" recordCount="0" supportSubquery="1" supportAdvancedDrill="1" xr:uid="{4671D76E-9210-4CE2-AFBA-F0F4FB4F82E2}">
  <cacheSource type="external" connectionId="7"/>
  <cacheFields count="4">
    <cacheField name="[dim_plazas].[Region].[Region]" caption="Region" numFmtId="0" hierarchy="14" level="1">
      <sharedItems containsBlank="1" count="4">
        <s v="CENTRO-SUR"/>
        <s v="NORTE - BAJIO"/>
        <s v="PACIFICO"/>
        <m/>
      </sharedItems>
    </cacheField>
    <cacheField name="[Measures].[Acum'25]" caption="Acum'25" numFmtId="0" hierarchy="45" level="32767"/>
    <cacheField name="[Measures].[Acum'26]" caption="Acum'26" numFmtId="0" hierarchy="84" level="32767"/>
    <cacheField name="[dim_productos].[Producto].[Producto]" caption="Producto" numFmtId="0" hierarchy="19" level="1">
      <sharedItems containsSemiMixedTypes="0" containsNonDate="0" containsString="0"/>
    </cacheField>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fieldsUsage count="2">
        <fieldUsage x="-1"/>
        <fieldUsage x="0"/>
      </fieldsUsage>
    </cacheHierarchy>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3"/>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oneField="1">
      <fieldsUsage count="1">
        <fieldUsage x="1"/>
      </fieldsUsage>
    </cacheHierarchy>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oneField="1">
      <fieldsUsage count="1">
        <fieldUsage x="2"/>
      </fieldsUsage>
    </cacheHierarchy>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82523145" backgroundQuery="1" createdVersion="8" refreshedVersion="8" minRefreshableVersion="3" recordCount="0" supportSubquery="1" supportAdvancedDrill="1" xr:uid="{A6B8E2D8-529F-4337-B5C0-2B820E8ED965}">
  <cacheSource type="external" connectionId="7"/>
  <cacheFields count="18">
    <cacheField name="[dim_plazas].[Region].[Region]" caption="Region" numFmtId="0" hierarchy="14" level="1">
      <sharedItems containsBlank="1" count="4">
        <s v="CENTRO-SUR"/>
        <s v="NORTE - BAJIO"/>
        <s v="PACIFICO"/>
        <m u="1"/>
      </sharedItems>
    </cacheField>
    <cacheField name="[Measures].[Suma de No. Tiendas]" caption="Suma de No. Tiendas" numFmtId="0" hierarchy="34" level="32767"/>
    <cacheField name="[Measures].[Prom Acum Tienda]" caption="Prom Acum Tienda" numFmtId="0" hierarchy="52" level="32767"/>
    <cacheField name="[Measures].[MA]" caption="MA" numFmtId="0" hierarchy="39" level="32767"/>
    <cacheField name="[Measures].[MAct]" caption="MAct" numFmtId="0" hierarchy="38" level="32767"/>
    <cacheField name="[Measures].[% vs MA]" caption="% vs MA" numFmtId="0" hierarchy="41" level="32767"/>
    <cacheField name="[Measures].[% vs MMAA]" caption="% vs MMAA" numFmtId="0" hierarchy="44" level="32767"/>
    <cacheField name="[Measures].[PD MA]" caption="PD MA" numFmtId="0" hierarchy="53" level="32767"/>
    <cacheField name="[Measures].[PD Mact]" caption="PD Mact" numFmtId="0" hierarchy="54" level="32767"/>
    <cacheField name="[Measures].[% PD vs MA]" caption="% PD vs MA" numFmtId="0" hierarchy="55" level="32767"/>
    <cacheField name="[Measures].[% PD vs MMAA]" caption="% PD vs MMAA" numFmtId="0" hierarchy="57" level="32767"/>
    <cacheField name="[Measures].[Acum'25]" caption="Acum'25" numFmtId="0" hierarchy="45" level="32767"/>
    <cacheField name="[Measures].[Ac'26 vs '25]" caption="Ac'26 vs '25" numFmtId="0" hierarchy="58" level="32767"/>
    <cacheField name="[Measures].[% '26 vs '25]" caption="% '26 vs '25" numFmtId="0" hierarchy="59" level="32767"/>
    <cacheField name="[Measures].[% PD '26 vs '25]" caption="% PD '26 vs '25" numFmtId="0" hierarchy="62" level="32767"/>
    <cacheField name="[dim_productos].[Producto].[Producto]" caption="Producto" numFmtId="0" hierarchy="19" level="1">
      <sharedItems containsSemiMixedTypes="0" containsNonDate="0" containsString="0"/>
    </cacheField>
    <cacheField name="[Measures].[Acum'26]" caption="Acum'26" numFmtId="0" hierarchy="84" level="32767"/>
    <cacheField name="[Measures].[PD Acum'26]" caption="PD Acum'26" numFmtId="0" hierarchy="88" level="32767"/>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fieldsUsage count="2">
        <fieldUsage x="-1"/>
        <fieldUsage x="0"/>
      </fieldsUsage>
    </cacheHierarchy>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15"/>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oneField="1">
      <fieldsUsage count="1">
        <fieldUsage x="1"/>
      </fieldsUsage>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oneField="1">
      <fieldsUsage count="1">
        <fieldUsage x="4"/>
      </fieldsUsage>
    </cacheHierarchy>
    <cacheHierarchy uniqueName="[Measures].[MA]" caption="MA" measure="1" displayFolder="" measureGroup="fact_hechos" count="0" oneField="1">
      <fieldsUsage count="1">
        <fieldUsage x="3"/>
      </fieldsUsage>
    </cacheHierarchy>
    <cacheHierarchy uniqueName="[Measures].[vs MA]" caption="vs MA" measure="1" displayFolder="" measureGroup="fact_hechos" count="0"/>
    <cacheHierarchy uniqueName="[Measures].[% vs MA]" caption="% vs MA" measure="1" displayFolder="" measureGroup="fact_hechos" count="0" oneField="1">
      <fieldsUsage count="1">
        <fieldUsage x="5"/>
      </fieldsUsage>
    </cacheHierarchy>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oneField="1">
      <fieldsUsage count="1">
        <fieldUsage x="6"/>
      </fieldsUsage>
    </cacheHierarchy>
    <cacheHierarchy uniqueName="[Measures].[Acum'25]" caption="Acum'25" measure="1" displayFolder="" measureGroup="fact_hechos" count="0" oneField="1">
      <fieldsUsage count="1">
        <fieldUsage x="11"/>
      </fieldsUsage>
    </cacheHierarchy>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oneField="1">
      <fieldsUsage count="1">
        <fieldUsage x="2"/>
      </fieldsUsage>
    </cacheHierarchy>
    <cacheHierarchy uniqueName="[Measures].[PD MA]" caption="PD MA" measure="1" displayFolder="" measureGroup="fact_hechos" count="0" oneField="1">
      <fieldsUsage count="1">
        <fieldUsage x="7"/>
      </fieldsUsage>
    </cacheHierarchy>
    <cacheHierarchy uniqueName="[Measures].[PD Mact]" caption="PD Mact" measure="1" displayFolder="" measureGroup="fact_hechos" count="0" oneField="1">
      <fieldsUsage count="1">
        <fieldUsage x="8"/>
      </fieldsUsage>
    </cacheHierarchy>
    <cacheHierarchy uniqueName="[Measures].[% PD vs MA]" caption="% PD vs MA" measure="1" displayFolder="" measureGroup="fact_hechos" count="0" oneField="1">
      <fieldsUsage count="1">
        <fieldUsage x="9"/>
      </fieldsUsage>
    </cacheHierarchy>
    <cacheHierarchy uniqueName="[Measures].[PD MMAA]" caption="PD MMAA" measure="1" displayFolder="" measureGroup="fact_hechos" count="0"/>
    <cacheHierarchy uniqueName="[Measures].[% PD vs MMAA]" caption="% PD vs MMAA" measure="1" displayFolder="" measureGroup="fact_hechos" count="0" oneField="1">
      <fieldsUsage count="1">
        <fieldUsage x="10"/>
      </fieldsUsage>
    </cacheHierarchy>
    <cacheHierarchy uniqueName="[Measures].[Ac'26 vs '25]" caption="Ac'26 vs '25" measure="1" displayFolder="" measureGroup="fact_hechos" count="0" oneField="1">
      <fieldsUsage count="1">
        <fieldUsage x="12"/>
      </fieldsUsage>
    </cacheHierarchy>
    <cacheHierarchy uniqueName="[Measures].[% '26 vs '25]" caption="% '26 vs '25" measure="1" displayFolder="" measureGroup="fact_hechos" count="0" oneField="1">
      <fieldsUsage count="1">
        <fieldUsage x="13"/>
      </fieldsUsage>
    </cacheHierarchy>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oneField="1">
      <fieldsUsage count="1">
        <fieldUsage x="14"/>
      </fieldsUsage>
    </cacheHierarchy>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oneField="1">
      <fieldsUsage count="1">
        <fieldUsage x="16"/>
      </fieldsUsage>
    </cacheHierarchy>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oneField="1">
      <fieldsUsage count="1">
        <fieldUsage x="17"/>
      </fieldsUsage>
    </cacheHierarchy>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89236111" backgroundQuery="1" createdVersion="8" refreshedVersion="8" minRefreshableVersion="3" recordCount="0" supportSubquery="1" supportAdvancedDrill="1" xr:uid="{4C964837-90BC-4BC3-8404-F3227E78A0FA}">
  <cacheSource type="external" connectionId="7"/>
  <cacheFields count="12">
    <cacheField name="[dim_productos].[Producto].[Producto]" caption="Producto" numFmtId="0" hierarchy="19" level="1">
      <sharedItems count="7">
        <s v="2 KG"/>
        <s v="Antihumedad"/>
        <s v="Blanco"/>
        <s v="Gris + Imper + Antihum"/>
        <s v="Mezclas Secas"/>
        <s v="Mortero"/>
        <s v="Multiplast"/>
      </sharedItems>
    </cacheField>
    <cacheField name="[Measures].[vs MA]" caption="vs MA" numFmtId="0" hierarchy="40" level="32767"/>
    <cacheField name="[Measures].[% vs MA]" caption="% vs MA" numFmtId="0" hierarchy="41" level="32767"/>
    <cacheField name="[Measures].[vs MMAA]" caption="vs MMAA" numFmtId="0" hierarchy="43" level="32767"/>
    <cacheField name="[Measures].[% vs MMAA]" caption="% vs MMAA" numFmtId="0" hierarchy="44" level="32767"/>
    <cacheField name="[Measures].[% vs Acum'24]" caption="% vs Acum'24" numFmtId="0" hierarchy="49" level="32767"/>
    <cacheField name="[Measures].[% vs Acum'23]" caption="% vs Acum'23" numFmtId="0" hierarchy="50" level="32767"/>
    <cacheField name="[Measures].[Acum'26]" caption="Acum'26" numFmtId="0" hierarchy="84" level="32767"/>
    <cacheField name="[Measures].[% vs Acum'25]" caption="% vs Acum'25" numFmtId="0" hierarchy="85" level="32767"/>
    <cacheField name="[Measures].[Acum'ABR]" caption="Acum'ABR" numFmtId="0" hierarchy="63" level="32767"/>
    <cacheField name="[Measures].[MMAA]" caption="MMAA" numFmtId="0" hierarchy="42" level="32767"/>
    <cacheField name="[dim_plazas].[Region].[Region]" caption="Region" numFmtId="0" hierarchy="14" level="1">
      <sharedItems containsSemiMixedTypes="0" containsNonDate="0" containsString="0"/>
    </cacheField>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fieldsUsage count="2">
        <fieldUsage x="-1"/>
        <fieldUsage x="11"/>
      </fieldsUsage>
    </cacheHierarchy>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0"/>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oneField="1">
      <fieldsUsage count="1">
        <fieldUsage x="1"/>
      </fieldsUsage>
    </cacheHierarchy>
    <cacheHierarchy uniqueName="[Measures].[% vs MA]" caption="% vs MA" measure="1" displayFolder="" measureGroup="fact_hechos" count="0" oneField="1">
      <fieldsUsage count="1">
        <fieldUsage x="2"/>
      </fieldsUsage>
    </cacheHierarchy>
    <cacheHierarchy uniqueName="[Measures].[MMAA]" caption="MMAA" measure="1" displayFolder="" measureGroup="fact_hechos" count="0" oneField="1">
      <fieldsUsage count="1">
        <fieldUsage x="10"/>
      </fieldsUsage>
    </cacheHierarchy>
    <cacheHierarchy uniqueName="[Measures].[vs MMAA]" caption="vs MMAA" measure="1" displayFolder="" measureGroup="fact_hechos" count="0" oneField="1">
      <fieldsUsage count="1">
        <fieldUsage x="3"/>
      </fieldsUsage>
    </cacheHierarchy>
    <cacheHierarchy uniqueName="[Measures].[% vs MMAA]" caption="% vs MMAA" measure="1" displayFolder="" measureGroup="fact_hechos" count="0" oneField="1">
      <fieldsUsage count="1">
        <fieldUsage x="4"/>
      </fieldsUsage>
    </cacheHierarchy>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oneField="1">
      <fieldsUsage count="1">
        <fieldUsage x="5"/>
      </fieldsUsage>
    </cacheHierarchy>
    <cacheHierarchy uniqueName="[Measures].[% vs Acum'23]" caption="% vs Acum'23" measure="1" displayFolder="" measureGroup="fact_hechos" count="0" oneField="1">
      <fieldsUsage count="1">
        <fieldUsage x="6"/>
      </fieldsUsage>
    </cacheHierarchy>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oneField="1">
      <fieldsUsage count="1">
        <fieldUsage x="9"/>
      </fieldsUsage>
    </cacheHierarchy>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oneField="1">
      <fieldsUsage count="1">
        <fieldUsage x="7"/>
      </fieldsUsage>
    </cacheHierarchy>
    <cacheHierarchy uniqueName="[Measures].[% vs Acum'25]" caption="% vs Acum'25" measure="1" displayFolder="" measureGroup="fact_hechos" count="0" oneField="1">
      <fieldsUsage count="1">
        <fieldUsage x="8"/>
      </fieldsUsage>
    </cacheHierarchy>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94444445" backgroundQuery="1" createdVersion="8" refreshedVersion="8" minRefreshableVersion="3" recordCount="0" supportSubquery="1" supportAdvancedDrill="1" xr:uid="{0A6DA42A-4A1C-4110-ADD3-B54B3311EACE}">
  <cacheSource type="external" connectionId="7"/>
  <cacheFields count="7">
    <cacheField name="[dim_productos].[Producto].[Producto]" caption="Producto" numFmtId="0" hierarchy="19" level="1">
      <sharedItems count="7">
        <s v="Antihumedad"/>
        <s v="Asfalto"/>
        <s v="Blanco"/>
        <s v="Gris(25kg,2kg,BB...)"/>
        <s v="Mezclas Secas"/>
        <s v="Mortero"/>
        <s v="Multiplast"/>
      </sharedItems>
    </cacheField>
    <cacheField name="[dim_fechas].[Year].[Year]" caption="Year" numFmtId="0" hierarchy="4" level="1">
      <sharedItems containsSemiMixedTypes="0" containsNonDate="0" containsString="0"/>
    </cacheField>
    <cacheField name="[dim_fechas].[Month].[Month]" caption="Month" numFmtId="0" hierarchy="6" level="1">
      <sharedItems containsSemiMixedTypes="0" containsNonDate="0" containsString="0"/>
    </cacheField>
    <cacheField name="[Measures].[Importe Acum'JUN]" caption="Importe Acum'JUN" numFmtId="0" hierarchy="68" level="32767"/>
    <cacheField name="[Measures].[Importe Acum'MAY]" caption="Importe Acum'MAY" numFmtId="0" hierarchy="67" level="32767"/>
    <cacheField name="[fact_hechos].[fecha (año)].[fecha (año)]" caption="fecha (año)" numFmtId="0" hierarchy="28" level="1">
      <sharedItems containsSemiMixedTypes="0" containsNonDate="0" containsString="0"/>
    </cacheField>
    <cacheField name="[Measures].[Importe Acum'ABR]" caption="Importe Acum'ABR" numFmtId="0" hierarchy="69" level="32767"/>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2" memberValueDatatype="20" unbalanced="0">
      <fieldsUsage count="2">
        <fieldUsage x="-1"/>
        <fieldUsage x="1"/>
      </fieldsUsage>
    </cacheHierarchy>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2" memberValueDatatype="130" unbalanced="0">
      <fieldsUsage count="2">
        <fieldUsage x="-1"/>
        <fieldUsage x="2"/>
      </fieldsUsage>
    </cacheHierarchy>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0"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0"/>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2" memberValueDatatype="130" unbalanced="0">
      <fieldsUsage count="2">
        <fieldUsage x="-1"/>
        <fieldUsage x="5"/>
      </fieldsUsage>
    </cacheHierarchy>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oneField="1">
      <fieldsUsage count="1">
        <fieldUsage x="4"/>
      </fieldsUsage>
    </cacheHierarchy>
    <cacheHierarchy uniqueName="[Measures].[Importe Acum'JUN]" caption="Importe Acum'JUN" measure="1" displayFolder="" measureGroup="fact_hechos" count="0" oneField="1">
      <fieldsUsage count="1">
        <fieldUsage x="3"/>
      </fieldsUsage>
    </cacheHierarchy>
    <cacheHierarchy uniqueName="[Measures].[Importe Acum'ABR]" caption="Importe Acum'ABR" measure="1" displayFolder="" measureGroup="fact_hechos" count="0" oneField="1">
      <fieldsUsage count="1">
        <fieldUsage x="6"/>
      </fieldsUsage>
    </cacheHierarchy>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98379632" backgroundQuery="1" createdVersion="8" refreshedVersion="8" minRefreshableVersion="3" recordCount="0" supportSubquery="1" supportAdvancedDrill="1" xr:uid="{C0C53D17-11CC-4983-A159-3C7788852D11}">
  <cacheSource type="external" connectionId="7"/>
  <cacheFields count="10">
    <cacheField name="[dim_plazas].[Region].[Region]" caption="Region" numFmtId="0" hierarchy="14" level="1">
      <sharedItems count="2">
        <s v="CENTRO-SUR"/>
        <s v="PACIFICO" u="1"/>
      </sharedItems>
    </cacheField>
    <cacheField name="[dim_plazas].[Plaza].[Plaza]" caption="Plaza" numFmtId="0" hierarchy="16" level="1">
      <sharedItems containsNonDate="0" containsBlank="1" count="67">
        <m/>
        <s v="GUAYMAS" u="1"/>
        <s v="HERMOSILLO" u="1"/>
        <s v="NOGALES" u="1"/>
        <s v="OBREGON" u="1"/>
        <s v="CULIACAN" u="1"/>
        <s v="GUASAVE" u="1"/>
        <s v="MAZATLAN" u="1"/>
        <s v="MOCHIS" u="1"/>
        <s v="CABOS" u="1"/>
        <s v="ENSENADA" u="1"/>
        <s v="LA PAZ" u="1"/>
        <s v="MEXICALI" u="1"/>
        <s v="ROSARITO" u="1"/>
        <s v="TIJUANA" u="1"/>
        <s v="GUADALAJARA" u="1"/>
        <s v="COLIMA" u="1"/>
        <s v="MANZANILLO" u="1"/>
        <s v="PUERTO VALLARTA" u="1"/>
        <s v="TEPIC" u="1"/>
        <s v="ACAPULCO" u="1"/>
        <s v="CUAUTLA" u="1"/>
        <s v="CUERNAVACA" u="1"/>
        <s v="METEPEC &amp; TOLUCA" u="1"/>
        <s v="DF" u="1"/>
        <s v="MORELIA" u="1"/>
        <s v="URUAPAN" u="1"/>
        <s v="ZAMORA" u="1"/>
        <s v="PACHUCA" u="1"/>
        <s v="QUERETARO" u="1"/>
        <s v="SAN JUAN" u="1"/>
        <s v="CAMPECHE" u="1"/>
        <s v="CANCUN" u="1"/>
        <s v="CD DEL CARMEN" u="1"/>
        <s v="CHETUMAL" u="1"/>
        <s v="MERIDA" u="1"/>
        <s v="PLAYA DEL CARMEN" u="1"/>
        <s v="PUEBLA" u="1"/>
        <s v="TEHUACAN" u="1"/>
        <s v="TLAXCALA" u="1"/>
        <s v="TAPACHULA" u="1"/>
        <s v="TUXTLA" u="1"/>
        <s v="OAXACA" u="1"/>
        <s v="COATZACOALCOS" u="1"/>
        <s v="CORDOBA" u="1"/>
        <s v="JALAPA" u="1"/>
        <s v="VERACRUZ" u="1"/>
        <s v="VILLAHERMOSA" u="1"/>
        <s v="AGUASCALIENTES" u="1"/>
        <s v="CELAYA" u="1"/>
        <s v="IRAPUATO" u="1"/>
        <s v="LEON" u="1"/>
        <s v="SALAMANCA" u="1"/>
        <s v="DURANGO" u="1"/>
        <s v="MONCLOVA" u="1"/>
        <s v="PIEDRAS NEGRAS" u="1"/>
        <s v="SALTILLO" u="1"/>
        <s v="TORREON" u="1"/>
        <s v="MTY" u="1"/>
        <s v="SAN LUIS" u="1"/>
        <s v="ZACATECAS" u="1"/>
        <s v="MATAMOROS" u="1"/>
        <s v="N LAREDO" u="1"/>
        <s v="POZARICA" u="1"/>
        <s v="REYNOSA" u="1"/>
        <s v="TAMPICO" u="1"/>
        <s v="VICTORIA" u="1"/>
      </sharedItems>
    </cacheField>
    <cacheField name="[dim_plazas].[Gerencia].[Gerencia]" caption="Gerencia" numFmtId="0" hierarchy="15" level="1">
      <sharedItems count="10">
        <s v="ESTADO DE MEXICO"/>
        <s v="METRO-HIDALGO"/>
        <s v="OAXACA - CHIAPAS"/>
        <s v="PENINSULA"/>
        <s v="PUE-TLAX-MOR"/>
        <s v="SUR VER-TAB"/>
        <s v="COAHUILA-DURANGO" u="1"/>
        <s v="NUEVO LEON" u="1"/>
        <s v="LAS CALIFORNIAS" u="1"/>
        <s v="MICHOACAN" u="1"/>
      </sharedItems>
    </cacheField>
    <cacheField name="[dim_fechas].[Date Hierarchy].[Year]" caption="Year" numFmtId="0" hierarchy="3" level="1">
      <sharedItems containsSemiMixedTypes="0" containsString="0" containsNumber="1" containsInteger="1" minValue="2021" maxValue="2026" count="6">
        <n v="2021"/>
        <n v="2022"/>
        <n v="2023"/>
        <n v="2024"/>
        <n v="2025"/>
        <n v="2026"/>
      </sharedItems>
      <extLst>
        <ext xmlns:x15="http://schemas.microsoft.com/office/spreadsheetml/2010/11/main" uri="{4F2E5C28-24EA-4eb8-9CBF-B6C8F9C3D259}">
          <x15:cachedUniqueNames>
            <x15:cachedUniqueName index="0" name="[dim_fechas].[Date Hierarchy].[Year].&amp;[2021]"/>
            <x15:cachedUniqueName index="1" name="[dim_fechas].[Date Hierarchy].[Year].&amp;[2022]"/>
            <x15:cachedUniqueName index="2" name="[dim_fechas].[Date Hierarchy].[Year].&amp;[2023]"/>
            <x15:cachedUniqueName index="3" name="[dim_fechas].[Date Hierarchy].[Year].&amp;[2024]"/>
            <x15:cachedUniqueName index="4" name="[dim_fechas].[Date Hierarchy].[Year].&amp;[2025]"/>
            <x15:cachedUniqueName index="5" name="[dim_fechas].[Date Hierarchy].[Year].&amp;[2026]"/>
          </x15:cachedUniqueNames>
        </ext>
      </extLst>
    </cacheField>
    <cacheField name="[dim_fechas].[Date Hierarchy].[Month]" caption="Month" numFmtId="0" hierarchy="3" level="2">
      <sharedItems containsSemiMixedTypes="0" containsNonDate="0" containsString="0"/>
    </cacheField>
    <cacheField name="[dim_fechas].[Date Hierarchy].[DateColumn]" caption="DateColumn" numFmtId="0" hierarchy="3" level="3">
      <sharedItems containsSemiMixedTypes="0" containsNonDate="0" containsString="0"/>
    </cacheField>
    <cacheField name="[Measures].[Volumen Base]" caption="Volumen Base" numFmtId="0" hierarchy="36" level="32767"/>
    <cacheField name="[fact_hechos].[fecha (año)].[fecha (año)]" caption="fecha (año)" numFmtId="0" hierarchy="28" level="1">
      <sharedItems count="6">
        <s v="2021"/>
        <s v="2022"/>
        <s v="2023"/>
        <s v="2024"/>
        <s v="2025"/>
        <s v="2026"/>
      </sharedItems>
    </cacheField>
    <cacheField name="[dim_productos].[Producto].[Producto]" caption="Producto" numFmtId="0" hierarchy="19" level="1">
      <sharedItems containsSemiMixedTypes="0" containsNonDate="0" containsString="0"/>
    </cacheField>
    <cacheField name="[fact_hechos].[fecha (mes)].[fecha (mes)]" caption="fecha (mes)" numFmtId="0" hierarchy="30" level="1">
      <sharedItems containsSemiMixedTypes="0" containsNonDate="0" containsString="0"/>
    </cacheField>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4" unbalanced="0">
      <fieldsUsage count="4">
        <fieldUsage x="-1"/>
        <fieldUsage x="3"/>
        <fieldUsage x="4"/>
        <fieldUsage x="5"/>
      </fieldsUsage>
    </cacheHierarchy>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fieldsUsage count="2">
        <fieldUsage x="-1"/>
        <fieldUsage x="0"/>
      </fieldsUsage>
    </cacheHierarchy>
    <cacheHierarchy uniqueName="[dim_plazas].[Gerencia]" caption="Gerencia" attribute="1" defaultMemberUniqueName="[dim_plazas].[Gerencia].[All]" allUniqueName="[dim_plazas].[Gerencia].[All]" dimensionUniqueName="[dim_plazas]" displayFolder="" count="2" memberValueDatatype="130" unbalanced="0">
      <fieldsUsage count="2">
        <fieldUsage x="-1"/>
        <fieldUsage x="2"/>
      </fieldsUsage>
    </cacheHierarchy>
    <cacheHierarchy uniqueName="[dim_plazas].[Plaza]" caption="Plaza" attribute="1" defaultMemberUniqueName="[dim_plazas].[Plaza].[All]" allUniqueName="[dim_plazas].[Plaza].[All]" dimensionUniqueName="[dim_plazas]" displayFolder="" count="2" memberValueDatatype="130" unbalanced="0">
      <fieldsUsage count="2">
        <fieldUsage x="-1"/>
        <fieldUsage x="1"/>
      </fieldsUsage>
    </cacheHierarchy>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8"/>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2" memberValueDatatype="130" unbalanced="0">
      <fieldsUsage count="2">
        <fieldUsage x="-1"/>
        <fieldUsage x="7"/>
      </fieldsUsage>
    </cacheHierarchy>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2" memberValueDatatype="130" unbalanced="0">
      <fieldsUsage count="2">
        <fieldUsage x="-1"/>
        <fieldUsage x="9"/>
      </fieldsUsage>
    </cacheHierarchy>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oneField="1">
      <fieldsUsage count="1">
        <fieldUsage x="6"/>
      </fieldsUsage>
    </cacheHierarchy>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203703705" backgroundQuery="1" createdVersion="8" refreshedVersion="8" minRefreshableVersion="3" recordCount="0" supportSubquery="1" supportAdvancedDrill="1" xr:uid="{015A44E0-3D54-47E8-BEEA-9E9945BE5AD3}">
  <cacheSource type="external" connectionId="7"/>
  <cacheFields count="4">
    <cacheField name="[dim_fechas].[Month].[Month]" caption="Month" numFmtId="0" hierarchy="6" level="1">
      <sharedItems count="12">
        <s v="Abril"/>
        <s v="Agosto"/>
        <s v="Diciembre"/>
        <s v="Enero"/>
        <s v="Febrero"/>
        <s v="Julio"/>
        <s v="Junio"/>
        <s v="Marzo"/>
        <s v="Mayo"/>
        <s v="Noviembre"/>
        <s v="Octubre"/>
        <s v="Septiembre"/>
      </sharedItems>
    </cacheField>
    <cacheField name="[dim_fechas].[Year].[Year]" caption="Year" numFmtId="0" hierarchy="4" level="1">
      <sharedItems containsSemiMixedTypes="0" containsString="0" containsNumber="1" containsInteger="1" minValue="2024" maxValue="2026" count="3">
        <n v="2025"/>
        <n v="2026"/>
        <n v="2024" u="1"/>
      </sharedItems>
      <extLst>
        <ext xmlns:x15="http://schemas.microsoft.com/office/spreadsheetml/2010/11/main" uri="{4F2E5C28-24EA-4eb8-9CBF-B6C8F9C3D259}">
          <x15:cachedUniqueNames>
            <x15:cachedUniqueName index="0" name="[dim_fechas].[Year].&amp;[2025]"/>
            <x15:cachedUniqueName index="1" name="[dim_fechas].[Year].&amp;[2026]"/>
            <x15:cachedUniqueName index="2" name="[dim_fechas].[Year].&amp;[2024]"/>
          </x15:cachedUniqueNames>
        </ext>
      </extLst>
    </cacheField>
    <cacheField name="[Measures].[Volumen Base]" caption="Volumen Base" numFmtId="0" hierarchy="36" level="32767"/>
    <cacheField name="[dim_productos].[Producto].[Producto]" caption="Producto" numFmtId="0" hierarchy="19" level="1">
      <sharedItems containsSemiMixedTypes="0" containsNonDate="0" containsString="0"/>
    </cacheField>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2" memberValueDatatype="20" unbalanced="0">
      <fieldsUsage count="2">
        <fieldUsage x="-1"/>
        <fieldUsage x="1"/>
      </fieldsUsage>
    </cacheHierarchy>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2" memberValueDatatype="130" unbalanced="0">
      <fieldsUsage count="2">
        <fieldUsage x="-1"/>
        <fieldUsage x="0"/>
      </fieldsUsage>
    </cacheHierarchy>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0"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3"/>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oneField="1">
      <fieldsUsage count="1">
        <fieldUsage x="2"/>
      </fieldsUsage>
    </cacheHierarchy>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207638892" backgroundQuery="1" createdVersion="8" refreshedVersion="8" minRefreshableVersion="3" recordCount="0" supportSubquery="1" supportAdvancedDrill="1" xr:uid="{C91915DC-E4FB-40BD-814D-07155B464ED7}">
  <cacheSource type="external" connectionId="7"/>
  <cacheFields count="4">
    <cacheField name="[dim_fechas].[Year].[Year]" caption="Year" numFmtId="0" hierarchy="4" level="1">
      <sharedItems containsSemiMixedTypes="0" containsString="0" containsNumber="1" containsInteger="1" minValue="2024" maxValue="2026" count="3">
        <n v="2025"/>
        <n v="2026"/>
        <n v="2024" u="1"/>
      </sharedItems>
      <extLst>
        <ext xmlns:x15="http://schemas.microsoft.com/office/spreadsheetml/2010/11/main" uri="{4F2E5C28-24EA-4eb8-9CBF-B6C8F9C3D259}">
          <x15:cachedUniqueNames>
            <x15:cachedUniqueName index="0" name="[dim_fechas].[Year].&amp;[2025]"/>
            <x15:cachedUniqueName index="1" name="[dim_fechas].[Year].&amp;[2026]"/>
            <x15:cachedUniqueName index="2" name="[dim_fechas].[Year].&amp;[2024]"/>
          </x15:cachedUniqueNames>
        </ext>
      </extLst>
    </cacheField>
    <cacheField name="[dim_fechas].[Month].[Month]" caption="Month" numFmtId="0" hierarchy="6" level="1">
      <sharedItems count="12">
        <s v="Abril"/>
        <s v="Agosto"/>
        <s v="Diciembre"/>
        <s v="Enero"/>
        <s v="Febrero"/>
        <s v="Julio"/>
        <s v="Junio"/>
        <s v="Marzo"/>
        <s v="Mayo"/>
        <s v="Noviembre"/>
        <s v="Octubre"/>
        <s v="Septiembre"/>
      </sharedItems>
    </cacheField>
    <cacheField name="[Measures].[Volumen Base]" caption="Volumen Base" numFmtId="0" hierarchy="36" level="32767"/>
    <cacheField name="[dim_productos].[Producto].[Producto]" caption="Producto" numFmtId="0" hierarchy="19" level="1">
      <sharedItems containsSemiMixedTypes="0" containsNonDate="0" containsString="0"/>
    </cacheField>
  </cacheFields>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2" memberValueDatatype="20" unbalanced="0">
      <fieldsUsage count="2">
        <fieldUsage x="-1"/>
        <fieldUsage x="0"/>
      </fieldsUsage>
    </cacheHierarchy>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2" memberValueDatatype="130" unbalanced="0">
      <fieldsUsage count="2">
        <fieldUsage x="-1"/>
        <fieldUsage x="1"/>
      </fieldsUsage>
    </cacheHierarchy>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0"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fieldsUsage count="2">
        <fieldUsage x="-1"/>
        <fieldUsage x="3"/>
      </fieldsUsage>
    </cacheHierarchy>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oneField="1">
      <fieldsUsage count="1">
        <fieldUsage x="2"/>
      </fieldsUsage>
    </cacheHierarchy>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dimensions count="7">
    <dimension name="bridge_materiales_productos" uniqueName="[bridge_materiales_productos]" caption="bridge_materiales_productos"/>
    <dimension name="dim_fechas" uniqueName="[dim_fechas]" caption="dim_fechas"/>
    <dimension name="dim_materiales" uniqueName="[dim_materiales]" caption="dim_materiales"/>
    <dimension name="dim_plazas" uniqueName="[dim_plazas]" caption="dim_plazas"/>
    <dimension name="dim_productos" uniqueName="[dim_productos]" caption="dim_productos"/>
    <dimension name="fact_hechos" uniqueName="[fact_hechos]" caption="fact_hechos"/>
    <dimension measure="1" name="Measures" uniqueName="[Measures]" caption="Measures"/>
  </dimensions>
  <measureGroups count="6">
    <measureGroup name="bridge_materiales_productos" caption="bridge_materiales_productos"/>
    <measureGroup name="dim_fechas" caption="dim_fechas"/>
    <measureGroup name="dim_materiales" caption="dim_materiales"/>
    <measureGroup name="dim_plazas" caption="dim_plazas"/>
    <measureGroup name="dim_productos" caption="dim_productos"/>
    <measureGroup name="fact_hechos" caption="fact_hechos"/>
  </measureGroups>
  <maps count="11">
    <map measureGroup="0" dimension="0"/>
    <map measureGroup="0" dimension="2"/>
    <map measureGroup="0" dimension="4"/>
    <map measureGroup="1" dimension="1"/>
    <map measureGroup="2" dimension="2"/>
    <map measureGroup="3" dimension="3"/>
    <map measureGroup="4" dimension="4"/>
    <map measureGroup="5" dimension="1"/>
    <map measureGroup="5" dimension="2"/>
    <map measureGroup="5" dimension="3"/>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43865742" backgroundQuery="1" createdVersion="3" refreshedVersion="8" minRefreshableVersion="3" recordCount="0" supportSubquery="1" supportAdvancedDrill="1" xr:uid="{007B344A-1FE8-432E-BE14-595E70A3A284}">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69128533"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58333336" backgroundQuery="1" createdVersion="3" refreshedVersion="8" minRefreshableVersion="3" recordCount="0" supportSubquery="1" supportAdvancedDrill="1" xr:uid="{B0C3C117-5A72-4F30-8880-3F4A4888650F}">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5457929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67824074" backgroundQuery="1" createdVersion="3" refreshedVersion="8" minRefreshableVersion="3" recordCount="0" supportSubquery="1" supportAdvancedDrill="1" xr:uid="{AC5D0AAB-8BE1-476E-97B1-2F921EE90AC3}">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0"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8035183"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72916669" backgroundQuery="1" createdVersion="3" refreshedVersion="8" minRefreshableVersion="3" recordCount="0" supportSubquery="1" supportAdvancedDrill="1" xr:uid="{7B0555D0-17A0-4F48-B3BC-8909D6DA3CBE}">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0"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45787772"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78819442" backgroundQuery="1" createdVersion="3" refreshedVersion="8" minRefreshableVersion="3" recordCount="0" supportSubquery="1" supportAdvancedDrill="1" xr:uid="{A7740CB7-9E47-4EEE-AE10-3271F03233AE}">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0"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94269861"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86342593" backgroundQuery="1" createdVersion="3" refreshedVersion="8" minRefreshableVersion="3" recordCount="0" supportSubquery="1" supportAdvancedDrill="1" xr:uid="{7CF35A27-39FF-43E1-93DD-80CCDB6837DE}">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0" memberValueDatatype="130" unbalanced="0"/>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2844137"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195717592" backgroundQuery="1" createdVersion="3" refreshedVersion="8" minRefreshableVersion="3" recordCount="0" supportSubquery="1" supportAdvancedDrill="1" xr:uid="{04813CFB-2475-4350-A155-BAA8FB39CCC9}">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2"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2"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94913436"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20185185" backgroundQuery="1" createdVersion="3" refreshedVersion="8" minRefreshableVersion="3" recordCount="0" supportSubquery="1" supportAdvancedDrill="1" xr:uid="{C3DF78FD-9D7A-451F-B0D8-51D01209EC99}">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0"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14832120"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a Yessenia Jasso Moreno" refreshedDate="46143.644205902776" backgroundQuery="1" createdVersion="3" refreshedVersion="8" minRefreshableVersion="3" recordCount="0" supportSubquery="1" supportAdvancedDrill="1" xr:uid="{89A1776D-A761-49DE-9DE1-41AC9AC5E01E}">
  <cacheSource type="external" connectionId="7">
    <extLst>
      <ext xmlns:x14="http://schemas.microsoft.com/office/spreadsheetml/2009/9/main" uri="{F057638F-6D5F-4e77-A914-E7F072B9BCA8}">
        <x14:sourceConnection name="ThisWorkbookDataModel"/>
      </ext>
    </extLst>
  </cacheSource>
  <cacheFields count="0"/>
  <cacheHierarchies count="106">
    <cacheHierarchy uniqueName="[bridge_materiales_productos].[id.producto]" caption="id.producto" attribute="1" defaultMemberUniqueName="[bridge_materiales_productos].[id.producto].[All]" allUniqueName="[bridge_materiales_productos].[id.producto].[All]" dimensionUniqueName="[bridge_materiales_productos]" displayFolder="" count="0" memberValueDatatype="20" unbalanced="0"/>
    <cacheHierarchy uniqueName="[bridge_materiales_productos].[id.material]" caption="id.material" attribute="1" defaultMemberUniqueName="[bridge_materiales_productos].[id.material].[All]" allUniqueName="[bridge_materiales_productos].[id.material].[All]" dimensionUniqueName="[bridge_materiales_productos]" displayFolder="" count="0" memberValueDatatype="20" unbalanced="0"/>
    <cacheHierarchy uniqueName="[dim_fechas].[Date]" caption="Date" attribute="1" time="1" keyAttribute="1" defaultMemberUniqueName="[dim_fechas].[Date].[All]" allUniqueName="[dim_fechas].[Date].[All]" dimensionUniqueName="[dim_fechas]" displayFolder="" count="0" memberValueDatatype="7" unbalanced="0"/>
    <cacheHierarchy uniqueName="[dim_fechas].[Date Hierarchy]" caption="Date Hierarchy" time="1" defaultMemberUniqueName="[dim_fechas].[Date Hierarchy].[All]" allUniqueName="[dim_fechas].[Date Hierarchy].[All]" dimensionUniqueName="[dim_fechas]" displayFolder="" count="0" unbalanced="0"/>
    <cacheHierarchy uniqueName="[dim_fechas].[Year]" caption="Year" attribute="1" time="1" defaultMemberUniqueName="[dim_fechas].[Year].[All]" allUniqueName="[dim_fechas].[Year].[All]" dimensionUniqueName="[dim_fechas]" displayFolder="" count="0" memberValueDatatype="20" unbalanced="0"/>
    <cacheHierarchy uniqueName="[dim_fechas].[Month Number]" caption="Month Number" attribute="1" time="1" defaultMemberUniqueName="[dim_fechas].[Month Number].[All]" allUniqueName="[dim_fechas].[Month Number].[All]" dimensionUniqueName="[dim_fechas]" displayFolder="" count="0" memberValueDatatype="20" unbalanced="0"/>
    <cacheHierarchy uniqueName="[dim_fechas].[Month]" caption="Month" attribute="1" time="1" defaultMemberUniqueName="[dim_fechas].[Month].[All]" allUniqueName="[dim_fechas].[Month].[All]" dimensionUniqueName="[dim_fechas]" displayFolder="" count="0" memberValueDatatype="130" unbalanced="0"/>
    <cacheHierarchy uniqueName="[dim_fechas].[MMM-YYYY]" caption="MMM-YYYY" attribute="1" time="1" defaultMemberUniqueName="[dim_fechas].[MMM-YYYY].[All]" allUniqueName="[dim_fechas].[MMM-YYYY].[All]" dimensionUniqueName="[dim_fechas]" displayFolder="" count="0" memberValueDatatype="130" unbalanced="0"/>
    <cacheHierarchy uniqueName="[dim_fechas].[Day Of Week Number]" caption="Day Of Week Number" attribute="1" time="1" defaultMemberUniqueName="[dim_fechas].[Day Of Week Number].[All]" allUniqueName="[dim_fechas].[Day Of Week Number].[All]" dimensionUniqueName="[dim_fechas]" displayFolder="" count="0" memberValueDatatype="20" unbalanced="0"/>
    <cacheHierarchy uniqueName="[dim_fechas].[Day Of Week]" caption="Day Of Week" attribute="1" time="1" defaultMemberUniqueName="[dim_fechas].[Day Of Week].[All]" allUniqueName="[dim_fechas].[Day Of Week].[All]" dimensionUniqueName="[dim_fechas]" displayFolder="" count="0" memberValueDatatype="130" unbalanced="0"/>
    <cacheHierarchy uniqueName="[dim_materiales].[id.material]" caption="id.material" attribute="1" defaultMemberUniqueName="[dim_materiales].[id.material].[All]" allUniqueName="[dim_materiales].[id.material].[All]" dimensionUniqueName="[dim_materiales]" displayFolder="" count="0" memberValueDatatype="20" unbalanced="0"/>
    <cacheHierarchy uniqueName="[dim_materiales].[Material]" caption="Material" attribute="1" defaultMemberUniqueName="[dim_materiales].[Material].[All]" allUniqueName="[dim_materiales].[Material].[All]" dimensionUniqueName="[dim_materiales]" displayFolder="" count="0" memberValueDatatype="130" unbalanced="0"/>
    <cacheHierarchy uniqueName="[dim_materiales].[Presentacion]" caption="Presentacion" attribute="1" defaultMemberUniqueName="[dim_materiales].[Presentacion].[All]" allUniqueName="[dim_materiales].[Presentacion].[All]" dimensionUniqueName="[dim_materiales]" displayFolder="" count="0" memberValueDatatype="130" unbalanced="0"/>
    <cacheHierarchy uniqueName="[dim_plazas].[id_plaza]" caption="id_plaza" attribute="1" defaultMemberUniqueName="[dim_plazas].[id_plaza].[All]" allUniqueName="[dim_plazas].[id_plaza].[All]" dimensionUniqueName="[dim_plazas]" displayFolder="" count="0" memberValueDatatype="20" unbalanced="0"/>
    <cacheHierarchy uniqueName="[dim_plazas].[Region]" caption="Region" attribute="1" defaultMemberUniqueName="[dim_plazas].[Region].[All]" allUniqueName="[dim_plazas].[Region].[All]" dimensionUniqueName="[dim_plazas]" displayFolder="" count="0" memberValueDatatype="130" unbalanced="0"/>
    <cacheHierarchy uniqueName="[dim_plazas].[Gerencia]" caption="Gerencia" attribute="1" defaultMemberUniqueName="[dim_plazas].[Gerencia].[All]" allUniqueName="[dim_plazas].[Gerencia].[All]" dimensionUniqueName="[dim_plazas]" displayFolder="" count="0" memberValueDatatype="130" unbalanced="0"/>
    <cacheHierarchy uniqueName="[dim_plazas].[Plaza]" caption="Plaza" attribute="1" defaultMemberUniqueName="[dim_plazas].[Plaza].[All]" allUniqueName="[dim_plazas].[Plaza].[All]" dimensionUniqueName="[dim_plazas]" displayFolder="" count="0" memberValueDatatype="130" unbalanced="0"/>
    <cacheHierarchy uniqueName="[dim_plazas].[No. Tiendas]" caption="No. Tiendas" attribute="1" defaultMemberUniqueName="[dim_plazas].[No. Tiendas].[All]" allUniqueName="[dim_plazas].[No. Tiendas].[All]" dimensionUniqueName="[dim_plazas]" displayFolder="" count="0" memberValueDatatype="20" unbalanced="0"/>
    <cacheHierarchy uniqueName="[dim_productos].[id.producto]" caption="id.producto" attribute="1" defaultMemberUniqueName="[dim_productos].[id.producto].[All]" allUniqueName="[dim_productos].[id.producto].[All]" dimensionUniqueName="[dim_productos]" displayFolder="" count="0" memberValueDatatype="20" unbalanced="0"/>
    <cacheHierarchy uniqueName="[dim_productos].[Producto]" caption="Producto" attribute="1" defaultMemberUniqueName="[dim_productos].[Producto].[All]" allUniqueName="[dim_productos].[Producto].[All]" dimensionUniqueName="[dim_productos]" displayFolder="" count="2" memberValueDatatype="130" unbalanced="0"/>
    <cacheHierarchy uniqueName="[fact_hechos].[fecha]" caption="fecha" attribute="1" time="1" defaultMemberUniqueName="[fact_hechos].[fecha].[All]" allUniqueName="[fact_hechos].[fecha].[All]" dimensionUniqueName="[fact_hechos]" displayFolder="" count="0" memberValueDatatype="7" unbalanced="0"/>
    <cacheHierarchy uniqueName="[fact_hechos].[id_plaza]" caption="id_plaza" attribute="1" defaultMemberUniqueName="[fact_hechos].[id_plaza].[All]" allUniqueName="[fact_hechos].[id_plaza].[All]" dimensionUniqueName="[fact_hechos]" displayFolder="" count="0" memberValueDatatype="20" unbalanced="0"/>
    <cacheHierarchy uniqueName="[fact_hechos].[id.material]" caption="id.material" attribute="1" defaultMemberUniqueName="[fact_hechos].[id.material].[All]" allUniqueName="[fact_hechos].[id.material].[All]" dimensionUniqueName="[fact_hechos]" displayFolder="" count="0" memberValueDatatype="20" unbalanced="0"/>
    <cacheHierarchy uniqueName="[fact_hechos].[vol_acum]" caption="vol_acum" attribute="1" defaultMemberUniqueName="[fact_hechos].[vol_acum].[All]" allUniqueName="[fact_hechos].[vol_acum].[All]" dimensionUniqueName="[fact_hechos]" displayFolder="" count="0" memberValueDatatype="5" unbalanced="0"/>
    <cacheHierarchy uniqueName="[fact_hechos].[imp_acum]" caption="imp_acum" attribute="1" defaultMemberUniqueName="[fact_hechos].[imp_acum].[All]" allUniqueName="[fact_hechos].[imp_acum].[All]" dimensionUniqueName="[fact_hechos]" displayFolder="" count="0" memberValueDatatype="5" unbalanced="0"/>
    <cacheHierarchy uniqueName="[fact_hechos].[Month Name]" caption="Month Name" attribute="1" defaultMemberUniqueName="[fact_hechos].[Month Name].[All]" allUniqueName="[fact_hechos].[Month Name].[All]" dimensionUniqueName="[fact_hechos]" displayFolder="" count="0" memberValueDatatype="130" unbalanced="0"/>
    <cacheHierarchy uniqueName="[fact_hechos].[Year]" caption="Year" attribute="1" defaultMemberUniqueName="[fact_hechos].[Year].[All]" allUniqueName="[fact_hechos].[Year].[All]" dimensionUniqueName="[fact_hechos]" displayFolder="" count="0" memberValueDatatype="20" unbalanced="0"/>
    <cacheHierarchy uniqueName="[fact_hechos].[Month]" caption="Month" attribute="1" defaultMemberUniqueName="[fact_hechos].[Month].[All]" allUniqueName="[fact_hechos].[Month].[All]" dimensionUniqueName="[fact_hechos]" displayFolder="" count="0" memberValueDatatype="20" unbalanced="0"/>
    <cacheHierarchy uniqueName="[fact_hechos].[fecha (año)]" caption="fecha (año)" attribute="1" defaultMemberUniqueName="[fact_hechos].[fecha (año)].[All]" allUniqueName="[fact_hechos].[fecha (año)].[All]" dimensionUniqueName="[fact_hechos]" displayFolder="" count="0" memberValueDatatype="130" unbalanced="0"/>
    <cacheHierarchy uniqueName="[fact_hechos].[fecha (trimestre)]" caption="fecha (trimestre)" attribute="1" defaultMemberUniqueName="[fact_hechos].[fecha (trimestre)].[All]" allUniqueName="[fact_hechos].[fecha (trimestre)].[All]" dimensionUniqueName="[fact_hechos]" displayFolder="" count="0" memberValueDatatype="130" unbalanced="0"/>
    <cacheHierarchy uniqueName="[fact_hechos].[fecha (mes)]" caption="fecha (mes)" attribute="1" defaultMemberUniqueName="[fact_hechos].[fecha (mes)].[All]" allUniqueName="[fact_hechos].[fecha (mes)].[All]" dimensionUniqueName="[fact_hechos]" displayFolder="" count="0" memberValueDatatype="130" unbalanced="0"/>
    <cacheHierarchy uniqueName="[fact_hechos].[fecha (índice de meses)]" caption="fecha (índice de meses)" attribute="1" defaultMemberUniqueName="[fact_hechos].[fecha (índice de meses)].[All]" allUniqueName="[fact_hechos].[fecha (índice de meses)].[All]" dimensionUniqueName="[fact_hechos]" displayFolder="" count="0" memberValueDatatype="130" unbalanced="0" hidden="1"/>
    <cacheHierarchy uniqueName="[Measures].[Suma de vol_acum]" caption="Suma de vol_acum" measure="1" displayFolder="" measureGroup="fact_hechos" count="0">
      <extLst>
        <ext xmlns:x15="http://schemas.microsoft.com/office/spreadsheetml/2010/11/main" uri="{B97F6D7D-B522-45F9-BDA1-12C45D357490}">
          <x15:cacheHierarchy aggregatedColumn="23"/>
        </ext>
      </extLst>
    </cacheHierarchy>
    <cacheHierarchy uniqueName="[Measures].[Suma de imp_acum]" caption="Suma de imp_acum" measure="1" displayFolder="" measureGroup="fact_hechos" count="0">
      <extLst>
        <ext xmlns:x15="http://schemas.microsoft.com/office/spreadsheetml/2010/11/main" uri="{B97F6D7D-B522-45F9-BDA1-12C45D357490}">
          <x15:cacheHierarchy aggregatedColumn="24"/>
        </ext>
      </extLst>
    </cacheHierarchy>
    <cacheHierarchy uniqueName="[Measures].[Suma de No. Tiendas]" caption="Suma de No. Tiendas" measure="1" displayFolder="" measureGroup="dim_plazas" count="0">
      <extLst>
        <ext xmlns:x15="http://schemas.microsoft.com/office/spreadsheetml/2010/11/main" uri="{B97F6D7D-B522-45F9-BDA1-12C45D357490}">
          <x15:cacheHierarchy aggregatedColumn="17"/>
        </ext>
      </extLst>
    </cacheHierarchy>
    <cacheHierarchy uniqueName="[Measures].[Sum of id.producto]" caption="Sum of id.producto" measure="1" displayFolder="" measureGroup="dim_productos" count="0">
      <extLst>
        <ext xmlns:x15="http://schemas.microsoft.com/office/spreadsheetml/2010/11/main" uri="{B97F6D7D-B522-45F9-BDA1-12C45D357490}">
          <x15:cacheHierarchy aggregatedColumn="18"/>
        </ext>
      </extLst>
    </cacheHierarchy>
    <cacheHierarchy uniqueName="[Measures].[Volumen Base]" caption="Volumen Base" measure="1" displayFolder="" measureGroup="fact_hechos" count="0"/>
    <cacheHierarchy uniqueName="[Measures].[Importe Base]" caption="Importe Base" measure="1" displayFolder="" measureGroup="fact_hechos" count="0"/>
    <cacheHierarchy uniqueName="[Measures].[MAct]" caption="MAct" measure="1" displayFolder="" measureGroup="fact_hechos" count="0"/>
    <cacheHierarchy uniqueName="[Measures].[MA]" caption="MA" measure="1" displayFolder="" measureGroup="fact_hechos" count="0"/>
    <cacheHierarchy uniqueName="[Measures].[vs MA]" caption="vs MA" measure="1" displayFolder="" measureGroup="fact_hechos" count="0"/>
    <cacheHierarchy uniqueName="[Measures].[% vs MA]" caption="% vs MA" measure="1" displayFolder="" measureGroup="fact_hechos" count="0"/>
    <cacheHierarchy uniqueName="[Measures].[MMAA]" caption="MMAA" measure="1" displayFolder="" measureGroup="fact_hechos" count="0"/>
    <cacheHierarchy uniqueName="[Measures].[vs MMAA]" caption="vs MMAA" measure="1" displayFolder="" measureGroup="fact_hechos" count="0"/>
    <cacheHierarchy uniqueName="[Measures].[% vs MMAA]" caption="% vs MMAA" measure="1" displayFolder="" measureGroup="fact_hechos" count="0"/>
    <cacheHierarchy uniqueName="[Measures].[Acum'25]" caption="Acum'25" measure="1" displayFolder="" measureGroup="fact_hechos" count="0"/>
    <cacheHierarchy uniqueName="[Measures].[Acum'24]" caption="Acum'24" measure="1" displayFolder="" measureGroup="fact_hechos" count="0"/>
    <cacheHierarchy uniqueName="[Measures].[Acum'23]" caption="Acum'23" measure="1" displayFolder="" measureGroup="fact_hechos" count="0"/>
    <cacheHierarchy uniqueName="[Measures].[Acum'22]" caption="Acum'22" measure="1" displayFolder="" measureGroup="fact_hechos" count="0"/>
    <cacheHierarchy uniqueName="[Measures].[% vs Acum'24]" caption="% vs Acum'24" measure="1" displayFolder="" measureGroup="fact_hechos" count="0"/>
    <cacheHierarchy uniqueName="[Measures].[% vs Acum'23]" caption="% vs Acum'23" measure="1" displayFolder="" measureGroup="fact_hechos" count="0"/>
    <cacheHierarchy uniqueName="[Measures].[% vs Acum'22]" caption="% vs Acum'22" measure="1" displayFolder="" measureGroup="fact_hechos" count="0"/>
    <cacheHierarchy uniqueName="[Measures].[Prom Acum Tienda]" caption="Prom Acum Tienda" measure="1" displayFolder="" measureGroup="fact_hechos" count="0"/>
    <cacheHierarchy uniqueName="[Measures].[PD MA]" caption="PD MA" measure="1" displayFolder="" measureGroup="fact_hechos" count="0"/>
    <cacheHierarchy uniqueName="[Measures].[PD Mact]" caption="PD Mact" measure="1" displayFolder="" measureGroup="fact_hechos" count="0"/>
    <cacheHierarchy uniqueName="[Measures].[% PD vs MA]" caption="% PD vs MA" measure="1" displayFolder="" measureGroup="fact_hechos" count="0"/>
    <cacheHierarchy uniqueName="[Measures].[PD MMAA]" caption="PD MMAA" measure="1" displayFolder="" measureGroup="fact_hechos" count="0"/>
    <cacheHierarchy uniqueName="[Measures].[% PD vs MMAA]" caption="% PD vs MMAA" measure="1" displayFolder="" measureGroup="fact_hechos" count="0"/>
    <cacheHierarchy uniqueName="[Measures].[Ac'26 vs '25]" caption="Ac'26 vs '25" measure="1" displayFolder="" measureGroup="fact_hechos" count="0"/>
    <cacheHierarchy uniqueName="[Measures].[% '26 vs '25]" caption="% '26 vs '25" measure="1" displayFolder="" measureGroup="fact_hechos" count="0"/>
    <cacheHierarchy uniqueName="[Measures].[PD Acum'25]" caption="PD Acum'25" measure="1" displayFolder="" measureGroup="fact_hechos" count="0"/>
    <cacheHierarchy uniqueName="[Measures].[PD Acum'24]" caption="PD Acum'24" measure="1" displayFolder="" measureGroup="fact_hechos" count="0"/>
    <cacheHierarchy uniqueName="[Measures].[% PD '26 vs '25]" caption="% PD '26 vs '25" measure="1" displayFolder="" measureGroup="fact_hechos" count="0"/>
    <cacheHierarchy uniqueName="[Measures].[Acum'ABR]" caption="Acum'ABR" measure="1" displayFolder="" measureGroup="fact_hechos" count="0"/>
    <cacheHierarchy uniqueName="[Measures].[Ratio: Producto/Gris]" caption="Ratio: Producto/Gris" measure="1" displayFolder="" measureGroup="fact_hechos" count="0"/>
    <cacheHierarchy uniqueName="[Measures].[Acum'MAY]" caption="Acum'MAY" measure="1" displayFolder="" measureGroup="fact_hechos" count="0"/>
    <cacheHierarchy uniqueName="[Measures].[Acum'JUN]" caption="Acum'JUN" measure="1" displayFolder="" measureGroup="fact_hechos" count="0"/>
    <cacheHierarchy uniqueName="[Measures].[Importe Acum'MAY]" caption="Importe Acum'MAY" measure="1" displayFolder="" measureGroup="fact_hechos" count="0"/>
    <cacheHierarchy uniqueName="[Measures].[Importe Acum'JUN]" caption="Importe Acum'JUN" measure="1" displayFolder="" measureGroup="fact_hechos" count="0"/>
    <cacheHierarchy uniqueName="[Measures].[Importe Acum'ABR]" caption="Importe Acum'ABR" measure="1" displayFolder="" measureGroup="fact_hechos" count="0"/>
    <cacheHierarchy uniqueName="[Measures].[Ratio: vs Gris Acum]" caption="Ratio: vs Gris Acum" measure="1" displayFolder="" measureGroup="fact_hechos" count="0"/>
    <cacheHierarchy uniqueName="[Measures].[Acum'JUL]" caption="Acum'JUL" measure="1" displayFolder="" measureGroup="fact_hechos" count="0"/>
    <cacheHierarchy uniqueName="[Measures].[Importe Acum'JUL]" caption="Importe Acum'JUL" measure="1" displayFolder="" measureGroup="fact_hechos" count="0"/>
    <cacheHierarchy uniqueName="[Measures].[Acum'AGO]" caption="Acum'AGO" measure="1" displayFolder="" measureGroup="fact_hechos" count="0"/>
    <cacheHierarchy uniqueName="[Measures].[Importe Acum'AGO]" caption="Importe Acum'AGO" measure="1" displayFolder="" measureGroup="fact_hechos" count="0"/>
    <cacheHierarchy uniqueName="[Measures].[Acum'SEP]" caption="Acum'SEP" measure="1" displayFolder="" measureGroup="fact_hechos" count="0"/>
    <cacheHierarchy uniqueName="[Measures].[Importe Acum'SEP]" caption="Importe Acum'SEP" measure="1" displayFolder="" measureGroup="fact_hechos" count="0"/>
    <cacheHierarchy uniqueName="[Measures].[Acum'OCT]" caption="Acum'OCT" measure="1" displayFolder="" measureGroup="fact_hechos" count="0"/>
    <cacheHierarchy uniqueName="[Measures].[Importe Acum'OCT]" caption="Importe Acum'OCT" measure="1" displayFolder="" measureGroup="fact_hechos" count="0"/>
    <cacheHierarchy uniqueName="[Measures].[Acum'NOV]" caption="Acum'NOV" measure="1" displayFolder="" measureGroup="fact_hechos" count="0"/>
    <cacheHierarchy uniqueName="[Measures].[Importe Acum'NOV]" caption="Importe Acum'NOV" measure="1" displayFolder="" measureGroup="fact_hechos" count="0"/>
    <cacheHierarchy uniqueName="[Measures].[Acum'DIC]" caption="Acum'DIC" measure="1" displayFolder="" measureGroup="fact_hechos" count="0"/>
    <cacheHierarchy uniqueName="[Measures].[Importe Acum'DIC]" caption="Importe Acum'DIC" measure="1" displayFolder="" measureGroup="fact_hechos" count="0"/>
    <cacheHierarchy uniqueName="[Measures].[MAct_prueba]" caption="MAct_prueba" measure="1" displayFolder="" measureGroup="fact_hechos" count="0"/>
    <cacheHierarchy uniqueName="[Measures].[Acum'26]" caption="Acum'26" measure="1" displayFolder="" measureGroup="fact_hechos" count="0"/>
    <cacheHierarchy uniqueName="[Measures].[% vs Acum'25]" caption="% vs Acum'25" measure="1" displayFolder="" measureGroup="fact_hechos" count="0"/>
    <cacheHierarchy uniqueName="[Measures].[Acum'ENE]" caption="Acum'ENE" measure="1" displayFolder="" measureGroup="fact_hechos" count="0"/>
    <cacheHierarchy uniqueName="[Measures].[Importe Acum'ENE]" caption="Importe Acum'ENE" measure="1" displayFolder="" measureGroup="fact_hechos" count="0"/>
    <cacheHierarchy uniqueName="[Measures].[PD Acum'26]" caption="PD Acum'26" measure="1" displayFolder="" measureGroup="fact_hechos" count="0"/>
    <cacheHierarchy uniqueName="[Measures].[tarjeta2024]" caption="tarjeta2024" measure="1" displayFolder="" measureGroup="fact_hechos" count="0"/>
    <cacheHierarchy uniqueName="[Measures].[Acum'FEB]" caption="Acum'FEB" measure="1" displayFolder="" measureGroup="fact_hechos" count="0"/>
    <cacheHierarchy uniqueName="[Measures].[Importe Acum'FEB]" caption="Importe Acum'FEB" measure="1" displayFolder="" measureGroup="fact_hechos" count="0"/>
    <cacheHierarchy uniqueName="[Measures].[Acum'MAR]" caption="Acum'MAR" measure="1" displayFolder="" measureGroup="fact_hechos" count="0"/>
    <cacheHierarchy uniqueName="[Measures].[Importe Acum'MAR]" caption="Importe Acum'MAR" measure="1" displayFolder="" measureGroup="fact_hechos" count="0"/>
    <cacheHierarchy uniqueName="[Measures].[Measure 1]" caption="Measure 1" measure="1" displayFolder="" measureGroup="dim_productos" count="0"/>
    <cacheHierarchy uniqueName="[Measures].[Test Productos Abril 2026]" caption="Test Productos Abril 2026" measure="1" displayFolder="" measureGroup="fact_hechos" count="0"/>
    <cacheHierarchy uniqueName="[Measures].[Volumen]" caption="Volumen" measure="1" displayFolder="" measureGroup="fact_hechos" count="0"/>
    <cacheHierarchy uniqueName="[Measures].[Volumen Abril 2025]" caption="Volumen Abril 2025" measure="1" displayFolder="" measureGroup="fact_hechos" count="0"/>
    <cacheHierarchy uniqueName="[Measures].[Sum of vol_acum24]" caption="Sum of vol_acum24" measure="1" displayFolder="" measureGroup="fact_hechos" count="0"/>
    <cacheHierarchy uniqueName="[Measures].[__XL_Count fact_hechos]" caption="__XL_Count fact_hechos" measure="1" displayFolder="" measureGroup="fact_hechos" count="0" hidden="1"/>
    <cacheHierarchy uniqueName="[Measures].[__XL_Count dim_materiales]" caption="__XL_Count dim_materiales" measure="1" displayFolder="" measureGroup="dim_materiales" count="0" hidden="1"/>
    <cacheHierarchy uniqueName="[Measures].[__XL_Count bridge_materiales_productos]" caption="__XL_Count bridge_materiales_productos" measure="1" displayFolder="" measureGroup="bridge_materiales_productos" count="0" hidden="1"/>
    <cacheHierarchy uniqueName="[Measures].[__XL_Count dim_productos]" caption="__XL_Count dim_productos" measure="1" displayFolder="" measureGroup="dim_productos" count="0" hidden="1"/>
    <cacheHierarchy uniqueName="[Measures].[__XL_Count dim_plazas]" caption="__XL_Count dim_plazas" measure="1" displayFolder="" measureGroup="dim_plazas" count="0" hidden="1"/>
    <cacheHierarchy uniqueName="[Measures].[__XL_Count Calendar]" caption="__XL_Count Calendar" measure="1" displayFolder="" measureGroup="dim_fecha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48934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544195-15B0-4AF1-B5CD-BBA69BF33DBD}" name="Gris" cacheId="538" applyNumberFormats="0" applyBorderFormats="0" applyFontFormats="0" applyPatternFormats="0" applyAlignmentFormats="0" applyWidthHeightFormats="1" dataCaption="Valores" tag="05540747-3c2d-449f-8514-6af451aa9b0a" updatedVersion="8" minRefreshableVersion="3" subtotalHiddenItems="1" itemPrintTitles="1" createdVersion="8" indent="0" outline="1" outlineData="1" multipleFieldFilters="0" chartFormat="96" rowHeaderCaption="Mes" colHeaderCaption="Año">
  <location ref="B30:E44" firstHeaderRow="1" firstDataRow="2" firstDataCol="1"/>
  <pivotFields count="4">
    <pivotField name="VolAño/Mes" axis="axisCol" allDrilled="1" subtotalTop="0" showAll="0" dataSourceSort="1" defaultSubtotal="0" defaultAttributeDrillState="1">
      <items count="3">
        <item s="1" x="0"/>
        <item s="1" x="1"/>
        <item x="2"/>
      </items>
    </pivotField>
    <pivotField axis="axisRow" allDrilled="1" subtotalTop="0" showAll="0" defaultSubtotal="0" defaultAttributeDrillState="1">
      <items count="12">
        <item n="E" x="3"/>
        <item n="F" x="4"/>
        <item n="M" x="7"/>
        <item n="A" x="0"/>
        <item n="M" x="8"/>
        <item n="J" x="6"/>
        <item n="J" x="5"/>
        <item n="A" x="1"/>
        <item n="S" x="11"/>
        <item n="O" x="10"/>
        <item n="N" x="9"/>
        <item n="D" x="2"/>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0"/>
  </colFields>
  <colItems count="3">
    <i>
      <x/>
    </i>
    <i>
      <x v="1"/>
    </i>
    <i t="grand">
      <x/>
    </i>
  </colItems>
  <dataFields count="1">
    <dataField name="Volumen" fld="2" subtotal="count" baseField="0" baseItem="0"/>
  </dataFields>
  <chartFormats count="9">
    <chartFormat chart="27" format="6" series="1">
      <pivotArea type="data" outline="0" fieldPosition="0">
        <references count="2">
          <reference field="4294967294" count="1" selected="0">
            <x v="0"/>
          </reference>
          <reference field="0" count="1" selected="0">
            <x v="2"/>
          </reference>
        </references>
      </pivotArea>
    </chartFormat>
    <chartFormat chart="27" format="7" series="1">
      <pivotArea type="data" outline="0" fieldPosition="0">
        <references count="2">
          <reference field="4294967294" count="1" selected="0">
            <x v="0"/>
          </reference>
          <reference field="0" count="1" selected="0">
            <x v="0"/>
          </reference>
        </references>
      </pivotArea>
    </chartFormat>
    <chartFormat chart="28" format="8" series="1">
      <pivotArea type="data" outline="0" fieldPosition="0">
        <references count="2">
          <reference field="4294967294" count="1" selected="0">
            <x v="0"/>
          </reference>
          <reference field="0" count="1" selected="0">
            <x v="2"/>
          </reference>
        </references>
      </pivotArea>
    </chartFormat>
    <chartFormat chart="28" format="9" series="1">
      <pivotArea type="data" outline="0" fieldPosition="0">
        <references count="2">
          <reference field="4294967294" count="1" selected="0">
            <x v="0"/>
          </reference>
          <reference field="0" count="1" selected="0">
            <x v="0"/>
          </reference>
        </references>
      </pivotArea>
    </chartFormat>
    <chartFormat chart="0" format="8" series="1">
      <pivotArea type="data" outline="0" fieldPosition="0">
        <references count="2">
          <reference field="4294967294" count="1" selected="0">
            <x v="0"/>
          </reference>
          <reference field="0" count="1" selected="0">
            <x v="2"/>
          </reference>
        </references>
      </pivotArea>
    </chartFormat>
    <chartFormat chart="0" format="9" series="1">
      <pivotArea type="data" outline="0" fieldPosition="0">
        <references count="2">
          <reference field="4294967294" count="1" selected="0">
            <x v="0"/>
          </reference>
          <reference field="0" count="1" selected="0">
            <x v="0"/>
          </reference>
        </references>
      </pivotArea>
    </chartFormat>
    <chartFormat chart="59" format="12" series="1">
      <pivotArea type="data" outline="0" fieldPosition="0">
        <references count="2">
          <reference field="4294967294" count="1" selected="0">
            <x v="0"/>
          </reference>
          <reference field="0" count="1" selected="0">
            <x v="2"/>
          </reference>
        </references>
      </pivotArea>
    </chartFormat>
    <chartFormat chart="59" format="13" series="1">
      <pivotArea type="data" outline="0" fieldPosition="0">
        <references count="2">
          <reference field="4294967294" count="1" selected="0">
            <x v="0"/>
          </reference>
          <reference field="0" count="1" selected="0">
            <x v="0"/>
          </reference>
        </references>
      </pivotArea>
    </chartFormat>
    <chartFormat chart="0" format="11" series="1">
      <pivotArea type="data" outline="0" fieldPosition="0">
        <references count="2">
          <reference field="4294967294" count="1" selected="0">
            <x v="0"/>
          </reference>
          <reference field="0" count="1" selected="0">
            <x v="1"/>
          </reference>
        </references>
      </pivotArea>
    </chartFormat>
  </chartFormats>
  <pivotHierarchies count="106">
    <pivotHierarchy dragToData="1"/>
    <pivotHierarchy dragToData="1"/>
    <pivotHierarchy dragToData="1"/>
    <pivotHierarchy multipleItemSelectionAllowed="1"/>
    <pivotHierarchy dragToData="1" caption="VolAño/M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os].[Producto].&amp;[Gris + Imper + Antihu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Volume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fechas]"/>
        <x15:activeTabTopLevelEntity name="[fact_hechos]"/>
        <x15:activeTabTopLevelEntity name="[dim_producto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9EC7F-C9BB-42E1-B2B7-DD79684047FB}" name="Mortero" cacheId="534" applyNumberFormats="0" applyBorderFormats="0" applyFontFormats="0" applyPatternFormats="0" applyAlignmentFormats="0" applyWidthHeightFormats="1" dataCaption="Valores" tag="6dc22cf1-6984-43b6-88e7-faefc5facd34" updatedVersion="8" minRefreshableVersion="3" subtotalHiddenItems="1" itemPrintTitles="1" createdVersion="8" indent="0" outline="1" outlineData="1" multipleFieldFilters="0" chartFormat="65">
  <location ref="B63:E77" firstHeaderRow="1" firstDataRow="2" firstDataCol="1"/>
  <pivotFields count="4">
    <pivotField axis="axisRow" allDrilled="1" subtotalTop="0" showAll="0" defaultSubtotal="0" defaultAttributeDrillState="1">
      <items count="12">
        <item n="E" x="3"/>
        <item n="F" x="4"/>
        <item n="M" x="7"/>
        <item n="A" x="0"/>
        <item n="M" x="8"/>
        <item n="J" x="6"/>
        <item n="J" x="5"/>
        <item n="A" x="1"/>
        <item n="S" x="11"/>
        <item n="O" x="10"/>
        <item n="N" x="9"/>
        <item n="D" x="2"/>
      </items>
    </pivotField>
    <pivotField axis="axisCol" allDrilled="1" subtotalTop="0" showAll="0" dataSourceSort="1" defaultSubtotal="0" defaultAttributeDrillState="1">
      <items count="3">
        <item s="1" x="0"/>
        <item s="1" x="1"/>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1"/>
  </colFields>
  <colItems count="3">
    <i>
      <x/>
    </i>
    <i>
      <x v="1"/>
    </i>
    <i t="grand">
      <x/>
    </i>
  </colItems>
  <dataFields count="1">
    <dataField fld="2" subtotal="count" baseField="0" baseItem="0"/>
  </dataFields>
  <chartFormats count="7">
    <chartFormat chart="0" format="28" series="1">
      <pivotArea type="data" outline="0" fieldPosition="0">
        <references count="2">
          <reference field="4294967294" count="1" selected="0">
            <x v="0"/>
          </reference>
          <reference field="1" count="1" selected="0">
            <x v="2"/>
          </reference>
        </references>
      </pivotArea>
    </chartFormat>
    <chartFormat chart="0" format="29" series="1">
      <pivotArea type="data" outline="0" fieldPosition="0">
        <references count="2">
          <reference field="4294967294" count="1" selected="0">
            <x v="0"/>
          </reference>
          <reference field="1" count="1" selected="0">
            <x v="0"/>
          </reference>
        </references>
      </pivotArea>
    </chartFormat>
    <chartFormat chart="51" format="30" series="1">
      <pivotArea type="data" outline="0" fieldPosition="0">
        <references count="2">
          <reference field="4294967294" count="1" selected="0">
            <x v="0"/>
          </reference>
          <reference field="1" count="1" selected="0">
            <x v="2"/>
          </reference>
        </references>
      </pivotArea>
    </chartFormat>
    <chartFormat chart="51" format="31" series="1">
      <pivotArea type="data" outline="0" fieldPosition="0">
        <references count="2">
          <reference field="4294967294" count="1" selected="0">
            <x v="0"/>
          </reference>
          <reference field="1" count="1" selected="0">
            <x v="0"/>
          </reference>
        </references>
      </pivotArea>
    </chartFormat>
    <chartFormat chart="52" format="32" series="1">
      <pivotArea type="data" outline="0" fieldPosition="0">
        <references count="2">
          <reference field="4294967294" count="1" selected="0">
            <x v="0"/>
          </reference>
          <reference field="1" count="1" selected="0">
            <x v="2"/>
          </reference>
        </references>
      </pivotArea>
    </chartFormat>
    <chartFormat chart="52" format="33" series="1">
      <pivotArea type="data" outline="0" fieldPosition="0">
        <references count="2">
          <reference field="4294967294" count="1" selected="0">
            <x v="0"/>
          </reference>
          <reference field="1" count="1" selected="0">
            <x v="0"/>
          </reference>
        </references>
      </pivotArea>
    </chartFormat>
    <chartFormat chart="0" format="31" series="1">
      <pivotArea type="data" outline="0" fieldPosition="0">
        <references count="2">
          <reference field="4294967294" count="1" selected="0">
            <x v="0"/>
          </reference>
          <reference field="1" count="1" selected="0">
            <x v="1"/>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os].[Producto].&amp;[Morter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6"/>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fechas]"/>
        <x15:activeTabTopLevelEntity name="[fact_hechos]"/>
        <x15:activeTabTopLevelEntity name="[dim_producto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1D5B15-14EF-4DF9-B8E1-98A1B25179D8}" name="TablaDinámica3" cacheId="530" applyNumberFormats="0" applyBorderFormats="0" applyFontFormats="0" applyPatternFormats="0" applyAlignmentFormats="0" applyWidthHeightFormats="1" dataCaption="Valores" grandTotalCaption="NACIONAL" tag="e704b0af-18d2-497d-9c5a-e5067f25651c" updatedVersion="8" minRefreshableVersion="3" subtotalHiddenItems="1" colGrandTotals="0" itemPrintTitles="1" createdVersion="8" indent="0" compact="0" outline="1" outlineData="1" compactData="0" multipleFieldFilters="0" chartFormat="6" rowHeaderCaption="Region" colHeaderCaption="Año">
  <location ref="B10:K19" firstHeaderRow="1" firstDataRow="2" firstDataCol="4"/>
  <pivotFields count="10">
    <pivotField axis="axisRow" compact="0" allDrilled="1" showAll="0" defaultAttributeDrillState="1">
      <items count="3">
        <item x="1" e="0"/>
        <item s="1" x="0"/>
        <item t="default"/>
      </items>
    </pivotField>
    <pivotField axis="axisRow" compact="0" allDrilled="1" showAll="0" dataSourceSort="1" defaultAttributeDrillState="1">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compact="0" allDrilled="1" showAll="0">
      <items count="11">
        <item x="0" e="0"/>
        <item x="9" e="0"/>
        <item x="6" e="0"/>
        <item x="7" e="0"/>
        <item x="8" e="0"/>
        <item x="3" e="0"/>
        <item x="5" e="0"/>
        <item x="1" e="0"/>
        <item x="2" e="0"/>
        <item x="4" e="0"/>
        <item t="default"/>
      </items>
    </pivotField>
    <pivotField name="Año" axis="axisCol" subtotalCaption="Acum' ?" compact="0" allDrilled="1" showAll="0" dataSourceSort="1">
      <items count="7">
        <item c="1" x="0"/>
        <item c="1" x="1"/>
        <item c="1" x="2"/>
        <item c="1" x="3"/>
        <item c="1" x="4"/>
        <item c="1" x="5"/>
        <item t="default"/>
      </items>
    </pivotField>
    <pivotField name="Mes" axis="axisCol" compact="0" showAll="0">
      <items count="1">
        <item t="default"/>
      </items>
    </pivotField>
    <pivotField axis="axisCol" compact="0" showAll="0" dataSourceSort="1">
      <items count="1">
        <item t="default"/>
      </items>
    </pivotField>
    <pivotField dataField="1" compact="0" showAll="0"/>
    <pivotField axis="axisRow" compact="0" allDrilled="1" showAll="0" dataSourceSort="1" defaultAttributeDrillState="1">
      <items count="7">
        <item x="0"/>
        <item x="1"/>
        <item x="2"/>
        <item x="3"/>
        <item x="4"/>
        <item x="5"/>
        <item t="default"/>
      </items>
    </pivotField>
    <pivotField compact="0" allDrilled="1" showAll="0" dataSourceSort="1" defaultAttributeDrillState="1"/>
    <pivotField compact="0" allDrilled="1" showAll="0" dataSourceSort="1" defaultAttributeDrillState="1"/>
  </pivotFields>
  <rowFields count="4">
    <field x="0"/>
    <field x="2"/>
    <field x="1"/>
    <field x="7"/>
  </rowFields>
  <rowItems count="8">
    <i>
      <x v="1"/>
    </i>
    <i r="1">
      <x/>
    </i>
    <i r="1">
      <x v="5"/>
    </i>
    <i r="1">
      <x v="6"/>
    </i>
    <i r="1">
      <x v="7"/>
    </i>
    <i r="1">
      <x v="8"/>
    </i>
    <i r="1">
      <x v="9"/>
    </i>
    <i t="grand">
      <x/>
    </i>
  </rowItems>
  <colFields count="1">
    <field x="3"/>
  </colFields>
  <colItems count="6">
    <i>
      <x/>
    </i>
    <i>
      <x v="1"/>
    </i>
    <i>
      <x v="2"/>
    </i>
    <i>
      <x v="3"/>
    </i>
    <i>
      <x v="4"/>
    </i>
    <i>
      <x v="5"/>
    </i>
  </colItems>
  <dataFields count="1">
    <dataField name="Volumen" fld="6" subtotal="count" baseField="0" baseItem="0"/>
  </dataFields>
  <formats count="94">
    <format dxfId="556">
      <pivotArea type="all" dataOnly="0" outline="0" fieldPosition="0"/>
    </format>
    <format dxfId="555">
      <pivotArea outline="0" collapsedLevelsAreSubtotals="1" fieldPosition="0"/>
    </format>
    <format dxfId="554">
      <pivotArea type="origin" dataOnly="0" labelOnly="1" outline="0" fieldPosition="0"/>
    </format>
    <format dxfId="553">
      <pivotArea type="topRight" dataOnly="0" labelOnly="1" outline="0" fieldPosition="0"/>
    </format>
    <format dxfId="552">
      <pivotArea field="0" type="button" dataOnly="0" labelOnly="1" outline="0" axis="axisRow" fieldPosition="0"/>
    </format>
    <format dxfId="551">
      <pivotArea dataOnly="0" labelOnly="1" fieldPosition="0">
        <references count="1">
          <reference field="0" count="0"/>
        </references>
      </pivotArea>
    </format>
    <format dxfId="550">
      <pivotArea dataOnly="0" labelOnly="1" grandRow="1" outline="0" fieldPosition="0"/>
    </format>
    <format dxfId="549">
      <pivotArea dataOnly="0" labelOnly="1" fieldPosition="0">
        <references count="2">
          <reference field="0" count="1" selected="0">
            <x v="1048832"/>
          </reference>
          <reference field="2" count="0"/>
        </references>
      </pivotArea>
    </format>
    <format dxfId="548">
      <pivotArea dataOnly="0" labelOnly="1" fieldPosition="0">
        <references count="3">
          <reference field="0" count="1" selected="0">
            <x v="1048832"/>
          </reference>
          <reference field="1" count="5">
            <x v="48"/>
            <x v="49"/>
            <x v="50"/>
            <x v="51"/>
            <x v="52"/>
          </reference>
          <reference field="2" count="1" selected="0">
            <x v="1048832"/>
          </reference>
        </references>
      </pivotArea>
    </format>
    <format dxfId="547">
      <pivotArea dataOnly="0" labelOnly="1" fieldPosition="0">
        <references count="3">
          <reference field="0" count="1" selected="0">
            <x v="1048832"/>
          </reference>
          <reference field="1" count="5">
            <x v="53"/>
            <x v="54"/>
            <x v="55"/>
            <x v="56"/>
            <x v="57"/>
          </reference>
          <reference field="2" count="1" selected="0">
            <x v="2"/>
          </reference>
        </references>
      </pivotArea>
    </format>
    <format dxfId="546">
      <pivotArea dataOnly="0" labelOnly="1" fieldPosition="0">
        <references count="3">
          <reference field="0" count="1" selected="0">
            <x v="1048832"/>
          </reference>
          <reference field="1" count="1">
            <x v="58"/>
          </reference>
          <reference field="2" count="1" selected="0">
            <x v="3"/>
          </reference>
        </references>
      </pivotArea>
    </format>
    <format dxfId="545">
      <pivotArea dataOnly="0" labelOnly="1" fieldPosition="0">
        <references count="3">
          <reference field="0" count="1" selected="0">
            <x v="1048832"/>
          </reference>
          <reference field="1" count="2">
            <x v="59"/>
            <x v="60"/>
          </reference>
          <reference field="2" count="1" selected="0">
            <x v="1048832"/>
          </reference>
        </references>
      </pivotArea>
    </format>
    <format dxfId="544">
      <pivotArea dataOnly="0" labelOnly="1" fieldPosition="0">
        <references count="3">
          <reference field="0" count="1" selected="0">
            <x v="1048832"/>
          </reference>
          <reference field="1" count="6">
            <x v="61"/>
            <x v="62"/>
            <x v="63"/>
            <x v="64"/>
            <x v="65"/>
            <x v="66"/>
          </reference>
          <reference field="2" count="1" selected="0">
            <x v="1048832"/>
          </reference>
        </references>
      </pivotArea>
    </format>
    <format dxfId="543">
      <pivotArea dataOnly="0" labelOnly="1" grandCol="1" outline="0" fieldPosition="0"/>
    </format>
    <format dxfId="542">
      <pivotArea dataOnly="0" labelOnly="1" grandCol="1" outline="0" fieldPosition="0"/>
    </format>
    <format dxfId="541">
      <pivotArea dataOnly="0" labelOnly="1" grandCol="1" outline="0" fieldPosition="0"/>
    </format>
    <format dxfId="540">
      <pivotArea field="0" type="button" dataOnly="0" labelOnly="1" outline="0" axis="axisRow" fieldPosition="0"/>
    </format>
    <format dxfId="539">
      <pivotArea dataOnly="0" labelOnly="1" fieldPosition="0">
        <references count="1">
          <reference field="0" count="0"/>
        </references>
      </pivotArea>
    </format>
    <format dxfId="538">
      <pivotArea type="origin" dataOnly="0" labelOnly="1" outline="0" fieldPosition="0"/>
    </format>
    <format dxfId="537">
      <pivotArea type="origin" dataOnly="0" labelOnly="1" outline="0" fieldPosition="0"/>
    </format>
    <format dxfId="536">
      <pivotArea field="2" dataOnly="0" grandRow="1" axis="axisRow" fieldPosition="1">
        <references count="2">
          <reference field="1" count="0" defaultSubtotal="1" sumSubtotal="1" countASubtotal="1" avgSubtotal="1" maxSubtotal="1" minSubtotal="1" productSubtotal="1" countSubtotal="1" stdDevSubtotal="1" stdDevPSubtotal="1" varSubtotal="1" varPSubtotal="1"/>
          <reference field="2" count="0" defaultSubtotal="1" sumSubtotal="1" countASubtotal="1" avgSubtotal="1" maxSubtotal="1" minSubtotal="1" productSubtotal="1" countSubtotal="1" stdDevSubtotal="1" stdDevPSubtotal="1" varSubtotal="1" varPSubtotal="1"/>
        </references>
      </pivotArea>
    </format>
    <format dxfId="535">
      <pivotArea dataOnly="0" labelOnly="1" grandRow="1" outline="0" fieldPosition="0"/>
    </format>
    <format dxfId="534">
      <pivotArea type="origin" dataOnly="0" labelOnly="1" outline="0" fieldPosition="0"/>
    </format>
    <format dxfId="533">
      <pivotArea field="0" type="button" dataOnly="0" labelOnly="1" outline="0" axis="axisRow" fieldPosition="0"/>
    </format>
    <format dxfId="532">
      <pivotArea dataOnly="0" labelOnly="1" fieldPosition="0">
        <references count="1">
          <reference field="0" count="0"/>
        </references>
      </pivotArea>
    </format>
    <format dxfId="531">
      <pivotArea dataOnly="0" labelOnly="1" grandRow="1" outline="0" fieldPosition="0"/>
    </format>
    <format dxfId="530">
      <pivotArea dataOnly="0" labelOnly="1" fieldPosition="0">
        <references count="2">
          <reference field="0" count="1" selected="0">
            <x v="1048832"/>
          </reference>
          <reference field="2" count="5">
            <x v="0"/>
            <x v="1"/>
            <x v="1048832"/>
            <x v="1048832"/>
            <x v="1048832"/>
          </reference>
        </references>
      </pivotArea>
    </format>
    <format dxfId="529">
      <pivotArea dataOnly="0" labelOnly="1" fieldPosition="0">
        <references count="2">
          <reference field="0" count="1" selected="0">
            <x v="1048832"/>
          </reference>
          <reference field="2" count="5">
            <x v="2"/>
            <x v="3"/>
            <x v="1048832"/>
            <x v="1048832"/>
            <x v="1048832"/>
          </reference>
        </references>
      </pivotArea>
    </format>
    <format dxfId="528">
      <pivotArea dataOnly="0" labelOnly="1" fieldPosition="0">
        <references count="2">
          <reference field="0" count="1" selected="0">
            <x v="0"/>
          </reference>
          <reference field="2" count="5">
            <x v="4"/>
            <x v="1048832"/>
            <x v="1048832"/>
            <x v="1048832"/>
            <x v="1048832"/>
          </reference>
        </references>
      </pivotArea>
    </format>
    <format dxfId="527">
      <pivotArea dataOnly="0" labelOnly="1" fieldPosition="0">
        <references count="2">
          <reference field="0" count="1" selected="0">
            <x v="1048832"/>
          </reference>
          <reference field="2" count="5">
            <x v="5"/>
            <x v="6"/>
            <x v="1048832"/>
            <x v="1048832"/>
            <x v="1048832"/>
          </reference>
        </references>
      </pivotArea>
    </format>
    <format dxfId="526">
      <pivotArea dataOnly="0" labelOnly="1" fieldPosition="0">
        <references count="3">
          <reference field="0" count="1" selected="0">
            <x v="1048832"/>
          </reference>
          <reference field="1" count="1">
            <x v="23"/>
          </reference>
          <reference field="2" count="1" selected="0">
            <x v="0"/>
          </reference>
        </references>
      </pivotArea>
    </format>
    <format dxfId="525">
      <pivotArea dataOnly="0" labelOnly="1" fieldPosition="0">
        <references count="3">
          <reference field="0" count="1" selected="0">
            <x v="1048832"/>
          </reference>
          <reference field="1" count="3">
            <x v="20"/>
            <x v="21"/>
            <x v="22"/>
          </reference>
          <reference field="2" count="1" selected="0">
            <x v="1048832"/>
          </reference>
        </references>
      </pivotArea>
    </format>
    <format dxfId="524">
      <pivotArea dataOnly="0" labelOnly="1" fieldPosition="0">
        <references count="3">
          <reference field="0" count="1" selected="0">
            <x v="1048832"/>
          </reference>
          <reference field="1" count="1">
            <x v="24"/>
          </reference>
          <reference field="2" count="1" selected="0">
            <x v="1048832"/>
          </reference>
        </references>
      </pivotArea>
    </format>
    <format dxfId="523">
      <pivotArea dataOnly="0" labelOnly="1" fieldPosition="0">
        <references count="3">
          <reference field="0" count="1" selected="0">
            <x v="1048832"/>
          </reference>
          <reference field="1" count="3">
            <x v="25"/>
            <x v="26"/>
            <x v="27"/>
          </reference>
          <reference field="2" count="1" selected="0">
            <x v="1"/>
          </reference>
        </references>
      </pivotArea>
    </format>
    <format dxfId="522">
      <pivotArea dataOnly="0" labelOnly="1" fieldPosition="0">
        <references count="3">
          <reference field="0" count="1" selected="0">
            <x v="1048832"/>
          </reference>
          <reference field="1" count="3">
            <x v="28"/>
            <x v="29"/>
            <x v="30"/>
          </reference>
          <reference field="2" count="1" selected="0">
            <x v="1048832"/>
          </reference>
        </references>
      </pivotArea>
    </format>
    <format dxfId="521">
      <pivotArea dataOnly="0" labelOnly="1" fieldPosition="0">
        <references count="3">
          <reference field="0" count="1" selected="0">
            <x v="1048832"/>
          </reference>
          <reference field="1" count="5">
            <x v="48"/>
            <x v="49"/>
            <x v="50"/>
            <x v="51"/>
            <x v="52"/>
          </reference>
          <reference field="2" count="1" selected="0">
            <x v="1048832"/>
          </reference>
        </references>
      </pivotArea>
    </format>
    <format dxfId="520">
      <pivotArea dataOnly="0" labelOnly="1" fieldPosition="0">
        <references count="3">
          <reference field="0" count="1" selected="0">
            <x v="1048832"/>
          </reference>
          <reference field="1" count="5">
            <x v="53"/>
            <x v="54"/>
            <x v="55"/>
            <x v="56"/>
            <x v="57"/>
          </reference>
          <reference field="2" count="1" selected="0">
            <x v="2"/>
          </reference>
        </references>
      </pivotArea>
    </format>
    <format dxfId="519">
      <pivotArea dataOnly="0" labelOnly="1" fieldPosition="0">
        <references count="3">
          <reference field="0" count="1" selected="0">
            <x v="1048832"/>
          </reference>
          <reference field="1" count="1">
            <x v="58"/>
          </reference>
          <reference field="2" count="1" selected="0">
            <x v="3"/>
          </reference>
        </references>
      </pivotArea>
    </format>
    <format dxfId="518">
      <pivotArea dataOnly="0" labelOnly="1" fieldPosition="0">
        <references count="3">
          <reference field="0" count="1" selected="0">
            <x v="1048832"/>
          </reference>
          <reference field="1" count="2">
            <x v="59"/>
            <x v="60"/>
          </reference>
          <reference field="2" count="1" selected="0">
            <x v="1048832"/>
          </reference>
        </references>
      </pivotArea>
    </format>
    <format dxfId="517">
      <pivotArea dataOnly="0" labelOnly="1" fieldPosition="0">
        <references count="3">
          <reference field="0" count="1" selected="0">
            <x v="1048832"/>
          </reference>
          <reference field="1" count="6">
            <x v="61"/>
            <x v="62"/>
            <x v="63"/>
            <x v="64"/>
            <x v="65"/>
            <x v="66"/>
          </reference>
          <reference field="2" count="1" selected="0">
            <x v="1048832"/>
          </reference>
        </references>
      </pivotArea>
    </format>
    <format dxfId="516">
      <pivotArea dataOnly="0" labelOnly="1" fieldPosition="0">
        <references count="3">
          <reference field="0" count="1" selected="0">
            <x v="0"/>
          </reference>
          <reference field="1" count="1">
            <x v="15"/>
          </reference>
          <reference field="2" count="1" selected="0">
            <x v="1048832"/>
          </reference>
        </references>
      </pivotArea>
    </format>
    <format dxfId="515">
      <pivotArea dataOnly="0" labelOnly="1" fieldPosition="0">
        <references count="3">
          <reference field="0" count="1" selected="0">
            <x v="0"/>
          </reference>
          <reference field="1" count="4">
            <x v="16"/>
            <x v="17"/>
            <x v="18"/>
            <x v="19"/>
          </reference>
          <reference field="2" count="1" selected="0">
            <x v="1048832"/>
          </reference>
        </references>
      </pivotArea>
    </format>
    <format dxfId="514">
      <pivotArea dataOnly="0" labelOnly="1" fieldPosition="0">
        <references count="3">
          <reference field="0" count="1" selected="0">
            <x v="0"/>
          </reference>
          <reference field="1" count="6">
            <x v="9"/>
            <x v="10"/>
            <x v="11"/>
            <x v="12"/>
            <x v="13"/>
            <x v="14"/>
          </reference>
          <reference field="2" count="1" selected="0">
            <x v="4"/>
          </reference>
        </references>
      </pivotArea>
    </format>
    <format dxfId="513">
      <pivotArea dataOnly="0" labelOnly="1" fieldPosition="0">
        <references count="3">
          <reference field="0" count="1" selected="0">
            <x v="0"/>
          </reference>
          <reference field="1" count="4">
            <x v="5"/>
            <x v="6"/>
            <x v="7"/>
            <x v="8"/>
          </reference>
          <reference field="2" count="1" selected="0">
            <x v="1048832"/>
          </reference>
        </references>
      </pivotArea>
    </format>
    <format dxfId="512">
      <pivotArea dataOnly="0" labelOnly="1" fieldPosition="0">
        <references count="3">
          <reference field="0" count="1" selected="0">
            <x v="0"/>
          </reference>
          <reference field="1" count="4">
            <x v="1"/>
            <x v="2"/>
            <x v="3"/>
            <x v="4"/>
          </reference>
          <reference field="2" count="1" selected="0">
            <x v="1048832"/>
          </reference>
        </references>
      </pivotArea>
    </format>
    <format dxfId="511">
      <pivotArea dataOnly="0" labelOnly="1" fieldPosition="0">
        <references count="3">
          <reference field="0" count="1" selected="0">
            <x v="1048832"/>
          </reference>
          <reference field="1" count="6">
            <x v="31"/>
            <x v="32"/>
            <x v="33"/>
            <x v="34"/>
            <x v="35"/>
            <x v="36"/>
          </reference>
          <reference field="2" count="1" selected="0">
            <x v="5"/>
          </reference>
        </references>
      </pivotArea>
    </format>
    <format dxfId="510">
      <pivotArea dataOnly="0" labelOnly="1" fieldPosition="0">
        <references count="3">
          <reference field="0" count="1" selected="0">
            <x v="1048832"/>
          </reference>
          <reference field="1" count="3">
            <x v="37"/>
            <x v="38"/>
            <x v="39"/>
          </reference>
          <reference field="2" count="1" selected="0">
            <x v="1048832"/>
          </reference>
        </references>
      </pivotArea>
    </format>
    <format dxfId="509">
      <pivotArea dataOnly="0" labelOnly="1" fieldPosition="0">
        <references count="3">
          <reference field="0" count="1" selected="0">
            <x v="1048832"/>
          </reference>
          <reference field="1" count="2">
            <x v="40"/>
            <x v="41"/>
          </reference>
          <reference field="2" count="1" selected="0">
            <x v="1048832"/>
          </reference>
        </references>
      </pivotArea>
    </format>
    <format dxfId="508">
      <pivotArea dataOnly="0" labelOnly="1" fieldPosition="0">
        <references count="3">
          <reference field="0" count="1" selected="0">
            <x v="1048832"/>
          </reference>
          <reference field="1" count="1">
            <x v="42"/>
          </reference>
          <reference field="2" count="1" selected="0">
            <x v="1048832"/>
          </reference>
        </references>
      </pivotArea>
    </format>
    <format dxfId="507">
      <pivotArea dataOnly="0" labelOnly="1" fieldPosition="0">
        <references count="3">
          <reference field="0" count="1" selected="0">
            <x v="1048832"/>
          </reference>
          <reference field="1" count="5">
            <x v="43"/>
            <x v="44"/>
            <x v="45"/>
            <x v="46"/>
            <x v="47"/>
          </reference>
          <reference field="2" count="1" selected="0">
            <x v="6"/>
          </reference>
        </references>
      </pivotArea>
    </format>
    <format dxfId="506">
      <pivotArea field="0" type="button" dataOnly="0" labelOnly="1" outline="0" axis="axisRow" fieldPosition="0"/>
    </format>
    <format dxfId="505">
      <pivotArea dataOnly="0" labelOnly="1" fieldPosition="0">
        <references count="1">
          <reference field="0" count="0"/>
        </references>
      </pivotArea>
    </format>
    <format dxfId="504">
      <pivotArea dataOnly="0" labelOnly="1" grandRow="1" outline="0" fieldPosition="0"/>
    </format>
    <format dxfId="503">
      <pivotArea dataOnly="0" labelOnly="1" fieldPosition="0">
        <references count="2">
          <reference field="0" count="1" selected="0">
            <x v="1048832"/>
          </reference>
          <reference field="2" count="5">
            <x v="0"/>
            <x v="1"/>
            <x v="1048832"/>
            <x v="1048832"/>
            <x v="1048832"/>
          </reference>
        </references>
      </pivotArea>
    </format>
    <format dxfId="502">
      <pivotArea dataOnly="0" labelOnly="1" fieldPosition="0">
        <references count="2">
          <reference field="0" count="1" selected="0">
            <x v="1048832"/>
          </reference>
          <reference field="2" count="5">
            <x v="2"/>
            <x v="3"/>
            <x v="1048832"/>
            <x v="1048832"/>
            <x v="1048832"/>
          </reference>
        </references>
      </pivotArea>
    </format>
    <format dxfId="501">
      <pivotArea dataOnly="0" labelOnly="1" fieldPosition="0">
        <references count="2">
          <reference field="0" count="1" selected="0">
            <x v="0"/>
          </reference>
          <reference field="2" count="5">
            <x v="4"/>
            <x v="1048832"/>
            <x v="1048832"/>
            <x v="1048832"/>
            <x v="1048832"/>
          </reference>
        </references>
      </pivotArea>
    </format>
    <format dxfId="500">
      <pivotArea dataOnly="0" labelOnly="1" fieldPosition="0">
        <references count="2">
          <reference field="0" count="1" selected="0">
            <x v="1048832"/>
          </reference>
          <reference field="2" count="5">
            <x v="5"/>
            <x v="6"/>
            <x v="1048832"/>
            <x v="1048832"/>
            <x v="1048832"/>
          </reference>
        </references>
      </pivotArea>
    </format>
    <format dxfId="499">
      <pivotArea dataOnly="0" labelOnly="1" fieldPosition="0">
        <references count="3">
          <reference field="0" count="1" selected="0">
            <x v="1048832"/>
          </reference>
          <reference field="1" count="1">
            <x v="23"/>
          </reference>
          <reference field="2" count="1" selected="0">
            <x v="0"/>
          </reference>
        </references>
      </pivotArea>
    </format>
    <format dxfId="498">
      <pivotArea dataOnly="0" labelOnly="1" fieldPosition="0">
        <references count="3">
          <reference field="0" count="1" selected="0">
            <x v="1048832"/>
          </reference>
          <reference field="1" count="3">
            <x v="20"/>
            <x v="21"/>
            <x v="22"/>
          </reference>
          <reference field="2" count="1" selected="0">
            <x v="1048832"/>
          </reference>
        </references>
      </pivotArea>
    </format>
    <format dxfId="497">
      <pivotArea dataOnly="0" labelOnly="1" fieldPosition="0">
        <references count="3">
          <reference field="0" count="1" selected="0">
            <x v="1048832"/>
          </reference>
          <reference field="1" count="1">
            <x v="24"/>
          </reference>
          <reference field="2" count="1" selected="0">
            <x v="1048832"/>
          </reference>
        </references>
      </pivotArea>
    </format>
    <format dxfId="496">
      <pivotArea dataOnly="0" labelOnly="1" fieldPosition="0">
        <references count="3">
          <reference field="0" count="1" selected="0">
            <x v="1048832"/>
          </reference>
          <reference field="1" count="3">
            <x v="25"/>
            <x v="26"/>
            <x v="27"/>
          </reference>
          <reference field="2" count="1" selected="0">
            <x v="1"/>
          </reference>
        </references>
      </pivotArea>
    </format>
    <format dxfId="495">
      <pivotArea dataOnly="0" labelOnly="1" fieldPosition="0">
        <references count="3">
          <reference field="0" count="1" selected="0">
            <x v="1048832"/>
          </reference>
          <reference field="1" count="3">
            <x v="28"/>
            <x v="29"/>
            <x v="30"/>
          </reference>
          <reference field="2" count="1" selected="0">
            <x v="1048832"/>
          </reference>
        </references>
      </pivotArea>
    </format>
    <format dxfId="494">
      <pivotArea dataOnly="0" labelOnly="1" fieldPosition="0">
        <references count="3">
          <reference field="0" count="1" selected="0">
            <x v="1048832"/>
          </reference>
          <reference field="1" count="5">
            <x v="48"/>
            <x v="49"/>
            <x v="50"/>
            <x v="51"/>
            <x v="52"/>
          </reference>
          <reference field="2" count="1" selected="0">
            <x v="1048832"/>
          </reference>
        </references>
      </pivotArea>
    </format>
    <format dxfId="493">
      <pivotArea dataOnly="0" labelOnly="1" fieldPosition="0">
        <references count="3">
          <reference field="0" count="1" selected="0">
            <x v="1048832"/>
          </reference>
          <reference field="1" count="5">
            <x v="53"/>
            <x v="54"/>
            <x v="55"/>
            <x v="56"/>
            <x v="57"/>
          </reference>
          <reference field="2" count="1" selected="0">
            <x v="2"/>
          </reference>
        </references>
      </pivotArea>
    </format>
    <format dxfId="492">
      <pivotArea dataOnly="0" labelOnly="1" fieldPosition="0">
        <references count="3">
          <reference field="0" count="1" selected="0">
            <x v="1048832"/>
          </reference>
          <reference field="1" count="1">
            <x v="58"/>
          </reference>
          <reference field="2" count="1" selected="0">
            <x v="3"/>
          </reference>
        </references>
      </pivotArea>
    </format>
    <format dxfId="491">
      <pivotArea dataOnly="0" labelOnly="1" fieldPosition="0">
        <references count="3">
          <reference field="0" count="1" selected="0">
            <x v="1048832"/>
          </reference>
          <reference field="1" count="2">
            <x v="59"/>
            <x v="60"/>
          </reference>
          <reference field="2" count="1" selected="0">
            <x v="1048832"/>
          </reference>
        </references>
      </pivotArea>
    </format>
    <format dxfId="490">
      <pivotArea dataOnly="0" labelOnly="1" fieldPosition="0">
        <references count="3">
          <reference field="0" count="1" selected="0">
            <x v="1048832"/>
          </reference>
          <reference field="1" count="6">
            <x v="61"/>
            <x v="62"/>
            <x v="63"/>
            <x v="64"/>
            <x v="65"/>
            <x v="66"/>
          </reference>
          <reference field="2" count="1" selected="0">
            <x v="1048832"/>
          </reference>
        </references>
      </pivotArea>
    </format>
    <format dxfId="489">
      <pivotArea dataOnly="0" labelOnly="1" fieldPosition="0">
        <references count="3">
          <reference field="0" count="1" selected="0">
            <x v="0"/>
          </reference>
          <reference field="1" count="1">
            <x v="15"/>
          </reference>
          <reference field="2" count="1" selected="0">
            <x v="1048832"/>
          </reference>
        </references>
      </pivotArea>
    </format>
    <format dxfId="488">
      <pivotArea dataOnly="0" labelOnly="1" fieldPosition="0">
        <references count="3">
          <reference field="0" count="1" selected="0">
            <x v="0"/>
          </reference>
          <reference field="1" count="4">
            <x v="16"/>
            <x v="17"/>
            <x v="18"/>
            <x v="19"/>
          </reference>
          <reference field="2" count="1" selected="0">
            <x v="1048832"/>
          </reference>
        </references>
      </pivotArea>
    </format>
    <format dxfId="487">
      <pivotArea dataOnly="0" labelOnly="1" fieldPosition="0">
        <references count="3">
          <reference field="0" count="1" selected="0">
            <x v="0"/>
          </reference>
          <reference field="1" count="6">
            <x v="9"/>
            <x v="10"/>
            <x v="11"/>
            <x v="12"/>
            <x v="13"/>
            <x v="14"/>
          </reference>
          <reference field="2" count="1" selected="0">
            <x v="4"/>
          </reference>
        </references>
      </pivotArea>
    </format>
    <format dxfId="486">
      <pivotArea dataOnly="0" labelOnly="1" fieldPosition="0">
        <references count="3">
          <reference field="0" count="1" selected="0">
            <x v="0"/>
          </reference>
          <reference field="1" count="4">
            <x v="5"/>
            <x v="6"/>
            <x v="7"/>
            <x v="8"/>
          </reference>
          <reference field="2" count="1" selected="0">
            <x v="1048832"/>
          </reference>
        </references>
      </pivotArea>
    </format>
    <format dxfId="485">
      <pivotArea dataOnly="0" labelOnly="1" fieldPosition="0">
        <references count="3">
          <reference field="0" count="1" selected="0">
            <x v="0"/>
          </reference>
          <reference field="1" count="4">
            <x v="1"/>
            <x v="2"/>
            <x v="3"/>
            <x v="4"/>
          </reference>
          <reference field="2" count="1" selected="0">
            <x v="1048832"/>
          </reference>
        </references>
      </pivotArea>
    </format>
    <format dxfId="484">
      <pivotArea dataOnly="0" labelOnly="1" fieldPosition="0">
        <references count="3">
          <reference field="0" count="1" selected="0">
            <x v="1048832"/>
          </reference>
          <reference field="1" count="6">
            <x v="31"/>
            <x v="32"/>
            <x v="33"/>
            <x v="34"/>
            <x v="35"/>
            <x v="36"/>
          </reference>
          <reference field="2" count="1" selected="0">
            <x v="5"/>
          </reference>
        </references>
      </pivotArea>
    </format>
    <format dxfId="483">
      <pivotArea dataOnly="0" labelOnly="1" fieldPosition="0">
        <references count="3">
          <reference field="0" count="1" selected="0">
            <x v="1048832"/>
          </reference>
          <reference field="1" count="3">
            <x v="37"/>
            <x v="38"/>
            <x v="39"/>
          </reference>
          <reference field="2" count="1" selected="0">
            <x v="1048832"/>
          </reference>
        </references>
      </pivotArea>
    </format>
    <format dxfId="482">
      <pivotArea dataOnly="0" labelOnly="1" fieldPosition="0">
        <references count="3">
          <reference field="0" count="1" selected="0">
            <x v="1048832"/>
          </reference>
          <reference field="1" count="2">
            <x v="40"/>
            <x v="41"/>
          </reference>
          <reference field="2" count="1" selected="0">
            <x v="1048832"/>
          </reference>
        </references>
      </pivotArea>
    </format>
    <format dxfId="481">
      <pivotArea dataOnly="0" labelOnly="1" fieldPosition="0">
        <references count="3">
          <reference field="0" count="1" selected="0">
            <x v="1048832"/>
          </reference>
          <reference field="1" count="1">
            <x v="42"/>
          </reference>
          <reference field="2" count="1" selected="0">
            <x v="1048832"/>
          </reference>
        </references>
      </pivotArea>
    </format>
    <format dxfId="480">
      <pivotArea dataOnly="0" labelOnly="1" fieldPosition="0">
        <references count="3">
          <reference field="0" count="1" selected="0">
            <x v="1048832"/>
          </reference>
          <reference field="1" count="5">
            <x v="43"/>
            <x v="44"/>
            <x v="45"/>
            <x v="46"/>
            <x v="47"/>
          </reference>
          <reference field="2" count="1" selected="0">
            <x v="6"/>
          </reference>
        </references>
      </pivotArea>
    </format>
    <format dxfId="479">
      <pivotArea type="origin" dataOnly="0" labelOnly="1" outline="0" fieldPosition="0"/>
    </format>
    <format dxfId="478">
      <pivotArea type="topRight" dataOnly="0" labelOnly="1" outline="0" fieldPosition="0"/>
    </format>
    <format dxfId="477">
      <pivotArea type="origin" dataOnly="0" labelOnly="1" outline="0" fieldPosition="0"/>
    </format>
    <format dxfId="476">
      <pivotArea type="topRight" dataOnly="0" labelOnly="1" outline="0" fieldPosition="0"/>
    </format>
    <format dxfId="475">
      <pivotArea field="0" type="button" dataOnly="0" labelOnly="1" outline="0" axis="axisRow" fieldPosition="0"/>
    </format>
    <format dxfId="474">
      <pivotArea field="2" type="button" dataOnly="0" labelOnly="1" outline="0" axis="axisRow" fieldPosition="1"/>
    </format>
    <format dxfId="473">
      <pivotArea field="1" type="button" dataOnly="0" labelOnly="1" outline="0" axis="axisRow" fieldPosition="2"/>
    </format>
    <format dxfId="472">
      <pivotArea field="0" type="button" dataOnly="0" labelOnly="1" outline="0" axis="axisRow" fieldPosition="0"/>
    </format>
    <format dxfId="471">
      <pivotArea field="2" type="button" dataOnly="0" labelOnly="1" outline="0" axis="axisRow" fieldPosition="1"/>
    </format>
    <format dxfId="470">
      <pivotArea field="1" type="button" dataOnly="0" labelOnly="1" outline="0" axis="axisRow" fieldPosition="2"/>
    </format>
    <format dxfId="469">
      <pivotArea dataOnly="0" labelOnly="1" outline="0" fieldPosition="0">
        <references count="1">
          <reference field="3" count="0"/>
        </references>
      </pivotArea>
    </format>
    <format dxfId="468">
      <pivotArea field="0" type="button" dataOnly="0" labelOnly="1" outline="0" axis="axisRow" fieldPosition="0"/>
    </format>
    <format dxfId="467">
      <pivotArea field="2" type="button" dataOnly="0" labelOnly="1" outline="0" axis="axisRow" fieldPosition="1"/>
    </format>
    <format dxfId="466">
      <pivotArea field="1" type="button" dataOnly="0" labelOnly="1" outline="0" axis="axisRow" fieldPosition="2"/>
    </format>
    <format dxfId="465">
      <pivotArea dataOnly="0" labelOnly="1" outline="0" fieldPosition="0">
        <references count="1">
          <reference field="3" count="0"/>
        </references>
      </pivotArea>
    </format>
    <format dxfId="464">
      <pivotArea field="3" type="button" dataOnly="0" labelOnly="1" outline="0" axis="axisCol" fieldPosition="0"/>
    </format>
    <format dxfId="463">
      <pivotArea type="origin" dataOnly="0" labelOnly="1" outline="0" offset="A1" fieldPosition="0"/>
    </format>
  </formats>
  <pivotHierarchies count="106">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4" level="1">
        <member name="[dim_productos].[Producto].&amp;[Antihumedad]"/>
        <member name="[dim_productos].[Producto].&amp;[Gris + Imper + Antihum]"/>
        <member name="[dim_productos].[Producto].&amp;[Gris(25kg,2kg,BB...)]"/>
        <member name="[dim_productos].[Producto].&amp;[Impercem]"/>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caption="Volume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Estilo de tabla dinámica 1" showRowHeaders="1" showColHeaders="1" showRowStripes="0" showColStripes="0" showLastColumn="1"/>
  <rowHierarchiesUsage count="4">
    <rowHierarchyUsage hierarchyUsage="14"/>
    <rowHierarchyUsage hierarchyUsage="15"/>
    <rowHierarchyUsage hierarchyUsage="16"/>
    <rowHierarchyUsage hierarchyUsage="28"/>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os]"/>
        <x15:activeTabTopLevelEntity name="[fact_hechos]"/>
        <x15:activeTabTopLevelEntity name="[dim_plazas]"/>
        <x15:activeTabTopLevelEntity name="[dim_fecha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A660F1-3522-4158-A5D4-9EBD172FB7A0}" name="PivotTable1" cacheId="526" applyNumberFormats="0" applyBorderFormats="0" applyFontFormats="0" applyPatternFormats="0" applyAlignmentFormats="0" applyWidthHeightFormats="1" dataCaption="Values" tag="ebba321a-9062-4ec7-98b8-8ea2c164306b" updatedVersion="8" minRefreshableVersion="3" subtotalHiddenItems="1" itemPrintTitles="1" createdVersion="8" indent="0" outline="1" outlineData="1" multipleFieldFilters="0" rowHeaderCaption="Producto">
  <location ref="B4:E12" firstHeaderRow="0" firstDataRow="1" firstDataCol="1" rowPageCount="1" colPageCount="1"/>
  <pivotFields count="7">
    <pivotField axis="axisRow" allDrilled="1" subtotalTop="0" showAll="0" dataSourceSort="1" defaultAttributeDrillState="1">
      <items count="8">
        <item s="1" x="0"/>
        <item s="1" x="1"/>
        <item s="1" x="2"/>
        <item n="Gris" s="1" x="3"/>
        <item s="1" x="4"/>
        <item s="1" x="5"/>
        <item s="1" x="6"/>
        <item t="default"/>
      </items>
    </pivotField>
    <pivotField allDrilled="1" subtotalTop="0" showAll="0" dataSourceSort="1" defaultAttributeDrillState="1"/>
    <pivotField allDrilled="1" subtotalTop="0" showAll="0" dataSourceSort="1" defaultAttributeDrillState="1"/>
    <pivotField dataField="1" subtotalTop="0" showAll="0"/>
    <pivotField dataField="1" subtotalTop="0" showAll="0"/>
    <pivotField axis="axisPage" allDrilled="1" subtotalTop="0" showAll="0" dataSourceSort="1" defaultAttributeDrillState="1">
      <items count="1">
        <item t="default"/>
      </items>
    </pivotField>
    <pivotField dataField="1" subtotalTop="0" showAll="0"/>
  </pivotFields>
  <rowFields count="1">
    <field x="0"/>
  </rowFields>
  <rowItems count="8">
    <i>
      <x/>
    </i>
    <i>
      <x v="1"/>
    </i>
    <i>
      <x v="2"/>
    </i>
    <i>
      <x v="3"/>
    </i>
    <i>
      <x v="4"/>
    </i>
    <i>
      <x v="5"/>
    </i>
    <i>
      <x v="6"/>
    </i>
    <i t="grand">
      <x/>
    </i>
  </rowItems>
  <colFields count="1">
    <field x="-2"/>
  </colFields>
  <colItems count="3">
    <i>
      <x/>
    </i>
    <i i="1">
      <x v="1"/>
    </i>
    <i i="2">
      <x v="2"/>
    </i>
  </colItems>
  <pageFields count="1">
    <pageField fld="5" hier="28" name="[fact_hechos].[fecha (año)].&amp;[2025]" cap="2025"/>
  </pageFields>
  <dataFields count="3">
    <dataField name="Importe Jun'25" fld="3" subtotal="count" baseField="0" baseItem="0"/>
    <dataField name="Importe May'25" fld="4" subtotal="count" baseField="0" baseItem="0"/>
    <dataField name="Importe Abr'25" fld="6" subtotal="count" baseField="0" baseItem="0"/>
  </dataFields>
  <formats count="34">
    <format dxfId="462">
      <pivotArea field="0" type="button" dataOnly="0" labelOnly="1" outline="0" axis="axisRow" fieldPosition="0"/>
    </format>
    <format dxfId="461">
      <pivotArea dataOnly="0" labelOnly="1" outline="0" fieldPosition="0">
        <references count="1">
          <reference field="4294967294" count="3">
            <x v="0"/>
            <x v="1"/>
            <x v="2"/>
          </reference>
        </references>
      </pivotArea>
    </format>
    <format dxfId="460">
      <pivotArea field="0" type="button" dataOnly="0" labelOnly="1" outline="0" axis="axisRow" fieldPosition="0"/>
    </format>
    <format dxfId="459">
      <pivotArea dataOnly="0" labelOnly="1" outline="0" fieldPosition="0">
        <references count="1">
          <reference field="4294967294" count="3">
            <x v="0"/>
            <x v="1"/>
            <x v="2"/>
          </reference>
        </references>
      </pivotArea>
    </format>
    <format dxfId="458">
      <pivotArea type="all" dataOnly="0" outline="0" fieldPosition="0"/>
    </format>
    <format dxfId="457">
      <pivotArea outline="0" collapsedLevelsAreSubtotals="1" fieldPosition="0"/>
    </format>
    <format dxfId="456">
      <pivotArea field="0" type="button" dataOnly="0" labelOnly="1" outline="0" axis="axisRow" fieldPosition="0"/>
    </format>
    <format dxfId="455">
      <pivotArea dataOnly="0" labelOnly="1" fieldPosition="0">
        <references count="1">
          <reference field="0" count="0"/>
        </references>
      </pivotArea>
    </format>
    <format dxfId="454">
      <pivotArea dataOnly="0" labelOnly="1" grandRow="1" outline="0" fieldPosition="0"/>
    </format>
    <format dxfId="453">
      <pivotArea dataOnly="0" labelOnly="1" outline="0" fieldPosition="0">
        <references count="1">
          <reference field="4294967294" count="3">
            <x v="0"/>
            <x v="1"/>
            <x v="2"/>
          </reference>
        </references>
      </pivotArea>
    </format>
    <format dxfId="452">
      <pivotArea dataOnly="0" labelOnly="1" outline="0" fieldPosition="0">
        <references count="1">
          <reference field="4294967294" count="3">
            <x v="0"/>
            <x v="1"/>
            <x v="2"/>
          </reference>
        </references>
      </pivotArea>
    </format>
    <format dxfId="451">
      <pivotArea type="all" dataOnly="0" outline="0" fieldPosition="0"/>
    </format>
    <format dxfId="450">
      <pivotArea outline="0" collapsedLevelsAreSubtotals="1" fieldPosition="0"/>
    </format>
    <format dxfId="449">
      <pivotArea field="0" type="button" dataOnly="0" labelOnly="1" outline="0" axis="axisRow" fieldPosition="0"/>
    </format>
    <format dxfId="448">
      <pivotArea dataOnly="0" labelOnly="1" fieldPosition="0">
        <references count="1">
          <reference field="0" count="0"/>
        </references>
      </pivotArea>
    </format>
    <format dxfId="447">
      <pivotArea dataOnly="0" labelOnly="1" grandRow="1" outline="0" fieldPosition="0"/>
    </format>
    <format dxfId="446">
      <pivotArea dataOnly="0" labelOnly="1" outline="0" fieldPosition="0">
        <references count="1">
          <reference field="4294967294" count="3">
            <x v="0"/>
            <x v="1"/>
            <x v="2"/>
          </reference>
        </references>
      </pivotArea>
    </format>
    <format dxfId="445">
      <pivotArea field="0" type="button" dataOnly="0" labelOnly="1" outline="0" axis="axisRow" fieldPosition="0"/>
    </format>
    <format dxfId="444">
      <pivotArea field="0" type="button" dataOnly="0" labelOnly="1" outline="0" axis="axisRow" fieldPosition="0"/>
    </format>
    <format dxfId="443">
      <pivotArea field="0" grandRow="1" outline="0" collapsedLevelsAreSubtotals="1" axis="axisRow" fieldPosition="0">
        <references count="1">
          <reference field="4294967294" count="2" selected="0">
            <x v="1"/>
            <x v="2"/>
          </reference>
        </references>
      </pivotArea>
    </format>
    <format dxfId="442">
      <pivotArea outline="0" collapsedLevelsAreSubtotals="1" fieldPosition="0">
        <references count="1">
          <reference field="4294967294" count="1" selected="0">
            <x v="0"/>
          </reference>
        </references>
      </pivotArea>
    </format>
    <format dxfId="441">
      <pivotArea dataOnly="0" labelOnly="1" outline="0" fieldPosition="0">
        <references count="1">
          <reference field="4294967294" count="1">
            <x v="0"/>
          </reference>
        </references>
      </pivotArea>
    </format>
    <format dxfId="440">
      <pivotArea outline="0" collapsedLevelsAreSubtotals="1" fieldPosition="0">
        <references count="1">
          <reference field="4294967294" count="1" selected="0">
            <x v="1"/>
          </reference>
        </references>
      </pivotArea>
    </format>
    <format dxfId="439">
      <pivotArea dataOnly="0" labelOnly="1" outline="0" fieldPosition="0">
        <references count="1">
          <reference field="4294967294" count="1">
            <x v="1"/>
          </reference>
        </references>
      </pivotArea>
    </format>
    <format dxfId="438">
      <pivotArea field="0" type="button" dataOnly="0" labelOnly="1" outline="0" axis="axisRow" fieldPosition="0"/>
    </format>
    <format dxfId="437">
      <pivotArea field="0" grandRow="1" outline="0" collapsedLevelsAreSubtotals="1" axis="axisRow" fieldPosition="0">
        <references count="1">
          <reference field="4294967294" count="1" selected="0">
            <x v="0"/>
          </reference>
        </references>
      </pivotArea>
    </format>
    <format dxfId="436">
      <pivotArea dataOnly="0" labelOnly="1" grandRow="1" outline="0" fieldPosition="0"/>
    </format>
    <format dxfId="435">
      <pivotArea type="all" dataOnly="0" outline="0" fieldPosition="0"/>
    </format>
    <format dxfId="434">
      <pivotArea outline="0" collapsedLevelsAreSubtotals="1" fieldPosition="0"/>
    </format>
    <format dxfId="433">
      <pivotArea field="0" type="button" dataOnly="0" labelOnly="1" outline="0" axis="axisRow" fieldPosition="0"/>
    </format>
    <format dxfId="432">
      <pivotArea dataOnly="0" labelOnly="1" fieldPosition="0">
        <references count="1">
          <reference field="0" count="0"/>
        </references>
      </pivotArea>
    </format>
    <format dxfId="431">
      <pivotArea dataOnly="0" labelOnly="1" grandRow="1" outline="0" fieldPosition="0"/>
    </format>
    <format dxfId="430">
      <pivotArea dataOnly="0" labelOnly="1" outline="0" fieldPosition="0">
        <references count="1">
          <reference field="4294967294" count="3">
            <x v="0"/>
            <x v="1"/>
            <x v="2"/>
          </reference>
        </references>
      </pivotArea>
    </format>
    <format dxfId="429">
      <pivotArea dataOnly="0" labelOnly="1" grandRow="1" outline="0" fieldPosition="0"/>
    </format>
  </formats>
  <pivotHierarchies count="106">
    <pivotHierarchy dragToData="1"/>
    <pivotHierarchy dragToData="1"/>
    <pivotHierarchy dragToData="1"/>
    <pivotHierarchy/>
    <pivotHierarchy multipleItemSelectionAllowed="1" dragToData="1">
      <members count="1" level="1">
        <member name="[dim_fechas].[Year].&amp;[2025]"/>
      </members>
    </pivotHierarchy>
    <pivotHierarchy dragToData="1"/>
    <pivotHierarchy multipleItemSelectionAllowed="1" dragToData="1">
      <members count="6" level="1">
        <member name="[dim_fechas].[Month].&amp;[Mayo]"/>
        <member name="[dim_fechas].[Month].&amp;[Abril]"/>
        <member name="[dim_fechas].[Month].&amp;[Enero]"/>
        <member name="[dim_fechas].[Month].&amp;[Junio]"/>
        <member name="[dim_fechas].[Month].&amp;[Marzo]"/>
        <member name="[dim_fechas].[Month].&amp;[Febrer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act_hechos].[fecha (año)].&amp;[2025]"/>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Importe May'25"/>
    <pivotHierarchy dragToRow="0" dragToCol="0" dragToPage="0" dragToData="1" caption="Importe Jun'25"/>
    <pivotHierarchy dragToRow="0" dragToCol="0" dragToPage="0" dragToData="1" caption="Importe Abr'25"/>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productos]"/>
        <x15:activeTabTopLevelEntity name="[dim_materiales]"/>
        <x15:activeTabTopLevelEntity name="[fact_hechos]"/>
        <x15:activeTabTopLevelEntity name="[dim_fechas]"/>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E66234-D051-414F-95EE-1846D3D5C153}" name="Vol Nacional" cacheId="523" applyNumberFormats="0" applyBorderFormats="0" applyFontFormats="0" applyPatternFormats="0" applyAlignmentFormats="0" applyWidthHeightFormats="1" dataCaption="Valores" tag="bf79e6bf-6994-489e-b904-e39827d65d32" updatedVersion="8" minRefreshableVersion="3" subtotalHiddenItems="1" rowGrandTotals="0" itemPrintTitles="1" createdVersion="8" indent="0" compact="0" compactData="0" multipleFieldFilters="0" chartFormat="5" rowHeaderCaption="Producto">
  <location ref="B9:L16" firstHeaderRow="0" firstDataRow="1" firstDataCol="1"/>
  <pivotFields count="12">
    <pivotField axis="axisRow" compact="0" allDrilled="1" outline="0" showAll="0" defaultAttributeDrillState="1">
      <items count="8">
        <item n="Gris Sacos" s="1" x="3"/>
        <item s="1" x="0"/>
        <item s="1" x="1"/>
        <item s="1" x="2"/>
        <item s="1" x="5"/>
        <item s="1" x="6"/>
        <item s="1" x="4"/>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allDrilled="1" outline="0" showAll="0" dataSourceSort="1" defaultAttributeDrillState="1"/>
  </pivotFields>
  <rowFields count="1">
    <field x="0"/>
  </rowFields>
  <rowItems count="7">
    <i>
      <x/>
    </i>
    <i>
      <x v="1"/>
    </i>
    <i>
      <x v="2"/>
    </i>
    <i>
      <x v="3"/>
    </i>
    <i>
      <x v="4"/>
    </i>
    <i>
      <x v="5"/>
    </i>
    <i>
      <x v="6"/>
    </i>
  </rowItems>
  <colFields count="1">
    <field x="-2"/>
  </colFields>
  <colItems count="10">
    <i>
      <x/>
    </i>
    <i i="1">
      <x v="1"/>
    </i>
    <i i="2">
      <x v="2"/>
    </i>
    <i i="3">
      <x v="3"/>
    </i>
    <i i="4">
      <x v="4"/>
    </i>
    <i i="5">
      <x v="5"/>
    </i>
    <i i="6">
      <x v="6"/>
    </i>
    <i i="7">
      <x v="7"/>
    </i>
    <i i="8">
      <x v="8"/>
    </i>
    <i i="9">
      <x v="9"/>
    </i>
  </colItems>
  <dataFields count="10">
    <dataField fld="9" subtotal="count" baseField="0" baseItem="0"/>
    <dataField fld="1" subtotal="count" baseField="0" baseItem="0"/>
    <dataField fld="2" subtotal="count" baseField="0" baseItem="0" numFmtId="167"/>
    <dataField fld="3" subtotal="count" baseField="0" baseItem="0"/>
    <dataField fld="4" subtotal="count" baseField="0" baseItem="0" numFmtId="167"/>
    <dataField fld="7" subtotal="count" baseField="0" baseItem="0"/>
    <dataField name="% vs   Acum'25" fld="8" subtotal="count" baseField="0" baseItem="0"/>
    <dataField fld="5" subtotal="count" baseField="0" baseItem="0"/>
    <dataField fld="6" subtotal="count" baseField="0" baseItem="0"/>
    <dataField fld="10" subtotal="count" baseField="0" baseItem="0"/>
  </dataFields>
  <formats count="22">
    <format dxfId="0">
      <pivotArea field="0" type="button" dataOnly="0" labelOnly="1" outline="0" axis="axisRow" fieldPosition="0"/>
    </format>
    <format dxfId="1">
      <pivotArea field="0" type="button" dataOnly="0" labelOnly="1" outline="0" axis="axisRow" fieldPosition="0"/>
    </format>
    <format dxfId="2">
      <pivotArea type="all" dataOnly="0" outline="0" fieldPosition="0"/>
    </format>
    <format dxfId="3">
      <pivotArea field="0" type="button" dataOnly="0" labelOnly="1" outline="0" axis="axisRow" fieldPosition="0"/>
    </format>
    <format dxfId="4">
      <pivotArea field="0" type="button" dataOnly="0" labelOnly="1" outline="0" axis="axisRow" fieldPosition="0"/>
    </format>
    <format dxfId="5">
      <pivotArea field="0" type="button" dataOnly="0" labelOnly="1" outline="0" axis="axisRow" fieldPosition="0"/>
    </format>
    <format dxfId="6">
      <pivotArea field="0" type="button" dataOnly="0" labelOnly="1" outline="0" axis="axisRow" fieldPosition="0"/>
    </format>
    <format dxfId="7">
      <pivotArea field="0" type="button" dataOnly="0" labelOnly="1" outline="0" axis="axisRow" fieldPosition="0"/>
    </format>
    <format dxfId="8">
      <pivotArea field="0" type="button" dataOnly="0" labelOnly="1" outline="0" axis="axisRow" fieldPosition="0"/>
    </format>
    <format dxfId="9">
      <pivotArea field="0" type="button" dataOnly="0" labelOnly="1" outline="0" axis="axisRow" fieldPosition="0"/>
    </format>
    <format dxfId="10">
      <pivotArea field="0" type="button" dataOnly="0" labelOnly="1" outline="0" axis="axisRow" fieldPosition="0"/>
    </format>
    <format dxfId="11">
      <pivotArea type="all" dataOnly="0" outline="0" fieldPosition="0"/>
    </format>
    <format dxfId="12">
      <pivotArea outline="0" collapsedLevelsAreSubtotals="1" fieldPosition="0"/>
    </format>
    <format dxfId="13">
      <pivotArea field="0" type="button" dataOnly="0" labelOnly="1" outline="0" axis="axisRow" fieldPosition="0"/>
    </format>
    <format dxfId="14">
      <pivotArea dataOnly="0" labelOnly="1" outline="0" fieldPosition="0">
        <references count="1">
          <reference field="4294967294" count="4">
            <x v="1"/>
            <x v="2"/>
            <x v="3"/>
            <x v="4"/>
          </reference>
        </references>
      </pivotArea>
    </format>
    <format dxfId="15">
      <pivotArea dataOnly="0" labelOnly="1" outline="0" fieldPosition="0">
        <references count="1">
          <reference field="4294967294" count="2">
            <x v="7"/>
            <x v="8"/>
          </reference>
        </references>
      </pivotArea>
    </format>
    <format dxfId="16">
      <pivotArea field="0" type="button" dataOnly="0" labelOnly="1" outline="0" axis="axisRow" fieldPosition="0"/>
    </format>
    <format dxfId="17">
      <pivotArea dataOnly="0" labelOnly="1" outline="0" fieldPosition="0">
        <references count="1">
          <reference field="4294967294" count="1">
            <x v="5"/>
          </reference>
        </references>
      </pivotArea>
    </format>
    <format dxfId="18">
      <pivotArea dataOnly="0" labelOnly="1" outline="0" fieldPosition="0">
        <references count="1">
          <reference field="4294967294" count="1">
            <x v="6"/>
          </reference>
        </references>
      </pivotArea>
    </format>
    <format dxfId="19">
      <pivotArea outline="0" fieldPosition="0">
        <references count="1">
          <reference field="4294967294" count="1" selected="0">
            <x v="4"/>
          </reference>
        </references>
      </pivotArea>
    </format>
    <format dxfId="20">
      <pivotArea outline="0" fieldPosition="0">
        <references count="1">
          <reference field="4294967294" count="1" selected="0">
            <x v="2"/>
          </reference>
        </references>
      </pivotArea>
    </format>
    <format dxfId="21">
      <pivotArea dataOnly="0" labelOnly="1" outline="0" fieldPosition="0">
        <references count="1">
          <reference field="4294967294" count="1">
            <x v="0"/>
          </reference>
        </references>
      </pivotArea>
    </format>
  </formats>
  <conditionalFormats count="18">
    <conditionalFormat priority="90">
      <pivotAreas count="1">
        <pivotArea type="data" outline="0" collapsedLevelsAreSubtotals="1" fieldPosition="0">
          <references count="1">
            <reference field="4294967294" count="1" selected="0">
              <x v="2"/>
            </reference>
          </references>
        </pivotArea>
      </pivotAreas>
    </conditionalFormat>
    <conditionalFormat priority="91">
      <pivotAreas count="1">
        <pivotArea type="data" outline="0" collapsedLevelsAreSubtotals="1" fieldPosition="0">
          <references count="1">
            <reference field="4294967294" count="1" selected="0">
              <x v="2"/>
            </reference>
          </references>
        </pivotArea>
      </pivotAreas>
    </conditionalFormat>
    <conditionalFormat priority="92">
      <pivotAreas count="1">
        <pivotArea type="data" outline="0" collapsedLevelsAreSubtotals="1" fieldPosition="0">
          <references count="1">
            <reference field="4294967294" count="1" selected="0">
              <x v="4"/>
            </reference>
          </references>
        </pivotArea>
      </pivotAreas>
    </conditionalFormat>
    <conditionalFormat priority="93">
      <pivotAreas count="1">
        <pivotArea type="data" outline="0" collapsedLevelsAreSubtotals="1" fieldPosition="0">
          <references count="1">
            <reference field="4294967294" count="1" selected="0">
              <x v="4"/>
            </reference>
          </references>
        </pivotArea>
      </pivotAreas>
    </conditionalFormat>
    <conditionalFormat scope="data" priority="143">
      <pivotAreas count="1">
        <pivotArea outline="0" fieldPosition="0">
          <references count="1">
            <reference field="4294967294" count="1" selected="0">
              <x v="3"/>
            </reference>
          </references>
        </pivotArea>
      </pivotAreas>
    </conditionalFormat>
    <conditionalFormat scope="data" priority="145">
      <pivotAreas count="1">
        <pivotArea outline="0" fieldPosition="0">
          <references count="1">
            <reference field="4294967294" count="1" selected="0">
              <x v="1"/>
            </reference>
          </references>
        </pivotArea>
      </pivotAreas>
    </conditionalFormat>
    <conditionalFormat priority="14">
      <pivotAreas count="1">
        <pivotArea type="data" outline="0" collapsedLevelsAreSubtotals="1" fieldPosition="0">
          <references count="2">
            <reference field="4294967294" count="1" selected="0">
              <x v="6"/>
            </reference>
            <reference field="0" count="1" selected="0">
              <x v="1"/>
            </reference>
          </references>
        </pivotArea>
      </pivotAreas>
    </conditionalFormat>
    <conditionalFormat priority="13">
      <pivotAreas count="1">
        <pivotArea type="data" outline="0" collapsedLevelsAreSubtotals="1" fieldPosition="0">
          <references count="2">
            <reference field="4294967294" count="1" selected="0">
              <x v="6"/>
            </reference>
            <reference field="0" count="1" selected="0">
              <x v="1"/>
            </reference>
          </references>
        </pivotArea>
      </pivotAreas>
    </conditionalFormat>
    <conditionalFormat priority="12">
      <pivotAreas count="1">
        <pivotArea type="data" outline="0" collapsedLevelsAreSubtotals="1" fieldPosition="0">
          <references count="2">
            <reference field="4294967294" count="1" selected="0">
              <x v="6"/>
            </reference>
            <reference field="0" count="1" selected="0">
              <x v="0"/>
            </reference>
          </references>
        </pivotArea>
      </pivotAreas>
    </conditionalFormat>
    <conditionalFormat priority="11">
      <pivotAreas count="1">
        <pivotArea type="data" outline="0" collapsedLevelsAreSubtotals="1" fieldPosition="0">
          <references count="2">
            <reference field="4294967294" count="1" selected="0">
              <x v="6"/>
            </reference>
            <reference field="0" count="1" selected="0">
              <x v="0"/>
            </reference>
          </references>
        </pivotArea>
      </pivotAreas>
    </conditionalFormat>
    <conditionalFormat priority="10">
      <pivotAreas count="1">
        <pivotArea type="data" outline="0" collapsedLevelsAreSubtotals="1" fieldPosition="0">
          <references count="2">
            <reference field="4294967294" count="1" selected="0">
              <x v="6"/>
            </reference>
            <reference field="0" count="5" selected="0">
              <x v="2"/>
              <x v="3"/>
              <x v="4"/>
              <x v="5"/>
              <x v="6"/>
            </reference>
          </references>
        </pivotArea>
      </pivotAreas>
    </conditionalFormat>
    <conditionalFormat priority="9">
      <pivotAreas count="1">
        <pivotArea type="data" outline="0" collapsedLevelsAreSubtotals="1" fieldPosition="0">
          <references count="2">
            <reference field="4294967294" count="1" selected="0">
              <x v="6"/>
            </reference>
            <reference field="0" count="5" selected="0">
              <x v="2"/>
              <x v="3"/>
              <x v="4"/>
              <x v="5"/>
              <x v="6"/>
            </reference>
          </references>
        </pivotArea>
      </pivotAreas>
    </conditionalFormat>
    <conditionalFormat priority="8">
      <pivotAreas count="2">
        <pivotArea type="data" outline="0" collapsedLevelsAreSubtotals="1" fieldPosition="0">
          <references count="2">
            <reference field="4294967294" count="1" selected="0">
              <x v="7"/>
            </reference>
            <reference field="0" count="3" selected="0">
              <x v="0"/>
              <x v="1"/>
              <x v="2"/>
            </reference>
          </references>
        </pivotArea>
        <pivotArea type="data" outline="0" collapsedLevelsAreSubtotals="1" fieldPosition="0">
          <references count="2">
            <reference field="4294967294" count="1" selected="0">
              <x v="7"/>
            </reference>
            <reference field="0" count="3" selected="0">
              <x v="4"/>
              <x v="5"/>
              <x v="6"/>
            </reference>
          </references>
        </pivotArea>
      </pivotAreas>
    </conditionalFormat>
    <conditionalFormat priority="7">
      <pivotAreas count="2">
        <pivotArea type="data" outline="0" collapsedLevelsAreSubtotals="1" fieldPosition="0">
          <references count="2">
            <reference field="4294967294" count="1" selected="0">
              <x v="7"/>
            </reference>
            <reference field="0" count="3" selected="0">
              <x v="0"/>
              <x v="1"/>
              <x v="2"/>
            </reference>
          </references>
        </pivotArea>
        <pivotArea type="data" outline="0" collapsedLevelsAreSubtotals="1" fieldPosition="0">
          <references count="2">
            <reference field="4294967294" count="1" selected="0">
              <x v="7"/>
            </reference>
            <reference field="0" count="3" selected="0">
              <x v="4"/>
              <x v="5"/>
              <x v="6"/>
            </reference>
          </references>
        </pivotArea>
      </pivotAreas>
    </conditionalFormat>
    <conditionalFormat priority="6">
      <pivotAreas count="1">
        <pivotArea type="data" outline="0" collapsedLevelsAreSubtotals="1" fieldPosition="0">
          <references count="1">
            <reference field="4294967294" count="1" selected="0">
              <x v="8"/>
            </reference>
          </references>
        </pivotArea>
      </pivotAreas>
    </conditionalFormat>
    <conditionalFormat priority="5">
      <pivotAreas count="1">
        <pivotArea type="data" outline="0" collapsedLevelsAreSubtotals="1" fieldPosition="0">
          <references count="1">
            <reference field="4294967294" count="1" selected="0">
              <x v="8"/>
            </reference>
          </references>
        </pivotArea>
      </pivotAreas>
    </conditionalFormat>
    <conditionalFormat priority="2">
      <pivotAreas count="1">
        <pivotArea type="data" outline="0" collapsedLevelsAreSubtotals="1" fieldPosition="0">
          <references count="2">
            <reference field="4294967294" count="1" selected="0">
              <x v="7"/>
            </reference>
            <reference field="0" count="1" selected="0">
              <x v="3"/>
            </reference>
          </references>
        </pivotArea>
      </pivotAreas>
    </conditionalFormat>
    <conditionalFormat priority="1">
      <pivotAreas count="1">
        <pivotArea type="data" outline="0" collapsedLevelsAreSubtotals="1" fieldPosition="0">
          <references count="2">
            <reference field="4294967294" count="1" selected="0">
              <x v="7"/>
            </reference>
            <reference field="0" count="1" selected="0">
              <x v="3"/>
            </reference>
          </references>
        </pivotArea>
      </pivotAreas>
    </conditionalFormat>
  </conditionalFormats>
  <chartFormats count="6">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6" series="1">
      <pivotArea type="data" outline="0" fieldPosition="0">
        <references count="1">
          <reference field="4294967294" count="1" selected="0">
            <x v="7"/>
          </reference>
        </references>
      </pivotArea>
    </chartFormat>
    <chartFormat chart="0" format="7" series="1">
      <pivotArea type="data" outline="0" fieldPosition="0">
        <references count="1">
          <reference field="4294967294" count="1" selected="0">
            <x v="8"/>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Mar'26"/>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b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 vs   Acum'25"/>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Estilo de tabla dinámica 1"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os]"/>
        <x15:activeTabTopLevelEntity name="[fact_hechos]"/>
        <x15:activeTabTopLevelEntity name="[dim_plaza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57EE48-FB34-4CB9-9658-425CCB14F008}" name="Vol Regional" cacheId="519" applyNumberFormats="0" applyBorderFormats="0" applyFontFormats="0" applyPatternFormats="0" applyAlignmentFormats="0" applyWidthHeightFormats="1" dataCaption="Valores" grandTotalCaption="NACIONAL" tag="63f9aecb-4a65-4492-bdcb-e5235fe4270f" updatedVersion="8" minRefreshableVersion="3" subtotalHiddenItems="1" itemPrintTitles="1" createdVersion="8" indent="0" multipleFieldFilters="0" chartFormat="20" rowHeaderCaption="Región">
  <location ref="B22:R26" firstHeaderRow="0" firstDataRow="1" firstDataCol="1"/>
  <pivotFields count="18">
    <pivotField axis="axisRow" allDrilled="1" showAll="0" defaultAttributeDrillState="1">
      <items count="5">
        <item s="1" x="2"/>
        <item s="1" x="0"/>
        <item s="1" x="1"/>
        <item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allDrilled="1" showAll="0" dataSourceSort="1" defaultAttributeDrillState="1"/>
    <pivotField dataField="1" showAll="0"/>
    <pivotField dataField="1" showAll="0"/>
  </pivotFields>
  <rowFields count="1">
    <field x="0"/>
  </rowFields>
  <rowItems count="4">
    <i>
      <x/>
    </i>
    <i>
      <x v="1"/>
    </i>
    <i>
      <x v="2"/>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No. Tiendas" fld="1" baseField="0" baseItem="0"/>
    <dataField fld="2" subtotal="count" baseField="0" baseItem="0"/>
    <dataField name="Vol MA" fld="3" subtotal="count" baseField="0" baseItem="0"/>
    <dataField name="Vol MAct" fld="4" subtotal="count" baseField="0" baseItem="0"/>
    <dataField fld="5" subtotal="count" baseField="0" baseItem="0" numFmtId="171"/>
    <dataField fld="6" subtotal="count" baseField="0" baseItem="0" numFmtId="171"/>
    <dataField fld="7" subtotal="count" baseField="0" baseItem="0"/>
    <dataField fld="8" subtotal="count" baseField="0" baseItem="0"/>
    <dataField fld="9" subtotal="count" baseField="0" baseItem="0" numFmtId="171"/>
    <dataField fld="10" subtotal="count" baseField="0" baseItem="0" numFmtId="171"/>
    <dataField fld="11" subtotal="count" baseField="0" baseItem="0"/>
    <dataField fld="16" subtotal="count" baseField="0" baseItem="0"/>
    <dataField fld="12" subtotal="count" baseField="0" baseItem="0" numFmtId="9"/>
    <dataField fld="13" subtotal="count" baseField="0" baseItem="0" numFmtId="171"/>
    <dataField fld="17" subtotal="count" baseField="0" baseItem="0"/>
    <dataField fld="14" subtotal="count" baseField="0" baseItem="0" numFmtId="171"/>
  </dataFields>
  <formats count="124">
    <format dxfId="396">
      <pivotArea dataOnly="0" labelOnly="1" outline="0" axis="axisValues" fieldPosition="0"/>
    </format>
    <format dxfId="395">
      <pivotArea outline="0" collapsedLevelsAreSubtotals="1" fieldPosition="0"/>
    </format>
    <format dxfId="394">
      <pivotArea dataOnly="0" labelOnly="1" outline="0" axis="axisValues" fieldPosition="0"/>
    </format>
    <format dxfId="393">
      <pivotArea outline="0" collapsedLevelsAreSubtotals="1" fieldPosition="0"/>
    </format>
    <format dxfId="392">
      <pivotArea dataOnly="0" labelOnly="1" outline="0" axis="axisValues" fieldPosition="0"/>
    </format>
    <format dxfId="391">
      <pivotArea dataOnly="0" labelOnly="1" fieldPosition="0">
        <references count="1">
          <reference field="0" count="0"/>
        </references>
      </pivotArea>
    </format>
    <format dxfId="390">
      <pivotArea dataOnly="0" labelOnly="1" grandRow="1" outline="0" fieldPosition="0"/>
    </format>
    <format dxfId="389">
      <pivotArea dataOnly="0" labelOnly="1" fieldPosition="0">
        <references count="1">
          <reference field="0" count="0"/>
        </references>
      </pivotArea>
    </format>
    <format dxfId="388">
      <pivotArea dataOnly="0" labelOnly="1" grandRow="1" outline="0" fieldPosition="0"/>
    </format>
    <format dxfId="387">
      <pivotArea field="0" type="button" dataOnly="0" labelOnly="1" outline="0" axis="axisRow" fieldPosition="0"/>
    </format>
    <format dxfId="386">
      <pivotArea dataOnly="0" labelOnly="1" outline="0" fieldPosition="0">
        <references count="1">
          <reference field="4294967294" count="1">
            <x v="0"/>
          </reference>
        </references>
      </pivotArea>
    </format>
    <format dxfId="385">
      <pivotArea field="0" type="button" dataOnly="0" labelOnly="1" outline="0" axis="axisRow" fieldPosition="0"/>
    </format>
    <format dxfId="384">
      <pivotArea dataOnly="0" labelOnly="1" outline="0" fieldPosition="0">
        <references count="1">
          <reference field="4294967294" count="1">
            <x v="0"/>
          </reference>
        </references>
      </pivotArea>
    </format>
    <format dxfId="383">
      <pivotArea field="0" type="button" dataOnly="0" labelOnly="1" outline="0" axis="axisRow" fieldPosition="0"/>
    </format>
    <format dxfId="382">
      <pivotArea dataOnly="0" labelOnly="1" outline="0" fieldPosition="0">
        <references count="1">
          <reference field="4294967294" count="1">
            <x v="0"/>
          </reference>
        </references>
      </pivotArea>
    </format>
    <format dxfId="381">
      <pivotArea field="0" type="button" dataOnly="0" labelOnly="1" outline="0" axis="axisRow" fieldPosition="0"/>
    </format>
    <format dxfId="380">
      <pivotArea dataOnly="0" labelOnly="1" outline="0" fieldPosition="0">
        <references count="1">
          <reference field="4294967294" count="1">
            <x v="0"/>
          </reference>
        </references>
      </pivotArea>
    </format>
    <format dxfId="379">
      <pivotArea field="0" type="button" dataOnly="0" labelOnly="1" outline="0" axis="axisRow" fieldPosition="0"/>
    </format>
    <format dxfId="378">
      <pivotArea dataOnly="0" labelOnly="1" outline="0" fieldPosition="0">
        <references count="1">
          <reference field="4294967294" count="1">
            <x v="0"/>
          </reference>
        </references>
      </pivotArea>
    </format>
    <format dxfId="377">
      <pivotArea field="0" type="button" dataOnly="0" labelOnly="1" outline="0" axis="axisRow" fieldPosition="0"/>
    </format>
    <format dxfId="376">
      <pivotArea dataOnly="0" labelOnly="1" outline="0" fieldPosition="0">
        <references count="1">
          <reference field="4294967294" count="1">
            <x v="0"/>
          </reference>
        </references>
      </pivotArea>
    </format>
    <format dxfId="375">
      <pivotArea field="0" type="button" dataOnly="0" labelOnly="1" outline="0" axis="axisRow" fieldPosition="0"/>
    </format>
    <format dxfId="374">
      <pivotArea dataOnly="0" labelOnly="1" outline="0" fieldPosition="0">
        <references count="1">
          <reference field="4294967294" count="1">
            <x v="0"/>
          </reference>
        </references>
      </pivotArea>
    </format>
    <format dxfId="373">
      <pivotArea field="0" type="button" dataOnly="0" labelOnly="1" outline="0" axis="axisRow" fieldPosition="0"/>
    </format>
    <format dxfId="372">
      <pivotArea dataOnly="0" labelOnly="1" outline="0" fieldPosition="0">
        <references count="1">
          <reference field="4294967294" count="1">
            <x v="0"/>
          </reference>
        </references>
      </pivotArea>
    </format>
    <format dxfId="371">
      <pivotArea field="0" type="button" dataOnly="0" labelOnly="1" outline="0" axis="axisRow" fieldPosition="0"/>
    </format>
    <format dxfId="370">
      <pivotArea dataOnly="0" labelOnly="1" outline="0" fieldPosition="0">
        <references count="1">
          <reference field="4294967294" count="1">
            <x v="0"/>
          </reference>
        </references>
      </pivotArea>
    </format>
    <format dxfId="369">
      <pivotArea field="0" type="button" dataOnly="0" labelOnly="1" outline="0" axis="axisRow" fieldPosition="0"/>
    </format>
    <format dxfId="368">
      <pivotArea dataOnly="0" labelOnly="1" outline="0" fieldPosition="0">
        <references count="1">
          <reference field="4294967294" count="1">
            <x v="0"/>
          </reference>
        </references>
      </pivotArea>
    </format>
    <format dxfId="367">
      <pivotArea field="0" type="button" dataOnly="0" labelOnly="1" outline="0" axis="axisRow" fieldPosition="0"/>
    </format>
    <format dxfId="366">
      <pivotArea dataOnly="0" labelOnly="1" outline="0" fieldPosition="0">
        <references count="1">
          <reference field="4294967294" count="1">
            <x v="0"/>
          </reference>
        </references>
      </pivotArea>
    </format>
    <format dxfId="365">
      <pivotArea field="0" type="button" dataOnly="0" labelOnly="1" outline="0" axis="axisRow" fieldPosition="0"/>
    </format>
    <format dxfId="364">
      <pivotArea dataOnly="0" labelOnly="1" outline="0" fieldPosition="0">
        <references count="1">
          <reference field="4294967294" count="1">
            <x v="0"/>
          </reference>
        </references>
      </pivotArea>
    </format>
    <format dxfId="363">
      <pivotArea field="0" type="button" dataOnly="0" labelOnly="1" outline="0" axis="axisRow" fieldPosition="0"/>
    </format>
    <format dxfId="362">
      <pivotArea dataOnly="0" labelOnly="1" outline="0" fieldPosition="0">
        <references count="1">
          <reference field="4294967294" count="1">
            <x v="0"/>
          </reference>
        </references>
      </pivotArea>
    </format>
    <format dxfId="361">
      <pivotArea field="0" type="button" dataOnly="0" labelOnly="1" outline="0" axis="axisRow" fieldPosition="0"/>
    </format>
    <format dxfId="360">
      <pivotArea dataOnly="0" labelOnly="1" outline="0" fieldPosition="0">
        <references count="1">
          <reference field="4294967294" count="1">
            <x v="0"/>
          </reference>
        </references>
      </pivotArea>
    </format>
    <format dxfId="359">
      <pivotArea type="all" dataOnly="0" outline="0" fieldPosition="0"/>
    </format>
    <format dxfId="358">
      <pivotArea field="0" type="button" dataOnly="0" labelOnly="1" outline="0" axis="axisRow" fieldPosition="0"/>
    </format>
    <format dxfId="357">
      <pivotArea dataOnly="0" labelOnly="1" fieldPosition="0">
        <references count="1">
          <reference field="0" count="0"/>
        </references>
      </pivotArea>
    </format>
    <format dxfId="356">
      <pivotArea dataOnly="0" labelOnly="1" grandRow="1" outline="0" fieldPosition="0"/>
    </format>
    <format dxfId="355">
      <pivotArea dataOnly="0" labelOnly="1" outline="0" fieldPosition="0">
        <references count="1">
          <reference field="4294967294" count="1">
            <x v="0"/>
          </reference>
        </references>
      </pivotArea>
    </format>
    <format dxfId="354">
      <pivotArea dataOnly="0" labelOnly="1" fieldPosition="0">
        <references count="1">
          <reference field="0" count="0"/>
        </references>
      </pivotArea>
    </format>
    <format dxfId="353">
      <pivotArea dataOnly="0" labelOnly="1" grandRow="1" outline="0" fieldPosition="0"/>
    </format>
    <format dxfId="352">
      <pivotArea dataOnly="0" labelOnly="1" fieldPosition="0">
        <references count="1">
          <reference field="0" count="0"/>
        </references>
      </pivotArea>
    </format>
    <format dxfId="351">
      <pivotArea dataOnly="0" labelOnly="1" grandRow="1" outline="0" fieldPosition="0"/>
    </format>
    <format dxfId="350">
      <pivotArea field="0" type="button" dataOnly="0" labelOnly="1" outline="0" axis="axisRow" fieldPosition="0"/>
    </format>
    <format dxfId="349">
      <pivotArea dataOnly="0" labelOnly="1" outline="0" fieldPosition="0">
        <references count="1">
          <reference field="4294967294" count="1">
            <x v="0"/>
          </reference>
        </references>
      </pivotArea>
    </format>
    <format dxfId="348">
      <pivotArea field="0" type="button" dataOnly="0" labelOnly="1" outline="0" axis="axisRow" fieldPosition="0"/>
    </format>
    <format dxfId="347">
      <pivotArea dataOnly="0" labelOnly="1" outline="0" fieldPosition="0">
        <references count="1">
          <reference field="4294967294" count="1">
            <x v="0"/>
          </reference>
        </references>
      </pivotArea>
    </format>
    <format dxfId="346">
      <pivotArea field="0" type="button" dataOnly="0" labelOnly="1" outline="0" axis="axisRow" fieldPosition="0"/>
    </format>
    <format dxfId="345">
      <pivotArea dataOnly="0" labelOnly="1" outline="0" fieldPosition="0">
        <references count="1">
          <reference field="4294967294" count="1">
            <x v="0"/>
          </reference>
        </references>
      </pivotArea>
    </format>
    <format dxfId="344">
      <pivotArea field="0" type="button" dataOnly="0" labelOnly="1" outline="0" axis="axisRow" fieldPosition="0"/>
    </format>
    <format dxfId="343">
      <pivotArea dataOnly="0" labelOnly="1" outline="0" fieldPosition="0">
        <references count="1">
          <reference field="4294967294" count="1">
            <x v="0"/>
          </reference>
        </references>
      </pivotArea>
    </format>
    <format dxfId="342">
      <pivotArea type="all" dataOnly="0" outline="0" fieldPosition="0"/>
    </format>
    <format dxfId="341">
      <pivotArea outline="0" collapsedLevelsAreSubtotals="1" fieldPosition="0"/>
    </format>
    <format dxfId="340">
      <pivotArea field="0" type="button" dataOnly="0" labelOnly="1" outline="0" axis="axisRow" fieldPosition="0"/>
    </format>
    <format dxfId="339">
      <pivotArea dataOnly="0" labelOnly="1" fieldPosition="0">
        <references count="1">
          <reference field="0" count="0"/>
        </references>
      </pivotArea>
    </format>
    <format dxfId="338">
      <pivotArea dataOnly="0" labelOnly="1" grandRow="1" outline="0" fieldPosition="0"/>
    </format>
    <format dxfId="337">
      <pivotArea dataOnly="0" labelOnly="1" outline="0" fieldPosition="0">
        <references count="1">
          <reference field="4294967294" count="1">
            <x v="0"/>
          </reference>
        </references>
      </pivotArea>
    </format>
    <format dxfId="336">
      <pivotArea dataOnly="0" labelOnly="1" outline="0" fieldPosition="0">
        <references count="1">
          <reference field="4294967294" count="1">
            <x v="0"/>
          </reference>
        </references>
      </pivotArea>
    </format>
    <format dxfId="335">
      <pivotArea dataOnly="0" labelOnly="1" outline="0" fieldPosition="0">
        <references count="1">
          <reference field="4294967294" count="1">
            <x v="1"/>
          </reference>
        </references>
      </pivotArea>
    </format>
    <format dxfId="334">
      <pivotArea dataOnly="0" labelOnly="1" outline="0" fieldPosition="0">
        <references count="1">
          <reference field="4294967294" count="1">
            <x v="1"/>
          </reference>
        </references>
      </pivotArea>
    </format>
    <format dxfId="333">
      <pivotArea dataOnly="0" labelOnly="1" outline="0" fieldPosition="0">
        <references count="1">
          <reference field="4294967294" count="1">
            <x v="1"/>
          </reference>
        </references>
      </pivotArea>
    </format>
    <format dxfId="332">
      <pivotArea dataOnly="0" labelOnly="1" outline="0" fieldPosition="0">
        <references count="1">
          <reference field="4294967294" count="1">
            <x v="1"/>
          </reference>
        </references>
      </pivotArea>
    </format>
    <format dxfId="331">
      <pivotArea dataOnly="0" labelOnly="1" outline="0" fieldPosition="0">
        <references count="1">
          <reference field="4294967294" count="2">
            <x v="2"/>
            <x v="3"/>
          </reference>
        </references>
      </pivotArea>
    </format>
    <format dxfId="330">
      <pivotArea dataOnly="0" labelOnly="1" outline="0" fieldPosition="0">
        <references count="1">
          <reference field="4294967294" count="2">
            <x v="4"/>
            <x v="5"/>
          </reference>
        </references>
      </pivotArea>
    </format>
    <format dxfId="329">
      <pivotArea dataOnly="0" labelOnly="1" outline="0" fieldPosition="0">
        <references count="1">
          <reference field="4294967294" count="2">
            <x v="6"/>
            <x v="7"/>
          </reference>
        </references>
      </pivotArea>
    </format>
    <format dxfId="328">
      <pivotArea dataOnly="0" labelOnly="1" outline="0" fieldPosition="0">
        <references count="1">
          <reference field="4294967294" count="1">
            <x v="10"/>
          </reference>
        </references>
      </pivotArea>
    </format>
    <format dxfId="327">
      <pivotArea dataOnly="0" labelOnly="1" outline="0" fieldPosition="0">
        <references count="1">
          <reference field="4294967294" count="1">
            <x v="15"/>
          </reference>
        </references>
      </pivotArea>
    </format>
    <format dxfId="326">
      <pivotArea dataOnly="0" labelOnly="1" outline="0" fieldPosition="0">
        <references count="1">
          <reference field="4294967294" count="2">
            <x v="8"/>
            <x v="9"/>
          </reference>
        </references>
      </pivotArea>
    </format>
    <format dxfId="325">
      <pivotArea dataOnly="0" labelOnly="1" outline="0" fieldPosition="0">
        <references count="1">
          <reference field="4294967294" count="2">
            <x v="12"/>
            <x v="13"/>
          </reference>
        </references>
      </pivotArea>
    </format>
    <format dxfId="324">
      <pivotArea outline="0" collapsedLevelsAreSubtotals="1" fieldPosition="0"/>
    </format>
    <format dxfId="323">
      <pivotArea outline="0" collapsedLevelsAreSubtotals="1" fieldPosition="0"/>
    </format>
    <format dxfId="322">
      <pivotArea field="0" grandRow="1" outline="0" collapsedLevelsAreSubtotals="1" axis="axisRow" fieldPosition="0">
        <references count="1">
          <reference field="4294967294" count="1" selected="0">
            <x v="8"/>
          </reference>
        </references>
      </pivotArea>
    </format>
    <format dxfId="321">
      <pivotArea dataOnly="0" labelOnly="1" outline="0" fieldPosition="0">
        <references count="1">
          <reference field="4294967294" count="1">
            <x v="11"/>
          </reference>
        </references>
      </pivotArea>
    </format>
    <format dxfId="320">
      <pivotArea dataOnly="0" labelOnly="1" outline="0" fieldPosition="0">
        <references count="1">
          <reference field="4294967294" count="1">
            <x v="14"/>
          </reference>
        </references>
      </pivotArea>
    </format>
    <format dxfId="319">
      <pivotArea field="0" grandRow="1" outline="0" collapsedLevelsAreSubtotals="1" axis="axisRow" fieldPosition="0">
        <references count="1">
          <reference field="4294967294" count="1" selected="0">
            <x v="9"/>
          </reference>
        </references>
      </pivotArea>
    </format>
    <format dxfId="318">
      <pivotArea collapsedLevelsAreSubtotals="1" fieldPosition="0">
        <references count="2">
          <reference field="4294967294" count="1" selected="0">
            <x v="15"/>
          </reference>
          <reference field="0" count="1">
            <x v="0"/>
          </reference>
        </references>
      </pivotArea>
    </format>
    <format dxfId="317">
      <pivotArea field="0" grandRow="1" outline="0" collapsedLevelsAreSubtotals="1" axis="axisRow" fieldPosition="0">
        <references count="1">
          <reference field="4294967294" count="1" selected="0">
            <x v="14"/>
          </reference>
        </references>
      </pivotArea>
    </format>
    <format dxfId="316">
      <pivotArea collapsedLevelsAreSubtotals="1" fieldPosition="0">
        <references count="2">
          <reference field="4294967294" count="1" selected="0">
            <x v="5"/>
          </reference>
          <reference field="0" count="0"/>
        </references>
      </pivotArea>
    </format>
    <format dxfId="315">
      <pivotArea field="0" grandRow="1" outline="0" collapsedLevelsAreSubtotals="1" axis="axisRow" fieldPosition="0">
        <references count="1">
          <reference field="4294967294" count="1" selected="0">
            <x v="5"/>
          </reference>
        </references>
      </pivotArea>
    </format>
    <format dxfId="314">
      <pivotArea field="0" grandRow="1" outline="0" collapsedLevelsAreSubtotals="1" axis="axisRow" fieldPosition="0">
        <references count="1">
          <reference field="4294967294" count="1" selected="0">
            <x v="5"/>
          </reference>
        </references>
      </pivotArea>
    </format>
    <format dxfId="313">
      <pivotArea field="0" grandRow="1" outline="0" collapsedLevelsAreSubtotals="1" axis="axisRow" fieldPosition="0">
        <references count="1">
          <reference field="4294967294" count="1" selected="0">
            <x v="5"/>
          </reference>
        </references>
      </pivotArea>
    </format>
    <format dxfId="312">
      <pivotArea collapsedLevelsAreSubtotals="1" fieldPosition="0">
        <references count="2">
          <reference field="4294967294" count="1" selected="0">
            <x v="13"/>
          </reference>
          <reference field="0" count="1">
            <x v="0"/>
          </reference>
        </references>
      </pivotArea>
    </format>
    <format dxfId="311">
      <pivotArea collapsedLevelsAreSubtotals="1" fieldPosition="0">
        <references count="2">
          <reference field="4294967294" count="1" selected="0">
            <x v="13"/>
          </reference>
          <reference field="0" count="0"/>
        </references>
      </pivotArea>
    </format>
    <format dxfId="310">
      <pivotArea field="0" grandRow="1" outline="0" collapsedLevelsAreSubtotals="1" axis="axisRow" fieldPosition="0">
        <references count="1">
          <reference field="4294967294" count="1" selected="0">
            <x v="13"/>
          </reference>
        </references>
      </pivotArea>
    </format>
    <format dxfId="309">
      <pivotArea collapsedLevelsAreSubtotals="1" fieldPosition="0">
        <references count="2">
          <reference field="4294967294" count="1" selected="0">
            <x v="15"/>
          </reference>
          <reference field="0" count="1">
            <x v="1048832"/>
          </reference>
        </references>
      </pivotArea>
    </format>
    <format dxfId="308">
      <pivotArea outline="0" collapsedLevelsAreSubtotals="1" fieldPosition="0">
        <references count="1">
          <reference field="4294967294" count="1" selected="0">
            <x v="12"/>
          </reference>
        </references>
      </pivotArea>
    </format>
    <format dxfId="307">
      <pivotArea field="0" grandRow="1" outline="0" collapsedLevelsAreSubtotals="1" axis="axisRow" fieldPosition="0">
        <references count="1">
          <reference field="4294967294" count="1" selected="0">
            <x v="12"/>
          </reference>
        </references>
      </pivotArea>
    </format>
    <format dxfId="306">
      <pivotArea field="0" grandRow="1" outline="0" collapsedLevelsAreSubtotals="1" axis="axisRow" fieldPosition="0">
        <references count="1">
          <reference field="4294967294" count="1" selected="0">
            <x v="4"/>
          </reference>
        </references>
      </pivotArea>
    </format>
    <format dxfId="305">
      <pivotArea collapsedLevelsAreSubtotals="1" fieldPosition="0">
        <references count="2">
          <reference field="4294967294" count="1" selected="0">
            <x v="4"/>
          </reference>
          <reference field="0" count="1">
            <x v="1048832"/>
          </reference>
        </references>
      </pivotArea>
    </format>
    <format dxfId="304">
      <pivotArea collapsedLevelsAreSubtotals="1" fieldPosition="0">
        <references count="2">
          <reference field="4294967294" count="1" selected="0">
            <x v="4"/>
          </reference>
          <reference field="0" count="1">
            <x v="1048832"/>
          </reference>
        </references>
      </pivotArea>
    </format>
    <format dxfId="303">
      <pivotArea collapsedLevelsAreSubtotals="1" fieldPosition="0">
        <references count="2">
          <reference field="4294967294" count="1" selected="0">
            <x v="15"/>
          </reference>
          <reference field="0" count="1">
            <x v="0"/>
          </reference>
        </references>
      </pivotArea>
    </format>
    <format dxfId="302">
      <pivotArea field="0" grandRow="1" outline="0" collapsedLevelsAreSubtotals="1" axis="axisRow" fieldPosition="0">
        <references count="1">
          <reference field="4294967294" count="1" selected="0">
            <x v="9"/>
          </reference>
        </references>
      </pivotArea>
    </format>
    <format dxfId="301">
      <pivotArea collapsedLevelsAreSubtotals="1" fieldPosition="0">
        <references count="2">
          <reference field="4294967294" count="1" selected="0">
            <x v="4"/>
          </reference>
          <reference field="0" count="1">
            <x v="1048832"/>
          </reference>
        </references>
      </pivotArea>
    </format>
    <format dxfId="300">
      <pivotArea field="0" grandRow="1" outline="0" collapsedLevelsAreSubtotals="1" axis="axisRow" fieldPosition="0">
        <references count="1">
          <reference field="4294967294" count="1" selected="0">
            <x v="9"/>
          </reference>
        </references>
      </pivotArea>
    </format>
    <format dxfId="299">
      <pivotArea collapsedLevelsAreSubtotals="1" fieldPosition="0">
        <references count="2">
          <reference field="4294967294" count="2" selected="0">
            <x v="4"/>
            <x v="5"/>
          </reference>
          <reference field="0" count="2">
            <x v="1"/>
            <x v="2"/>
          </reference>
        </references>
      </pivotArea>
    </format>
    <format dxfId="298">
      <pivotArea collapsedLevelsAreSubtotals="1" fieldPosition="0">
        <references count="2">
          <reference field="4294967294" count="1" selected="0">
            <x v="5"/>
          </reference>
          <reference field="0" count="2">
            <x v="1"/>
            <x v="2"/>
          </reference>
        </references>
      </pivotArea>
    </format>
    <format dxfId="297">
      <pivotArea collapsedLevelsAreSubtotals="1" fieldPosition="0">
        <references count="2">
          <reference field="4294967294" count="2" selected="0">
            <x v="4"/>
            <x v="5"/>
          </reference>
          <reference field="0" count="0"/>
        </references>
      </pivotArea>
    </format>
    <format dxfId="296">
      <pivotArea collapsedLevelsAreSubtotals="1" fieldPosition="0">
        <references count="2">
          <reference field="4294967294" count="2" selected="0">
            <x v="4"/>
            <x v="5"/>
          </reference>
          <reference field="0" count="2">
            <x v="0"/>
            <x v="1"/>
          </reference>
        </references>
      </pivotArea>
    </format>
    <format dxfId="295">
      <pivotArea collapsedLevelsAreSubtotals="1" fieldPosition="0">
        <references count="2">
          <reference field="4294967294" count="1" selected="0">
            <x v="8"/>
          </reference>
          <reference field="0" count="1">
            <x v="0"/>
          </reference>
        </references>
      </pivotArea>
    </format>
    <format dxfId="294">
      <pivotArea collapsedLevelsAreSubtotals="1" fieldPosition="0">
        <references count="2">
          <reference field="4294967294" count="1" selected="0">
            <x v="14"/>
          </reference>
          <reference field="0" count="0"/>
        </references>
      </pivotArea>
    </format>
    <format dxfId="293">
      <pivotArea collapsedLevelsAreSubtotals="1" fieldPosition="0">
        <references count="2">
          <reference field="4294967294" count="2" selected="0">
            <x v="12"/>
            <x v="13"/>
          </reference>
          <reference field="0" count="0"/>
        </references>
      </pivotArea>
    </format>
    <format dxfId="292">
      <pivotArea collapsedLevelsAreSubtotals="1" fieldPosition="0">
        <references count="2">
          <reference field="4294967294" count="1" selected="0">
            <x v="15"/>
          </reference>
          <reference field="0" count="1">
            <x v="0"/>
          </reference>
        </references>
      </pivotArea>
    </format>
    <format dxfId="291">
      <pivotArea collapsedLevelsAreSubtotals="1" fieldPosition="0">
        <references count="2">
          <reference field="4294967294" count="1" selected="0">
            <x v="5"/>
          </reference>
          <reference field="0" count="1">
            <x v="0"/>
          </reference>
        </references>
      </pivotArea>
    </format>
    <format dxfId="290">
      <pivotArea collapsedLevelsAreSubtotals="1" fieldPosition="0">
        <references count="2">
          <reference field="4294967294" count="1" selected="0">
            <x v="5"/>
          </reference>
          <reference field="0" count="1">
            <x v="0"/>
          </reference>
        </references>
      </pivotArea>
    </format>
    <format dxfId="289">
      <pivotArea collapsedLevelsAreSubtotals="1" fieldPosition="0">
        <references count="2">
          <reference field="4294967294" count="1" selected="0">
            <x v="4"/>
          </reference>
          <reference field="0" count="1">
            <x v="0"/>
          </reference>
        </references>
      </pivotArea>
    </format>
    <format dxfId="288">
      <pivotArea collapsedLevelsAreSubtotals="1" fieldPosition="0">
        <references count="2">
          <reference field="4294967294" count="1" selected="0">
            <x v="4"/>
          </reference>
          <reference field="0" count="1">
            <x v="0"/>
          </reference>
        </references>
      </pivotArea>
    </format>
    <format dxfId="287">
      <pivotArea collapsedLevelsAreSubtotals="1" fieldPosition="0">
        <references count="2">
          <reference field="4294967294" count="1" selected="0">
            <x v="4"/>
          </reference>
          <reference field="0" count="1">
            <x v="0"/>
          </reference>
        </references>
      </pivotArea>
    </format>
    <format dxfId="286">
      <pivotArea outline="0" collapsedLevelsAreSubtotals="1" fieldPosition="0">
        <references count="1">
          <reference field="4294967294" count="2" selected="0">
            <x v="8"/>
            <x v="9"/>
          </reference>
        </references>
      </pivotArea>
    </format>
    <format dxfId="285">
      <pivotArea outline="0" collapsedLevelsAreSubtotals="1" fieldPosition="0">
        <references count="1">
          <reference field="4294967294" count="2" selected="0">
            <x v="12"/>
            <x v="13"/>
          </reference>
        </references>
      </pivotArea>
    </format>
    <format dxfId="284">
      <pivotArea collapsedLevelsAreSubtotals="1" fieldPosition="0">
        <references count="2">
          <reference field="4294967294" count="2" selected="0">
            <x v="4"/>
            <x v="5"/>
          </reference>
          <reference field="0" count="0"/>
        </references>
      </pivotArea>
    </format>
    <format dxfId="283">
      <pivotArea outline="0" collapsedLevelsAreSubtotals="1" fieldPosition="0">
        <references count="1">
          <reference field="4294967294" count="2" selected="0">
            <x v="4"/>
            <x v="5"/>
          </reference>
        </references>
      </pivotArea>
    </format>
    <format dxfId="282">
      <pivotArea outline="0" collapsedLevelsAreSubtotals="1" fieldPosition="0">
        <references count="1">
          <reference field="4294967294" count="1" selected="0">
            <x v="8"/>
          </reference>
        </references>
      </pivotArea>
    </format>
    <format dxfId="281">
      <pivotArea outline="0" collapsedLevelsAreSubtotals="1" fieldPosition="0">
        <references count="1">
          <reference field="4294967294" count="1" selected="0">
            <x v="13"/>
          </reference>
        </references>
      </pivotArea>
    </format>
    <format dxfId="280">
      <pivotArea outline="0" collapsedLevelsAreSubtotals="1" fieldPosition="0">
        <references count="1">
          <reference field="4294967294" count="1" selected="0">
            <x v="15"/>
          </reference>
        </references>
      </pivotArea>
    </format>
    <format dxfId="279">
      <pivotArea collapsedLevelsAreSubtotals="1" fieldPosition="0">
        <references count="2">
          <reference field="4294967294" count="1" selected="0">
            <x v="12"/>
          </reference>
          <reference field="0" count="1">
            <x v="0"/>
          </reference>
        </references>
      </pivotArea>
    </format>
    <format dxfId="278">
      <pivotArea collapsedLevelsAreSubtotals="1" fieldPosition="0">
        <references count="2">
          <reference field="4294967294" count="1" selected="0">
            <x v="12"/>
          </reference>
          <reference field="0" count="1">
            <x v="0"/>
          </reference>
        </references>
      </pivotArea>
    </format>
    <format dxfId="277">
      <pivotArea outline="0" collapsedLevelsAreSubtotals="1" fieldPosition="0">
        <references count="1">
          <reference field="4294967294" count="1" selected="0">
            <x v="9"/>
          </reference>
        </references>
      </pivotArea>
    </format>
    <format dxfId="276">
      <pivotArea collapsedLevelsAreSubtotals="1" fieldPosition="0">
        <references count="2">
          <reference field="4294967294" count="1" selected="0">
            <x v="12"/>
          </reference>
          <reference field="0" count="3">
            <x v="1"/>
            <x v="2"/>
            <x v="3"/>
          </reference>
        </references>
      </pivotArea>
    </format>
    <format dxfId="275">
      <pivotArea field="0" grandRow="1" outline="0" collapsedLevelsAreSubtotals="1" axis="axisRow" fieldPosition="0">
        <references count="1">
          <reference field="4294967294" count="1" selected="0">
            <x v="12"/>
          </reference>
        </references>
      </pivotArea>
    </format>
    <format dxfId="274">
      <pivotArea collapsedLevelsAreSubtotals="1" fieldPosition="0">
        <references count="1">
          <reference field="0" count="1">
            <x v="3"/>
          </reference>
        </references>
      </pivotArea>
    </format>
    <format dxfId="273">
      <pivotArea dataOnly="0" labelOnly="1" fieldPosition="0">
        <references count="1">
          <reference field="0" count="1">
            <x v="3"/>
          </reference>
        </references>
      </pivotArea>
    </format>
  </formats>
  <conditionalFormats count="42">
    <conditionalFormat priority="21">
      <pivotAreas count="1">
        <pivotArea type="data" collapsedLevelsAreSubtotals="1" fieldPosition="0">
          <references count="2">
            <reference field="4294967294" count="1" selected="0">
              <x v="4"/>
            </reference>
            <reference field="0" count="1">
              <x v="0"/>
            </reference>
          </references>
        </pivotArea>
      </pivotAreas>
    </conditionalFormat>
    <conditionalFormat priority="22">
      <pivotAreas count="1">
        <pivotArea type="data" collapsedLevelsAreSubtotals="1" fieldPosition="0">
          <references count="2">
            <reference field="4294967294" count="1" selected="0">
              <x v="4"/>
            </reference>
            <reference field="0" count="1">
              <x v="0"/>
            </reference>
          </references>
        </pivotArea>
      </pivotAreas>
    </conditionalFormat>
    <conditionalFormat priority="28">
      <pivotAreas count="1">
        <pivotArea type="data" collapsedLevelsAreSubtotals="1" fieldPosition="0">
          <references count="2">
            <reference field="4294967294" count="1" selected="0">
              <x v="4"/>
            </reference>
            <reference field="0" count="1">
              <x v="1"/>
            </reference>
          </references>
        </pivotArea>
      </pivotAreas>
    </conditionalFormat>
    <conditionalFormat priority="29">
      <pivotAreas count="1">
        <pivotArea type="data" collapsedLevelsAreSubtotals="1" fieldPosition="0">
          <references count="2">
            <reference field="4294967294" count="1" selected="0">
              <x v="4"/>
            </reference>
            <reference field="0" count="1">
              <x v="1"/>
            </reference>
          </references>
        </pivotArea>
      </pivotAreas>
    </conditionalFormat>
    <conditionalFormat priority="30">
      <pivotAreas count="1">
        <pivotArea type="data" collapsedLevelsAreSubtotals="1" fieldPosition="0">
          <references count="2">
            <reference field="4294967294" count="1" selected="0">
              <x v="5"/>
            </reference>
            <reference field="0" count="1">
              <x v="0"/>
            </reference>
          </references>
        </pivotArea>
      </pivotAreas>
    </conditionalFormat>
    <conditionalFormat priority="31">
      <pivotAreas count="1">
        <pivotArea type="data" collapsedLevelsAreSubtotals="1" fieldPosition="0">
          <references count="2">
            <reference field="4294967294" count="1" selected="0">
              <x v="5"/>
            </reference>
            <reference field="0" count="1">
              <x v="0"/>
            </reference>
          </references>
        </pivotArea>
      </pivotAreas>
    </conditionalFormat>
    <conditionalFormat priority="34">
      <pivotAreas count="1">
        <pivotArea type="data" collapsedLevelsAreSubtotals="1" fieldPosition="0">
          <references count="2">
            <reference field="4294967294" count="1" selected="0">
              <x v="4"/>
            </reference>
            <reference field="0" count="1">
              <x v="2"/>
            </reference>
          </references>
        </pivotArea>
      </pivotAreas>
    </conditionalFormat>
    <conditionalFormat priority="35">
      <pivotAreas count="1">
        <pivotArea type="data" collapsedLevelsAreSubtotals="1" fieldPosition="0">
          <references count="2">
            <reference field="4294967294" count="1" selected="0">
              <x v="4"/>
            </reference>
            <reference field="0" count="1">
              <x v="2"/>
            </reference>
          </references>
        </pivotArea>
      </pivotAreas>
    </conditionalFormat>
    <conditionalFormat priority="36">
      <pivotAreas count="1">
        <pivotArea type="data" collapsedLevelsAreSubtotals="1" fieldPosition="0">
          <references count="2">
            <reference field="4294967294" count="1" selected="0">
              <x v="9"/>
            </reference>
            <reference field="0" count="1">
              <x v="1"/>
            </reference>
          </references>
        </pivotArea>
      </pivotAreas>
    </conditionalFormat>
    <conditionalFormat priority="37">
      <pivotAreas count="1">
        <pivotArea type="data" collapsedLevelsAreSubtotals="1" fieldPosition="0">
          <references count="2">
            <reference field="4294967294" count="1" selected="0">
              <x v="9"/>
            </reference>
            <reference field="0" count="1">
              <x v="1"/>
            </reference>
          </references>
        </pivotArea>
      </pivotAreas>
    </conditionalFormat>
    <conditionalFormat priority="39">
      <pivotAreas count="1">
        <pivotArea type="data" collapsedLevelsAreSubtotals="1" fieldPosition="0">
          <references count="2">
            <reference field="4294967294" count="1" selected="0">
              <x v="9"/>
            </reference>
            <reference field="0" count="1">
              <x v="0"/>
            </reference>
          </references>
        </pivotArea>
      </pivotAreas>
    </conditionalFormat>
    <conditionalFormat priority="40">
      <pivotAreas count="1">
        <pivotArea type="data" collapsedLevelsAreSubtotals="1" fieldPosition="0">
          <references count="2">
            <reference field="4294967294" count="1" selected="0">
              <x v="9"/>
            </reference>
            <reference field="0" count="1">
              <x v="0"/>
            </reference>
          </references>
        </pivotArea>
      </pivotAreas>
    </conditionalFormat>
    <conditionalFormat priority="42">
      <pivotAreas count="1">
        <pivotArea type="data" collapsedLevelsAreSubtotals="1" fieldPosition="0">
          <references count="2">
            <reference field="4294967294" count="1" selected="0">
              <x v="5"/>
            </reference>
            <reference field="0" count="2">
              <x v="1"/>
              <x v="2"/>
            </reference>
          </references>
        </pivotArea>
      </pivotAreas>
    </conditionalFormat>
    <conditionalFormat priority="43">
      <pivotAreas count="1">
        <pivotArea type="data" collapsedLevelsAreSubtotals="1" fieldPosition="0">
          <references count="2">
            <reference field="4294967294" count="1" selected="0">
              <x v="5"/>
            </reference>
            <reference field="0" count="2">
              <x v="1"/>
              <x v="2"/>
            </reference>
          </references>
        </pivotArea>
      </pivotAreas>
    </conditionalFormat>
    <conditionalFormat priority="44">
      <pivotAreas count="1">
        <pivotArea type="data" collapsedLevelsAreSubtotals="1" fieldPosition="0">
          <references count="2">
            <reference field="4294967294" count="2" selected="0">
              <x v="8"/>
              <x v="9"/>
            </reference>
            <reference field="0" count="1">
              <x v="2"/>
            </reference>
          </references>
        </pivotArea>
      </pivotAreas>
    </conditionalFormat>
    <conditionalFormat priority="45">
      <pivotAreas count="1">
        <pivotArea type="data" collapsedLevelsAreSubtotals="1" fieldPosition="0">
          <references count="2">
            <reference field="4294967294" count="2" selected="0">
              <x v="8"/>
              <x v="9"/>
            </reference>
            <reference field="0" count="1">
              <x v="2"/>
            </reference>
          </references>
        </pivotArea>
      </pivotAreas>
    </conditionalFormat>
    <conditionalFormat priority="48">
      <pivotAreas count="1">
        <pivotArea type="data" grandRow="1" outline="0" collapsedLevelsAreSubtotals="1" fieldPosition="0">
          <references count="1">
            <reference field="4294967294" count="1" selected="0">
              <x v="8"/>
            </reference>
          </references>
        </pivotArea>
      </pivotAreas>
    </conditionalFormat>
    <conditionalFormat priority="49">
      <pivotAreas count="1">
        <pivotArea type="data" grandRow="1" outline="0" collapsedLevelsAreSubtotals="1" fieldPosition="0">
          <references count="1">
            <reference field="4294967294" count="1" selected="0">
              <x v="9"/>
            </reference>
          </references>
        </pivotArea>
      </pivotAreas>
    </conditionalFormat>
    <conditionalFormat priority="50">
      <pivotAreas count="1">
        <pivotArea type="data" grandRow="1" outline="0" collapsedLevelsAreSubtotals="1" fieldPosition="0">
          <references count="1">
            <reference field="4294967294" count="1" selected="0">
              <x v="9"/>
            </reference>
          </references>
        </pivotArea>
      </pivotAreas>
    </conditionalFormat>
    <conditionalFormat priority="51">
      <pivotAreas count="1">
        <pivotArea type="data" collapsedLevelsAreSubtotals="1" fieldPosition="0">
          <references count="2">
            <reference field="4294967294" count="1" selected="0">
              <x v="4"/>
            </reference>
            <reference field="0" count="1">
              <x v="1048832"/>
            </reference>
          </references>
        </pivotArea>
      </pivotAreas>
    </conditionalFormat>
    <conditionalFormat priority="52">
      <pivotAreas count="1">
        <pivotArea type="data" collapsedLevelsAreSubtotals="1" fieldPosition="0">
          <references count="2">
            <reference field="4294967294" count="1" selected="0">
              <x v="4"/>
            </reference>
            <reference field="0" count="1">
              <x v="1048832"/>
            </reference>
          </references>
        </pivotArea>
      </pivotAreas>
    </conditionalFormat>
    <conditionalFormat priority="54">
      <pivotAreas count="1">
        <pivotArea type="data" collapsedLevelsAreSubtotals="1" fieldPosition="0">
          <references count="2">
            <reference field="4294967294" count="1" selected="0">
              <x v="4"/>
            </reference>
            <reference field="0" count="1">
              <x v="1048832"/>
            </reference>
          </references>
        </pivotArea>
      </pivotAreas>
    </conditionalFormat>
    <conditionalFormat priority="55">
      <pivotAreas count="1">
        <pivotArea type="data" collapsedLevelsAreSubtotals="1" fieldPosition="0">
          <references count="2">
            <reference field="4294967294" count="1" selected="0">
              <x v="4"/>
            </reference>
            <reference field="0" count="1">
              <x v="1048832"/>
            </reference>
          </references>
        </pivotArea>
      </pivotAreas>
    </conditionalFormat>
    <conditionalFormat priority="56">
      <pivotAreas count="1">
        <pivotArea type="data" grandRow="1" outline="0" collapsedLevelsAreSubtotals="1" fieldPosition="0">
          <references count="1">
            <reference field="4294967294" count="1" selected="0">
              <x v="4"/>
            </reference>
          </references>
        </pivotArea>
      </pivotAreas>
    </conditionalFormat>
    <conditionalFormat priority="57">
      <pivotAreas count="1">
        <pivotArea type="data" grandRow="1" outline="0" collapsedLevelsAreSubtotals="1" fieldPosition="0">
          <references count="1">
            <reference field="4294967294" count="1" selected="0">
              <x v="4"/>
            </reference>
          </references>
        </pivotArea>
      </pivotAreas>
    </conditionalFormat>
    <conditionalFormat priority="58">
      <pivotAreas count="1">
        <pivotArea type="data" collapsedLevelsAreSubtotals="1" fieldPosition="0">
          <references count="2">
            <reference field="4294967294" count="1" selected="0">
              <x v="15"/>
            </reference>
            <reference field="0" count="4">
              <x v="0"/>
              <x v="1048832"/>
              <x v="1048832"/>
              <x v="1048832"/>
            </reference>
          </references>
        </pivotArea>
      </pivotAreas>
    </conditionalFormat>
    <conditionalFormat priority="59">
      <pivotAreas count="1">
        <pivotArea type="data" collapsedLevelsAreSubtotals="1" fieldPosition="0">
          <references count="2">
            <reference field="4294967294" count="1" selected="0">
              <x v="15"/>
            </reference>
            <reference field="0" count="4">
              <x v="0"/>
              <x v="1048832"/>
              <x v="1048832"/>
              <x v="1048832"/>
            </reference>
          </references>
        </pivotArea>
      </pivotAreas>
    </conditionalFormat>
    <conditionalFormat priority="60">
      <pivotAreas count="1">
        <pivotArea type="data" collapsedLevelsAreSubtotals="1" fieldPosition="0">
          <references count="2">
            <reference field="4294967294" count="1" selected="0">
              <x v="13"/>
            </reference>
            <reference field="0" count="4">
              <x v="0"/>
              <x v="1048832"/>
              <x v="1048832"/>
              <x v="1048832"/>
            </reference>
          </references>
        </pivotArea>
      </pivotAreas>
    </conditionalFormat>
    <conditionalFormat priority="61">
      <pivotAreas count="1">
        <pivotArea type="data" collapsedLevelsAreSubtotals="1" fieldPosition="0">
          <references count="2">
            <reference field="4294967294" count="1" selected="0">
              <x v="13"/>
            </reference>
            <reference field="0" count="4">
              <x v="0"/>
              <x v="1048832"/>
              <x v="1048832"/>
              <x v="1048832"/>
            </reference>
          </references>
        </pivotArea>
      </pivotAreas>
    </conditionalFormat>
    <conditionalFormat priority="68">
      <pivotAreas count="1">
        <pivotArea type="data" collapsedLevelsAreSubtotals="1" fieldPosition="0">
          <references count="2">
            <reference field="4294967294" count="1" selected="0">
              <x v="4"/>
            </reference>
            <reference field="0" count="1">
              <x v="1048832"/>
            </reference>
          </references>
        </pivotArea>
      </pivotAreas>
    </conditionalFormat>
    <conditionalFormat priority="69">
      <pivotAreas count="1">
        <pivotArea type="data" collapsedLevelsAreSubtotals="1" fieldPosition="0">
          <references count="2">
            <reference field="4294967294" count="1" selected="0">
              <x v="4"/>
            </reference>
            <reference field="0" count="1">
              <x v="1048832"/>
            </reference>
          </references>
        </pivotArea>
      </pivotAreas>
    </conditionalFormat>
    <conditionalFormat priority="72">
      <pivotAreas count="1">
        <pivotArea type="data" grandRow="1" outline="0" collapsedLevelsAreSubtotals="1" fieldPosition="0">
          <references count="1">
            <reference field="4294967294" count="1" selected="0">
              <x v="15"/>
            </reference>
          </references>
        </pivotArea>
      </pivotAreas>
    </conditionalFormat>
    <conditionalFormat priority="73">
      <pivotAreas count="1">
        <pivotArea type="data" grandRow="1" outline="0" collapsedLevelsAreSubtotals="1" fieldPosition="0">
          <references count="1">
            <reference field="4294967294" count="1" selected="0">
              <x v="15"/>
            </reference>
          </references>
        </pivotArea>
      </pivotAreas>
    </conditionalFormat>
    <conditionalFormat priority="78">
      <pivotAreas count="1">
        <pivotArea type="data" grandRow="1" outline="0" collapsedLevelsAreSubtotals="1" fieldPosition="0">
          <references count="1">
            <reference field="4294967294" count="1" selected="0">
              <x v="13"/>
            </reference>
          </references>
        </pivotArea>
      </pivotAreas>
    </conditionalFormat>
    <conditionalFormat priority="79">
      <pivotAreas count="1">
        <pivotArea type="data" grandRow="1" outline="0" collapsedLevelsAreSubtotals="1" fieldPosition="0">
          <references count="1">
            <reference field="4294967294" count="1" selected="0">
              <x v="13"/>
            </reference>
          </references>
        </pivotArea>
      </pivotAreas>
    </conditionalFormat>
    <conditionalFormat priority="84">
      <pivotAreas count="1">
        <pivotArea type="data" grandRow="1" outline="0" collapsedLevelsAreSubtotals="1" fieldPosition="0">
          <references count="1">
            <reference field="4294967294" count="1" selected="0">
              <x v="5"/>
            </reference>
          </references>
        </pivotArea>
      </pivotAreas>
    </conditionalFormat>
    <conditionalFormat priority="85">
      <pivotAreas count="1">
        <pivotArea type="data" grandRow="1" outline="0" collapsedLevelsAreSubtotals="1" fieldPosition="0">
          <references count="1">
            <reference field="4294967294" count="1" selected="0">
              <x v="5"/>
            </reference>
          </references>
        </pivotArea>
      </pivotAreas>
    </conditionalFormat>
    <conditionalFormat priority="111">
      <pivotAreas count="1">
        <pivotArea type="data" grandRow="1" outline="0" collapsedLevelsAreSubtotals="1" fieldPosition="0">
          <references count="1">
            <reference field="4294967294" count="1" selected="0">
              <x v="8"/>
            </reference>
          </references>
        </pivotArea>
      </pivotAreas>
    </conditionalFormat>
    <conditionalFormat priority="20">
      <pivotAreas count="1">
        <pivotArea type="data" collapsedLevelsAreSubtotals="1" fieldPosition="0">
          <references count="2">
            <reference field="4294967294" count="1" selected="0">
              <x v="8"/>
            </reference>
            <reference field="0" count="2">
              <x v="0"/>
              <x v="1"/>
            </reference>
          </references>
        </pivotArea>
      </pivotAreas>
    </conditionalFormat>
    <conditionalFormat priority="19">
      <pivotAreas count="1">
        <pivotArea type="data" collapsedLevelsAreSubtotals="1" fieldPosition="0">
          <references count="2">
            <reference field="4294967294" count="1" selected="0">
              <x v="8"/>
            </reference>
            <reference field="0" count="2">
              <x v="0"/>
              <x v="1"/>
            </reference>
          </references>
        </pivotArea>
      </pivotAreas>
    </conditionalFormat>
    <conditionalFormat priority="18">
      <pivotAreas count="1">
        <pivotArea type="data" collapsedLevelsAreSubtotals="1" fieldPosition="0">
          <references count="2">
            <reference field="4294967294" count="1" selected="0">
              <x v="13"/>
            </reference>
            <reference field="0" count="2">
              <x v="1"/>
              <x v="2"/>
            </reference>
          </references>
        </pivotArea>
      </pivotAreas>
    </conditionalFormat>
    <conditionalFormat priority="17">
      <pivotAreas count="1">
        <pivotArea type="data" collapsedLevelsAreSubtotals="1" fieldPosition="0">
          <references count="2">
            <reference field="4294967294" count="1" selected="0">
              <x v="13"/>
            </reference>
            <reference field="0" count="2">
              <x v="1"/>
              <x v="2"/>
            </reference>
          </references>
        </pivotArea>
      </pivotAreas>
    </conditionalFormat>
  </conditionalFormat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5"/>
          </reference>
        </references>
      </pivotArea>
    </chartFormat>
    <chartFormat chart="0" format="6" series="1">
      <pivotArea type="data" outline="0" fieldPosition="0">
        <references count="1">
          <reference field="4294967294" count="1" selected="0">
            <x v="6"/>
          </reference>
        </references>
      </pivotArea>
    </chartFormat>
    <chartFormat chart="0" format="7" series="1">
      <pivotArea type="data" outline="0" fieldPosition="0">
        <references count="1">
          <reference field="4294967294" count="1" selected="0">
            <x v="7"/>
          </reference>
        </references>
      </pivotArea>
    </chartFormat>
    <chartFormat chart="0" format="8" series="1">
      <pivotArea type="data" outline="0" fieldPosition="0">
        <references count="1">
          <reference field="4294967294" count="1" selected="0">
            <x v="8"/>
          </reference>
        </references>
      </pivotArea>
    </chartFormat>
    <chartFormat chart="0" format="9" series="1">
      <pivotArea type="data" outline="0" fieldPosition="0">
        <references count="1">
          <reference field="4294967294" count="1" selected="0">
            <x v="9"/>
          </reference>
        </references>
      </pivotArea>
    </chartFormat>
    <chartFormat chart="0" format="11" series="1">
      <pivotArea type="data" outline="0" fieldPosition="0">
        <references count="1">
          <reference field="4294967294" count="1" selected="0">
            <x v="10"/>
          </reference>
        </references>
      </pivotArea>
    </chartFormat>
    <chartFormat chart="0" format="12" series="1">
      <pivotArea type="data" outline="0" fieldPosition="0">
        <references count="1">
          <reference field="4294967294" count="1" selected="0">
            <x v="12"/>
          </reference>
        </references>
      </pivotArea>
    </chartFormat>
    <chartFormat chart="0" format="13" series="1">
      <pivotArea type="data" outline="0" fieldPosition="0">
        <references count="1">
          <reference field="4294967294" count="1" selected="0">
            <x v="13"/>
          </reference>
        </references>
      </pivotArea>
    </chartFormat>
    <chartFormat chart="0" format="15" series="1">
      <pivotArea type="data" outline="0" fieldPosition="0">
        <references count="1">
          <reference field="4294967294" count="1" selected="0">
            <x v="15"/>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7" format="3" series="1">
      <pivotArea type="data" outline="0" fieldPosition="0">
        <references count="1">
          <reference field="4294967294" count="1" selected="0">
            <x v="3"/>
          </reference>
        </references>
      </pivotArea>
    </chartFormat>
    <chartFormat chart="17" format="4" series="1">
      <pivotArea type="data" outline="0" fieldPosition="0">
        <references count="1">
          <reference field="4294967294" count="1" selected="0">
            <x v="4"/>
          </reference>
        </references>
      </pivotArea>
    </chartFormat>
    <chartFormat chart="17" format="5" series="1">
      <pivotArea type="data" outline="0" fieldPosition="0">
        <references count="1">
          <reference field="4294967294" count="1" selected="0">
            <x v="5"/>
          </reference>
        </references>
      </pivotArea>
    </chartFormat>
    <chartFormat chart="17" format="6" series="1">
      <pivotArea type="data" outline="0" fieldPosition="0">
        <references count="1">
          <reference field="4294967294" count="1" selected="0">
            <x v="6"/>
          </reference>
        </references>
      </pivotArea>
    </chartFormat>
    <chartFormat chart="17" format="7" series="1">
      <pivotArea type="data" outline="0" fieldPosition="0">
        <references count="1">
          <reference field="4294967294" count="1" selected="0">
            <x v="7"/>
          </reference>
        </references>
      </pivotArea>
    </chartFormat>
    <chartFormat chart="17" format="8" series="1">
      <pivotArea type="data" outline="0" fieldPosition="0">
        <references count="1">
          <reference field="4294967294" count="1" selected="0">
            <x v="8"/>
          </reference>
        </references>
      </pivotArea>
    </chartFormat>
    <chartFormat chart="17" format="9" series="1">
      <pivotArea type="data" outline="0" fieldPosition="0">
        <references count="1">
          <reference field="4294967294" count="1" selected="0">
            <x v="9"/>
          </reference>
        </references>
      </pivotArea>
    </chartFormat>
    <chartFormat chart="17" format="11" series="1">
      <pivotArea type="data" outline="0" fieldPosition="0">
        <references count="1">
          <reference field="4294967294" count="1" selected="0">
            <x v="10"/>
          </reference>
        </references>
      </pivotArea>
    </chartFormat>
    <chartFormat chart="17" format="12" series="1">
      <pivotArea type="data" outline="0" fieldPosition="0">
        <references count="1">
          <reference field="4294967294" count="1" selected="0">
            <x v="12"/>
          </reference>
        </references>
      </pivotArea>
    </chartFormat>
    <chartFormat chart="17" format="13" series="1">
      <pivotArea type="data" outline="0" fieldPosition="0">
        <references count="1">
          <reference field="4294967294" count="1" selected="0">
            <x v="13"/>
          </reference>
        </references>
      </pivotArea>
    </chartFormat>
    <chartFormat chart="17" format="15" series="1">
      <pivotArea type="data" outline="0" fieldPosition="0">
        <references count="1">
          <reference field="4294967294" count="1" selected="0">
            <x v="15"/>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os].[Producto].&amp;[Morter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 Tiendas"/>
    <pivotHierarchy dragToData="1"/>
    <pivotHierarchy dragToRow="0" dragToCol="0" dragToPage="0" dragToData="1"/>
    <pivotHierarchy dragToRow="0" dragToCol="0" dragToPage="0" dragToData="1"/>
    <pivotHierarchy dragToRow="0" dragToCol="0" dragToPage="0" dragToData="1" caption="Vol MAct"/>
    <pivotHierarchy dragToRow="0" dragToCol="0" dragToPage="0" dragToData="1" caption="Vol M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Estilo de tabla dinámica 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zas]"/>
        <x15:activeTabTopLevelEntity name="[fact_hechos]"/>
        <x15:activeTabTopLevelEntity name="[dim_producto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9279BBD-DA3A-4EB4-BAA1-57C145DD314C}" name="TablaDinámica4" cacheId="515" applyNumberFormats="0" applyBorderFormats="0" applyFontFormats="0" applyPatternFormats="0" applyAlignmentFormats="0" applyWidthHeightFormats="1" dataCaption="Valores" grandTotalCaption="Nacional" tag="cb06bc2d-69d3-437b-bf3b-9d6bc0035fdc" updatedVersion="8" minRefreshableVersion="3" useAutoFormatting="1" subtotalHiddenItems="1" itemPrintTitles="1" createdVersion="8" indent="0" outline="1" outlineData="1" multipleFieldFilters="0" chartFormat="24">
  <location ref="B53:D58" firstHeaderRow="0" firstDataRow="1" firstDataCol="1"/>
  <pivotFields count="4">
    <pivotField axis="axisRow" allDrilled="1" subtotalTop="0" showAll="0" defaultSubtotal="0" defaultAttributeDrillState="1">
      <items count="4">
        <item x="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dataField fld="2" subtotal="count" baseField="0" baseItem="0"/>
  </dataFields>
  <chartFormats count="4">
    <chartFormat chart="0"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os].[Producto].&amp;[Castillo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zas]"/>
        <x15:activeTabTopLevelEntity name="[fact_hechos]"/>
        <x15:activeTabTopLevelEntity name="[dim_producto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C2A956-9BEF-4F84-B6B6-9BFEBE155D1A}" name="TablaDinámica1" cacheId="512" applyNumberFormats="0" applyBorderFormats="0" applyFontFormats="0" applyPatternFormats="0" applyAlignmentFormats="0" applyWidthHeightFormats="1" dataCaption="Valores" grandTotalCaption="Nacional" tag="77b9caab-f405-4cbe-bfa4-2dc5c02db205" updatedVersion="8" minRefreshableVersion="3" useAutoFormatting="1" subtotalHiddenItems="1" itemPrintTitles="1" createdVersion="8" indent="0" outline="1" outlineData="1" multipleFieldFilters="0" chartFormat="110">
  <location ref="B43:D47" firstHeaderRow="0" firstDataRow="1" firstDataCol="1"/>
  <pivotFields count="4">
    <pivotField axis="axisRow" allDrilled="1" subtotalTop="0" showAll="0" dataSourceSort="1" defaultSubtotal="0" defaultAttributeDrillState="1">
      <items count="3">
        <item s="1" x="0"/>
        <item s="1" x="1"/>
        <item s="1"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8">
    <chartFormat chart="0" format="2"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106" format="5" series="1">
      <pivotArea type="data" outline="0" fieldPosition="0">
        <references count="1">
          <reference field="4294967294" count="1" selected="0">
            <x v="0"/>
          </reference>
        </references>
      </pivotArea>
    </chartFormat>
    <chartFormat chart="106" format="6" series="1">
      <pivotArea type="data" outline="0" fieldPosition="0">
        <references count="1">
          <reference field="4294967294" count="1" selected="0">
            <x v="1"/>
          </reference>
        </references>
      </pivotArea>
    </chartFormat>
    <chartFormat chart="107" format="7" series="1">
      <pivotArea type="data" outline="0" fieldPosition="0">
        <references count="1">
          <reference field="4294967294" count="1" selected="0">
            <x v="0"/>
          </reference>
        </references>
      </pivotArea>
    </chartFormat>
    <chartFormat chart="107" format="8" series="1">
      <pivotArea type="data" outline="0" fieldPosition="0">
        <references count="1">
          <reference field="4294967294" count="1" selected="0">
            <x v="1"/>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os].[Producto].&amp;[Castillo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zas]"/>
        <x15:activeTabTopLevelEntity name="[fact_hechos]"/>
        <x15:activeTabTopLevelEntity name="[dim_producto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668DCF-C628-4740-ADD1-72EFFFFA4288}" name="TablaDinámica3" cacheId="508" applyNumberFormats="0" applyBorderFormats="0" applyFontFormats="0" applyPatternFormats="0" applyAlignmentFormats="0" applyWidthHeightFormats="1" dataCaption="Valores" grandTotalCaption="NACIONAL" tag="cec7dba1-77d4-45f3-8fca-3d8dbb63285e" updatedVersion="8" minRefreshableVersion="3" subtotalHiddenItems="1" colGrandTotals="0" itemPrintTitles="1" createdVersion="8" indent="0" multipleFieldFilters="0" chartFormat="7" rowHeaderCaption="Producto">
  <location ref="F2:N7" firstHeaderRow="0" firstDataRow="1" firstDataCol="1"/>
  <pivotFields count="11">
    <pivotField axis="axisRow" allDrilled="1" showAll="0" sortType="descending" defaultAttributeDrillState="1">
      <items count="5">
        <item x="0"/>
        <item x="1"/>
        <item x="2"/>
        <item x="3"/>
        <item t="default"/>
      </items>
      <autoSortScope>
        <pivotArea dataOnly="0" outline="0" fieldPosition="0">
          <references count="1">
            <reference field="4294967294" count="1" selected="0">
              <x v="1"/>
            </reference>
          </references>
        </pivotArea>
      </autoSortScope>
    </pivotField>
    <pivotField allDrilled="1" showAll="0" dataSourceSort="1" defaultAttributeDrillState="1"/>
    <pivotField dataField="1" showAll="0"/>
    <pivotField dataField="1" showAll="0"/>
    <pivotField dataField="1" showAll="0"/>
    <pivotField dataField="1" showAll="0"/>
    <pivotField dataField="1" showAll="0"/>
    <pivotField dataField="1" showAll="0"/>
    <pivotField dataField="1" showAll="0"/>
    <pivotField allDrilled="1" showAll="0" dataSourceSort="1" defaultAttributeDrillState="1"/>
    <pivotField dataField="1" showAll="0"/>
  </pivotFields>
  <rowFields count="1">
    <field x="0"/>
  </rowFields>
  <rowItems count="5">
    <i>
      <x v="1"/>
    </i>
    <i>
      <x v="2"/>
    </i>
    <i>
      <x/>
    </i>
    <i>
      <x v="3"/>
    </i>
    <i t="grand">
      <x/>
    </i>
  </rowItems>
  <colFields count="1">
    <field x="-2"/>
  </colFields>
  <colItems count="8">
    <i>
      <x/>
    </i>
    <i i="1">
      <x v="1"/>
    </i>
    <i i="2">
      <x v="2"/>
    </i>
    <i i="3">
      <x v="3"/>
    </i>
    <i i="4">
      <x v="4"/>
    </i>
    <i i="5">
      <x v="5"/>
    </i>
    <i i="6">
      <x v="6"/>
    </i>
    <i i="7">
      <x v="7"/>
    </i>
  </colItems>
  <dataFields count="8">
    <dataField fld="3" subtotal="count" baseField="0" baseItem="0"/>
    <dataField fld="2" subtotal="count" baseField="0" baseItem="0"/>
    <dataField fld="4" subtotal="count" baseField="0" baseItem="0"/>
    <dataField fld="5" subtotal="count" baseField="0" baseItem="0"/>
    <dataField fld="10" subtotal="count" baseField="0" baseItem="0"/>
    <dataField fld="6" subtotal="count" baseField="0" baseItem="0"/>
    <dataField fld="7" subtotal="count" baseField="0" baseItem="0"/>
    <dataField fld="8" subtotal="count" baseField="0" baseItem="0" numFmtId="171"/>
  </dataFields>
  <formats count="29">
    <format dxfId="269">
      <pivotArea type="all" dataOnly="0" outline="0" fieldPosition="0"/>
    </format>
    <format dxfId="268">
      <pivotArea type="all" dataOnly="0" outline="0" fieldPosition="0"/>
    </format>
    <format dxfId="267">
      <pivotArea outline="0" collapsedLevelsAreSubtotals="1" fieldPosition="0"/>
    </format>
    <format dxfId="266">
      <pivotArea dataOnly="0" fieldPosition="0">
        <references count="1">
          <reference field="0" count="1">
            <x v="2"/>
          </reference>
        </references>
      </pivotArea>
    </format>
    <format dxfId="265">
      <pivotArea dataOnly="0" fieldPosition="0">
        <references count="1">
          <reference field="0" count="1">
            <x v="2"/>
          </reference>
        </references>
      </pivotArea>
    </format>
    <format dxfId="264">
      <pivotArea type="all" dataOnly="0" outline="0" fieldPosition="0"/>
    </format>
    <format dxfId="263">
      <pivotArea outline="0" collapsedLevelsAreSubtotals="1" fieldPosition="0"/>
    </format>
    <format dxfId="262">
      <pivotArea field="0" type="button" dataOnly="0" labelOnly="1" outline="0" axis="axisRow" fieldPosition="0"/>
    </format>
    <format dxfId="261">
      <pivotArea dataOnly="0" labelOnly="1" fieldPosition="0">
        <references count="1">
          <reference field="0" count="0"/>
        </references>
      </pivotArea>
    </format>
    <format dxfId="260">
      <pivotArea type="all" dataOnly="0" outline="0" fieldPosition="0"/>
    </format>
    <format dxfId="259">
      <pivotArea type="all" dataOnly="0" outline="0" fieldPosition="0"/>
    </format>
    <format dxfId="258">
      <pivotArea outline="0" collapsedLevelsAreSubtotals="1" fieldPosition="0"/>
    </format>
    <format dxfId="257">
      <pivotArea outline="0" collapsedLevelsAreSubtotals="1" fieldPosition="0"/>
    </format>
    <format dxfId="256">
      <pivotArea dataOnly="0" fieldPosition="0">
        <references count="1">
          <reference field="0" count="0"/>
        </references>
      </pivotArea>
    </format>
    <format dxfId="255">
      <pivotArea dataOnly="0" labelOnly="1" fieldPosition="0">
        <references count="1">
          <reference field="0" count="0"/>
        </references>
      </pivotArea>
    </format>
    <format dxfId="254">
      <pivotArea dataOnly="0" labelOnly="1" grandRow="1" outline="0" fieldPosition="0"/>
    </format>
    <format dxfId="253">
      <pivotArea field="0" type="button" dataOnly="0" labelOnly="1" outline="0" axis="axisRow" fieldPosition="0"/>
    </format>
    <format dxfId="252">
      <pivotArea dataOnly="0" labelOnly="1" fieldPosition="0">
        <references count="1">
          <reference field="0" count="0"/>
        </references>
      </pivotArea>
    </format>
    <format dxfId="251">
      <pivotArea dataOnly="0" labelOnly="1" grandRow="1" outline="0" fieldPosition="0"/>
    </format>
    <format dxfId="250">
      <pivotArea field="0" type="button" dataOnly="0" labelOnly="1" outline="0" axis="axisRow" fieldPosition="0"/>
    </format>
    <format dxfId="249">
      <pivotArea dataOnly="0" labelOnly="1" outline="0" fieldPosition="0">
        <references count="1">
          <reference field="4294967294" count="2">
            <x v="6"/>
            <x v="7"/>
          </reference>
        </references>
      </pivotArea>
    </format>
    <format dxfId="248">
      <pivotArea dataOnly="0" labelOnly="1" outline="0" fieldPosition="0">
        <references count="1">
          <reference field="4294967294" count="1">
            <x v="5"/>
          </reference>
        </references>
      </pivotArea>
    </format>
    <format dxfId="247">
      <pivotArea dataOnly="0" labelOnly="1" outline="0" fieldPosition="0">
        <references count="1">
          <reference field="4294967294" count="2">
            <x v="0"/>
            <x v="1"/>
          </reference>
        </references>
      </pivotArea>
    </format>
    <format dxfId="246">
      <pivotArea dataOnly="0" labelOnly="1" outline="0" fieldPosition="0">
        <references count="1">
          <reference field="4294967294" count="2">
            <x v="2"/>
            <x v="3"/>
          </reference>
        </references>
      </pivotArea>
    </format>
    <format dxfId="245">
      <pivotArea dataOnly="0" labelOnly="1" outline="0" fieldPosition="0">
        <references count="1">
          <reference field="4294967294" count="1">
            <x v="4"/>
          </reference>
        </references>
      </pivotArea>
    </format>
    <format dxfId="244">
      <pivotArea collapsedLevelsAreSubtotals="1" fieldPosition="0">
        <references count="2">
          <reference field="4294967294" count="1" selected="0">
            <x v="3"/>
          </reference>
          <reference field="0" count="1">
            <x v="2"/>
          </reference>
        </references>
      </pivotArea>
    </format>
    <format dxfId="243">
      <pivotArea field="0" grandRow="1" outline="0" collapsedLevelsAreSubtotals="1" axis="axisRow" fieldPosition="0">
        <references count="1">
          <reference field="4294967294" count="1" selected="0">
            <x v="2"/>
          </reference>
        </references>
      </pivotArea>
    </format>
    <format dxfId="242">
      <pivotArea collapsedLevelsAreSubtotals="1" fieldPosition="0">
        <references count="2">
          <reference field="4294967294" count="1" selected="0">
            <x v="2"/>
          </reference>
          <reference field="0" count="1">
            <x v="2"/>
          </reference>
        </references>
      </pivotArea>
    </format>
    <format dxfId="241">
      <pivotArea outline="0" collapsedLevelsAreSubtotals="1" fieldPosition="0">
        <references count="1">
          <reference field="4294967294" count="1" selected="0">
            <x v="7"/>
          </reference>
        </references>
      </pivotArea>
    </format>
  </formats>
  <conditionalFormats count="7">
    <conditionalFormat scope="data" priority="7">
      <pivotAreas count="1">
        <pivotArea outline="0" fieldPosition="0">
          <references count="1">
            <reference field="4294967294" count="1" selected="0">
              <x v="2"/>
            </reference>
          </references>
        </pivotArea>
      </pivotAreas>
    </conditionalFormat>
    <conditionalFormat scope="data" priority="6">
      <pivotAreas count="1">
        <pivotArea outline="0" fieldPosition="0">
          <references count="1">
            <reference field="4294967294" count="1" selected="0">
              <x v="3"/>
            </reference>
          </references>
        </pivotArea>
      </pivotAreas>
    </conditionalFormat>
    <conditionalFormat scope="data" priority="5">
      <pivotAreas count="1">
        <pivotArea outline="0" fieldPosition="0">
          <references count="1">
            <reference field="4294967294" count="1" selected="0">
              <x v="3"/>
            </reference>
          </references>
        </pivotArea>
      </pivotAreas>
    </conditionalFormat>
    <conditionalFormat scope="data" priority="4">
      <pivotAreas count="1">
        <pivotArea outline="0" fieldPosition="0">
          <references count="1">
            <reference field="4294967294" count="1" selected="0">
              <x v="6"/>
            </reference>
          </references>
        </pivotArea>
      </pivotAreas>
    </conditionalFormat>
    <conditionalFormat scope="data" priority="3">
      <pivotAreas count="1">
        <pivotArea outline="0" fieldPosition="0">
          <references count="1">
            <reference field="4294967294" count="1" selected="0">
              <x v="7"/>
            </reference>
          </references>
        </pivotArea>
      </pivotAreas>
    </conditionalFormat>
    <conditionalFormat scope="data" priority="2">
      <pivotAreas count="1">
        <pivotArea outline="0" fieldPosition="0">
          <references count="1">
            <reference field="4294967294" count="1" selected="0">
              <x v="6"/>
            </reference>
          </references>
        </pivotArea>
      </pivotAreas>
    </conditionalFormat>
    <conditionalFormat scope="data" priority="1">
      <pivotAreas count="1">
        <pivotArea outline="0" fieldPosition="0">
          <references count="1">
            <reference field="4294967294" count="1" selected="0">
              <x v="7"/>
            </reference>
          </references>
        </pivotArea>
      </pivotAreas>
    </conditionalFormat>
  </conditionalFormats>
  <chartFormats count="7">
    <chartFormat chart="6" format="0" series="1">
      <pivotArea type="data" outline="0" fieldPosition="0">
        <references count="1">
          <reference field="4294967294" count="1" selected="0">
            <x v="1"/>
          </reference>
        </references>
      </pivotArea>
    </chartFormat>
    <chartFormat chart="6"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5" series="1">
      <pivotArea type="data" outline="0" fieldPosition="0">
        <references count="1">
          <reference field="4294967294" count="1" selected="0">
            <x v="5"/>
          </reference>
        </references>
      </pivotArea>
    </chartFormat>
    <chartFormat chart="6" format="6" series="1">
      <pivotArea type="data" outline="0" fieldPosition="0">
        <references count="1">
          <reference field="4294967294" count="1" selected="0">
            <x v="6"/>
          </reference>
        </references>
      </pivotArea>
    </chartFormat>
    <chartFormat chart="6" format="7" series="1">
      <pivotArea type="data" outline="0" fieldPosition="0">
        <references count="1">
          <reference field="4294967294" count="1" selected="0">
            <x v="7"/>
          </reference>
        </references>
      </pivotArea>
    </chartFormat>
  </chart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ductos].[Producto].&amp;[Castillos]"/>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fact_hechos].[fecha (año)].&amp;[2022]"/>
        <member name="[fact_hechos].[fecha (año)].&amp;[2023]"/>
        <member name="[fact_hechos].[fecha (año)].&amp;[2025]"/>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Estilo de tabla dinámica 1"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os]"/>
        <x15:activeTabTopLevelEntity name="[fact_hechos]"/>
        <x15:activeTabTopLevelEntity name="[dim_plaza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EDE959-9B5D-4B82-A86D-F5CE3CD505DC}" name="TablaDinámica3" cacheId="504" applyNumberFormats="0" applyBorderFormats="0" applyFontFormats="0" applyPatternFormats="0" applyAlignmentFormats="0" applyWidthHeightFormats="1" dataCaption="Valores" grandTotalCaption="TOTAL" missingCaption="0" tag="94189946-2845-400c-9941-73a1db066040" updatedVersion="8" minRefreshableVersion="3" subtotalHiddenItems="1" itemPrintTitles="1" createdVersion="8" indent="0" compact="0" compactData="0" multipleFieldFilters="0" chartFormat="2" rowHeaderCaption="Gerencia">
  <location ref="B10:O39" firstHeaderRow="0" firstDataRow="1" firstDataCol="2"/>
  <pivotFields count="16">
    <pivotField axis="axisRow" compact="0" allDrilled="1" outline="0" showAll="0" dataSourceSort="1"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t="default"/>
      </items>
    </pivotField>
    <pivotField axis="axisRow" subtotalCaption="?  Total" compact="0" allDrilled="1" outline="0" showAll="0" defaultAttributeDrillState="1">
      <items count="11">
        <item x="3"/>
        <item x="5"/>
        <item x="7"/>
        <item x="6"/>
        <item x="9"/>
        <item x="0"/>
        <item x="8"/>
        <item x="1"/>
        <item x="2"/>
        <item x="4"/>
        <item t="default"/>
      </items>
    </pivotField>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compact="0" allDrilled="1" outline="0" showAll="0" dataSourceSort="1" defaultAttributeDrillState="1"/>
    <pivotField compact="0" allDrilled="1" outline="0" showAll="0" dataSourceSort="1" defaultAttributeDrillState="1"/>
  </pivotFields>
  <rowFields count="2">
    <field x="1"/>
    <field x="0"/>
  </rowFields>
  <rowItems count="29">
    <i>
      <x/>
      <x v="6"/>
    </i>
    <i r="1">
      <x v="7"/>
    </i>
    <i r="1">
      <x v="8"/>
    </i>
    <i r="1">
      <x v="9"/>
    </i>
    <i r="1">
      <x v="10"/>
    </i>
    <i r="1">
      <x v="11"/>
    </i>
    <i t="default">
      <x/>
    </i>
    <i>
      <x v="1"/>
      <x v="17"/>
    </i>
    <i r="1">
      <x v="18"/>
    </i>
    <i r="1">
      <x v="19"/>
    </i>
    <i r="1">
      <x v="20"/>
    </i>
    <i r="1">
      <x v="21"/>
    </i>
    <i t="default">
      <x v="1"/>
    </i>
    <i>
      <x v="5"/>
      <x/>
    </i>
    <i t="default">
      <x v="5"/>
    </i>
    <i>
      <x v="7"/>
      <x v="1"/>
    </i>
    <i r="1">
      <x v="2"/>
    </i>
    <i t="default">
      <x v="7"/>
    </i>
    <i>
      <x v="8"/>
      <x v="3"/>
    </i>
    <i r="1">
      <x v="4"/>
    </i>
    <i r="1">
      <x v="5"/>
    </i>
    <i t="default">
      <x v="8"/>
    </i>
    <i>
      <x v="9"/>
      <x v="12"/>
    </i>
    <i r="1">
      <x v="13"/>
    </i>
    <i r="1">
      <x v="14"/>
    </i>
    <i r="1">
      <x v="15"/>
    </i>
    <i r="1">
      <x v="16"/>
    </i>
    <i t="default">
      <x v="9"/>
    </i>
    <i t="grand">
      <x/>
    </i>
  </rowItems>
  <colFields count="1">
    <field x="-2"/>
  </colFields>
  <colItems count="12">
    <i>
      <x/>
    </i>
    <i i="1">
      <x v="1"/>
    </i>
    <i i="2">
      <x v="2"/>
    </i>
    <i i="3">
      <x v="3"/>
    </i>
    <i i="4">
      <x v="4"/>
    </i>
    <i i="5">
      <x v="5"/>
    </i>
    <i i="6">
      <x v="6"/>
    </i>
    <i i="7">
      <x v="7"/>
    </i>
    <i i="8">
      <x v="8"/>
    </i>
    <i i="9">
      <x v="9"/>
    </i>
    <i i="10">
      <x v="10"/>
    </i>
    <i i="11">
      <x v="11"/>
    </i>
  </colItems>
  <dataFields count="12">
    <dataField name="No. Tiendas" fld="2" baseField="0" baseItem="0"/>
    <dataField fld="3" subtotal="count" baseField="0" baseItem="0"/>
    <dataField name="Ratio: vs Gris" fld="4" subtotal="count" baseField="0" baseItem="0"/>
    <dataField name="Vol MA" fld="5" subtotal="count" baseField="0" baseItem="0"/>
    <dataField name="Vol MAct" fld="6" subtotal="count" baseField="0" baseItem="0"/>
    <dataField fld="7" subtotal="count" baseField="0" baseItem="0"/>
    <dataField fld="8" subtotal="count" baseField="0" baseItem="0"/>
    <dataField fld="13" subtotal="count" baseField="0" baseItem="0"/>
    <dataField fld="9" subtotal="count" baseField="0" baseItem="0"/>
    <dataField fld="10" subtotal="count" baseField="0" baseItem="0"/>
    <dataField fld="11" subtotal="count" baseField="0" baseItem="0" numFmtId="166"/>
    <dataField fld="12" subtotal="count" baseField="0" baseItem="0"/>
  </dataFields>
  <formats count="116">
    <format dxfId="234">
      <pivotArea type="all" dataOnly="0" outline="0" fieldPosition="0"/>
    </format>
    <format dxfId="233">
      <pivotArea outline="0" collapsedLevelsAreSubtotals="1" fieldPosition="0"/>
    </format>
    <format dxfId="232">
      <pivotArea type="origin" dataOnly="0" labelOnly="1" outline="0" fieldPosition="0"/>
    </format>
    <format dxfId="231">
      <pivotArea type="topRight" dataOnly="0" labelOnly="1" outline="0" fieldPosition="0"/>
    </format>
    <format dxfId="230">
      <pivotArea dataOnly="0" labelOnly="1" grandRow="1" outline="0" fieldPosition="0"/>
    </format>
    <format dxfId="229">
      <pivotArea dataOnly="0" labelOnly="1" grandCol="1" outline="0" fieldPosition="0"/>
    </format>
    <format dxfId="228">
      <pivotArea field="1" type="button" dataOnly="0" labelOnly="1" outline="0" axis="axisRow" fieldPosition="0"/>
    </format>
    <format dxfId="227">
      <pivotArea field="0" type="button" dataOnly="0" labelOnly="1" outline="0" axis="axisRow" fieldPosition="1"/>
    </format>
    <format dxfId="226">
      <pivotArea field="1" type="button" dataOnly="0" labelOnly="1" outline="0" axis="axisRow" fieldPosition="0"/>
    </format>
    <format dxfId="225">
      <pivotArea field="0" type="button" dataOnly="0" labelOnly="1" outline="0" axis="axisRow" fieldPosition="1"/>
    </format>
    <format dxfId="224">
      <pivotArea field="1" type="button" dataOnly="0" labelOnly="1" outline="0" axis="axisRow" fieldPosition="0"/>
    </format>
    <format dxfId="223">
      <pivotArea field="0" type="button" dataOnly="0" labelOnly="1" outline="0" axis="axisRow" fieldPosition="1"/>
    </format>
    <format dxfId="222">
      <pivotArea field="1" type="button" dataOnly="0" labelOnly="1" outline="0" axis="axisRow" fieldPosition="0"/>
    </format>
    <format dxfId="221">
      <pivotArea field="0" type="button" dataOnly="0" labelOnly="1" outline="0" axis="axisRow" fieldPosition="1"/>
    </format>
    <format dxfId="220">
      <pivotArea field="1" type="button" dataOnly="0" labelOnly="1" outline="0" axis="axisRow" fieldPosition="0"/>
    </format>
    <format dxfId="219">
      <pivotArea dataOnly="0" labelOnly="1" outline="0" fieldPosition="0">
        <references count="1">
          <reference field="1" count="1">
            <x v="1048832"/>
          </reference>
        </references>
      </pivotArea>
    </format>
    <format dxfId="218">
      <pivotArea dataOnly="0" labelOnly="1" outline="0" fieldPosition="0">
        <references count="1">
          <reference field="1" count="1">
            <x v="3"/>
          </reference>
        </references>
      </pivotArea>
    </format>
    <format dxfId="217">
      <pivotArea dataOnly="0" labelOnly="1" outline="0" fieldPosition="0">
        <references count="1">
          <reference field="1" count="1">
            <x v="5"/>
          </reference>
        </references>
      </pivotArea>
    </format>
    <format dxfId="216">
      <pivotArea dataOnly="0" labelOnly="1" outline="0" fieldPosition="0">
        <references count="1">
          <reference field="1" count="1">
            <x v="1048832"/>
          </reference>
        </references>
      </pivotArea>
    </format>
    <format dxfId="215">
      <pivotArea dataOnly="0" labelOnly="1" outline="0" fieldPosition="0">
        <references count="1">
          <reference field="1" count="1">
            <x v="1048832"/>
          </reference>
        </references>
      </pivotArea>
    </format>
    <format dxfId="214">
      <pivotArea dataOnly="0" labelOnly="1" outline="0" fieldPosition="0">
        <references count="1">
          <reference field="1" count="1">
            <x v="1048832"/>
          </reference>
        </references>
      </pivotArea>
    </format>
    <format dxfId="213">
      <pivotArea dataOnly="0" labelOnly="1" outline="0" fieldPosition="0">
        <references count="1">
          <reference field="1" count="1">
            <x v="2"/>
          </reference>
        </references>
      </pivotArea>
    </format>
    <format dxfId="212">
      <pivotArea dataOnly="0" labelOnly="1" outline="0" fieldPosition="0">
        <references count="1">
          <reference field="1" count="1">
            <x v="1048832"/>
          </reference>
        </references>
      </pivotArea>
    </format>
    <format dxfId="211">
      <pivotArea dataOnly="0" labelOnly="1" outline="0" fieldPosition="0">
        <references count="1">
          <reference field="1" count="1">
            <x v="6"/>
          </reference>
        </references>
      </pivotArea>
    </format>
    <format dxfId="210">
      <pivotArea dataOnly="0" labelOnly="1" outline="0" fieldPosition="0">
        <references count="1">
          <reference field="1" count="1">
            <x v="4"/>
          </reference>
        </references>
      </pivotArea>
    </format>
    <format dxfId="209">
      <pivotArea dataOnly="0" labelOnly="1" outline="0" fieldPosition="0">
        <references count="1">
          <reference field="1" count="1">
            <x v="0"/>
          </reference>
        </references>
      </pivotArea>
    </format>
    <format dxfId="208">
      <pivotArea dataOnly="0" labelOnly="1" outline="0" fieldPosition="0">
        <references count="1">
          <reference field="1" count="1">
            <x v="1048832"/>
          </reference>
        </references>
      </pivotArea>
    </format>
    <format dxfId="207">
      <pivotArea dataOnly="0" labelOnly="1" outline="0" fieldPosition="0">
        <references count="1">
          <reference field="1" count="1">
            <x v="1048832"/>
          </reference>
        </references>
      </pivotArea>
    </format>
    <format dxfId="206">
      <pivotArea dataOnly="0" labelOnly="1" outline="0" fieldPosition="0">
        <references count="1">
          <reference field="1" count="1">
            <x v="1048832"/>
          </reference>
        </references>
      </pivotArea>
    </format>
    <format dxfId="205">
      <pivotArea dataOnly="0" labelOnly="1" outline="0" fieldPosition="0">
        <references count="1">
          <reference field="1" count="1">
            <x v="1048832"/>
          </reference>
        </references>
      </pivotArea>
    </format>
    <format dxfId="204">
      <pivotArea dataOnly="0" labelOnly="1" outline="0" fieldPosition="0">
        <references count="1">
          <reference field="1" count="1">
            <x v="1048832"/>
          </reference>
        </references>
      </pivotArea>
    </format>
    <format dxfId="203">
      <pivotArea dataOnly="0" labelOnly="1" outline="0" fieldPosition="0">
        <references count="1">
          <reference field="1" count="1">
            <x v="1048832"/>
          </reference>
        </references>
      </pivotArea>
    </format>
    <format dxfId="202">
      <pivotArea dataOnly="0" labelOnly="1" outline="0" fieldPosition="0">
        <references count="1">
          <reference field="1" count="1">
            <x v="1048832"/>
          </reference>
        </references>
      </pivotArea>
    </format>
    <format dxfId="201">
      <pivotArea dataOnly="0" labelOnly="1" outline="0" fieldPosition="0">
        <references count="1">
          <reference field="1" count="1">
            <x v="1"/>
          </reference>
        </references>
      </pivotArea>
    </format>
    <format dxfId="200">
      <pivotArea dataOnly="0" labelOnly="1" outline="0" fieldPosition="0">
        <references count="1">
          <reference field="1" count="1">
            <x v="1048832"/>
          </reference>
        </references>
      </pivotArea>
    </format>
    <format dxfId="199">
      <pivotArea dataOnly="0" labelOnly="1" grandRow="1" outline="0" fieldPosition="0"/>
    </format>
    <format dxfId="198">
      <pivotArea dataOnly="0" labelOnly="1" outline="0" fieldPosition="0">
        <references count="1">
          <reference field="1" count="1">
            <x v="1048832"/>
          </reference>
        </references>
      </pivotArea>
    </format>
    <format dxfId="197">
      <pivotArea dataOnly="0" labelOnly="1" outline="0" fieldPosition="0">
        <references count="1">
          <reference field="1" count="1">
            <x v="3"/>
          </reference>
        </references>
      </pivotArea>
    </format>
    <format dxfId="196">
      <pivotArea dataOnly="0" labelOnly="1" outline="0" fieldPosition="0">
        <references count="1">
          <reference field="1" count="1">
            <x v="5"/>
          </reference>
        </references>
      </pivotArea>
    </format>
    <format dxfId="195">
      <pivotArea dataOnly="0" labelOnly="1" outline="0" fieldPosition="0">
        <references count="1">
          <reference field="1" count="1">
            <x v="1048832"/>
          </reference>
        </references>
      </pivotArea>
    </format>
    <format dxfId="194">
      <pivotArea dataOnly="0" labelOnly="1" outline="0" fieldPosition="0">
        <references count="1">
          <reference field="1" count="1">
            <x v="1048832"/>
          </reference>
        </references>
      </pivotArea>
    </format>
    <format dxfId="193">
      <pivotArea dataOnly="0" labelOnly="1" outline="0" fieldPosition="0">
        <references count="1">
          <reference field="1" count="1">
            <x v="1048832"/>
          </reference>
        </references>
      </pivotArea>
    </format>
    <format dxfId="192">
      <pivotArea dataOnly="0" labelOnly="1" outline="0" fieldPosition="0">
        <references count="1">
          <reference field="1" count="1">
            <x v="2"/>
          </reference>
        </references>
      </pivotArea>
    </format>
    <format dxfId="191">
      <pivotArea dataOnly="0" labelOnly="1" outline="0" fieldPosition="0">
        <references count="1">
          <reference field="1" count="1">
            <x v="1048832"/>
          </reference>
        </references>
      </pivotArea>
    </format>
    <format dxfId="190">
      <pivotArea dataOnly="0" labelOnly="1" outline="0" fieldPosition="0">
        <references count="1">
          <reference field="1" count="1">
            <x v="6"/>
          </reference>
        </references>
      </pivotArea>
    </format>
    <format dxfId="189">
      <pivotArea dataOnly="0" labelOnly="1" outline="0" fieldPosition="0">
        <references count="1">
          <reference field="1" count="1">
            <x v="4"/>
          </reference>
        </references>
      </pivotArea>
    </format>
    <format dxfId="188">
      <pivotArea dataOnly="0" labelOnly="1" outline="0" fieldPosition="0">
        <references count="1">
          <reference field="1" count="1">
            <x v="0"/>
          </reference>
        </references>
      </pivotArea>
    </format>
    <format dxfId="187">
      <pivotArea dataOnly="0" labelOnly="1" outline="0" fieldPosition="0">
        <references count="1">
          <reference field="1" count="1">
            <x v="1048832"/>
          </reference>
        </references>
      </pivotArea>
    </format>
    <format dxfId="186">
      <pivotArea dataOnly="0" labelOnly="1" outline="0" fieldPosition="0">
        <references count="1">
          <reference field="1" count="1">
            <x v="1048832"/>
          </reference>
        </references>
      </pivotArea>
    </format>
    <format dxfId="185">
      <pivotArea dataOnly="0" labelOnly="1" outline="0" fieldPosition="0">
        <references count="1">
          <reference field="1" count="1">
            <x v="1048832"/>
          </reference>
        </references>
      </pivotArea>
    </format>
    <format dxfId="184">
      <pivotArea dataOnly="0" labelOnly="1" outline="0" fieldPosition="0">
        <references count="1">
          <reference field="1" count="1">
            <x v="1048832"/>
          </reference>
        </references>
      </pivotArea>
    </format>
    <format dxfId="183">
      <pivotArea dataOnly="0" labelOnly="1" outline="0" fieldPosition="0">
        <references count="1">
          <reference field="1" count="1">
            <x v="1048832"/>
          </reference>
        </references>
      </pivotArea>
    </format>
    <format dxfId="182">
      <pivotArea dataOnly="0" labelOnly="1" outline="0" fieldPosition="0">
        <references count="1">
          <reference field="1" count="1">
            <x v="1048832"/>
          </reference>
        </references>
      </pivotArea>
    </format>
    <format dxfId="181">
      <pivotArea dataOnly="0" labelOnly="1" outline="0" fieldPosition="0">
        <references count="1">
          <reference field="1" count="1">
            <x v="1048832"/>
          </reference>
        </references>
      </pivotArea>
    </format>
    <format dxfId="180">
      <pivotArea dataOnly="0" labelOnly="1" outline="0" fieldPosition="0">
        <references count="1">
          <reference field="1" count="1">
            <x v="1"/>
          </reference>
        </references>
      </pivotArea>
    </format>
    <format dxfId="179">
      <pivotArea dataOnly="0" labelOnly="1" outline="0" fieldPosition="0">
        <references count="1">
          <reference field="1" count="1">
            <x v="1048832"/>
          </reference>
        </references>
      </pivotArea>
    </format>
    <format dxfId="178">
      <pivotArea dataOnly="0" labelOnly="1" grandRow="1" outline="0" fieldPosition="0"/>
    </format>
    <format dxfId="177">
      <pivotArea dataOnly="0" labelOnly="1" outline="0" fieldPosition="0">
        <references count="1">
          <reference field="1" count="1">
            <x v="1048832"/>
          </reference>
        </references>
      </pivotArea>
    </format>
    <format dxfId="176">
      <pivotArea dataOnly="0" labelOnly="1" outline="0" fieldPosition="0">
        <references count="1">
          <reference field="1" count="1">
            <x v="3"/>
          </reference>
        </references>
      </pivotArea>
    </format>
    <format dxfId="175">
      <pivotArea dataOnly="0" labelOnly="1" outline="0" fieldPosition="0">
        <references count="1">
          <reference field="1" count="1">
            <x v="5"/>
          </reference>
        </references>
      </pivotArea>
    </format>
    <format dxfId="174">
      <pivotArea dataOnly="0" labelOnly="1" outline="0" fieldPosition="0">
        <references count="1">
          <reference field="1" count="1">
            <x v="1048832"/>
          </reference>
        </references>
      </pivotArea>
    </format>
    <format dxfId="173">
      <pivotArea dataOnly="0" labelOnly="1" outline="0" fieldPosition="0">
        <references count="1">
          <reference field="1" count="1">
            <x v="1048832"/>
          </reference>
        </references>
      </pivotArea>
    </format>
    <format dxfId="172">
      <pivotArea dataOnly="0" labelOnly="1" outline="0" fieldPosition="0">
        <references count="1">
          <reference field="1" count="1">
            <x v="2"/>
          </reference>
        </references>
      </pivotArea>
    </format>
    <format dxfId="171">
      <pivotArea dataOnly="0" labelOnly="1" outline="0" fieldPosition="0">
        <references count="1">
          <reference field="1" count="1">
            <x v="1048832"/>
          </reference>
        </references>
      </pivotArea>
    </format>
    <format dxfId="170">
      <pivotArea dataOnly="0" labelOnly="1" outline="0" fieldPosition="0">
        <references count="1">
          <reference field="1" count="1">
            <x v="6"/>
          </reference>
        </references>
      </pivotArea>
    </format>
    <format dxfId="169">
      <pivotArea dataOnly="0" labelOnly="1" outline="0" fieldPosition="0">
        <references count="1">
          <reference field="1" count="1">
            <x v="4"/>
          </reference>
        </references>
      </pivotArea>
    </format>
    <format dxfId="168">
      <pivotArea dataOnly="0" labelOnly="1" outline="0" fieldPosition="0">
        <references count="1">
          <reference field="1" count="1">
            <x v="0"/>
          </reference>
        </references>
      </pivotArea>
    </format>
    <format dxfId="167">
      <pivotArea dataOnly="0" labelOnly="1" outline="0" fieldPosition="0">
        <references count="1">
          <reference field="1" count="1">
            <x v="1048832"/>
          </reference>
        </references>
      </pivotArea>
    </format>
    <format dxfId="166">
      <pivotArea dataOnly="0" labelOnly="1" outline="0" fieldPosition="0">
        <references count="1">
          <reference field="1" count="1">
            <x v="1048832"/>
          </reference>
        </references>
      </pivotArea>
    </format>
    <format dxfId="165">
      <pivotArea dataOnly="0" labelOnly="1" outline="0" fieldPosition="0">
        <references count="1">
          <reference field="1" count="1">
            <x v="1048832"/>
          </reference>
        </references>
      </pivotArea>
    </format>
    <format dxfId="164">
      <pivotArea dataOnly="0" labelOnly="1" outline="0" fieldPosition="0">
        <references count="1">
          <reference field="1" count="1">
            <x v="1048832"/>
          </reference>
        </references>
      </pivotArea>
    </format>
    <format dxfId="163">
      <pivotArea dataOnly="0" labelOnly="1" outline="0" fieldPosition="0">
        <references count="1">
          <reference field="1" count="1">
            <x v="1048832"/>
          </reference>
        </references>
      </pivotArea>
    </format>
    <format dxfId="162">
      <pivotArea dataOnly="0" labelOnly="1" outline="0" fieldPosition="0">
        <references count="1">
          <reference field="1" count="1">
            <x v="1048832"/>
          </reference>
        </references>
      </pivotArea>
    </format>
    <format dxfId="161">
      <pivotArea dataOnly="0" labelOnly="1" outline="0" fieldPosition="0">
        <references count="1">
          <reference field="1" count="1">
            <x v="1048832"/>
          </reference>
        </references>
      </pivotArea>
    </format>
    <format dxfId="160">
      <pivotArea dataOnly="0" labelOnly="1" outline="0" fieldPosition="0">
        <references count="1">
          <reference field="1" count="1">
            <x v="1"/>
          </reference>
        </references>
      </pivotArea>
    </format>
    <format dxfId="159">
      <pivotArea dataOnly="0" labelOnly="1" outline="0" fieldPosition="0">
        <references count="1">
          <reference field="1" count="1">
            <x v="1048832"/>
          </reference>
        </references>
      </pivotArea>
    </format>
    <format dxfId="158">
      <pivotArea dataOnly="0" labelOnly="1" grandRow="1" outline="0" fieldPosition="0"/>
    </format>
    <format dxfId="157">
      <pivotArea field="1" type="button" dataOnly="0" labelOnly="1" outline="0" axis="axisRow" fieldPosition="0"/>
    </format>
    <format dxfId="156">
      <pivotArea field="0" type="button" dataOnly="0" labelOnly="1" outline="0" axis="axisRow" fieldPosition="1"/>
    </format>
    <format dxfId="155">
      <pivotArea field="1" type="button" dataOnly="0" labelOnly="1" outline="0" axis="axisRow" fieldPosition="0"/>
    </format>
    <format dxfId="154">
      <pivotArea field="0" type="button" dataOnly="0" labelOnly="1" outline="0" axis="axisRow" fieldPosition="1"/>
    </format>
    <format dxfId="153">
      <pivotArea dataOnly="0" labelOnly="1" outline="0" fieldPosition="0">
        <references count="1">
          <reference field="4294967294" count="2">
            <x v="1"/>
            <x v="2"/>
          </reference>
        </references>
      </pivotArea>
    </format>
    <format dxfId="152">
      <pivotArea dataOnly="0" labelOnly="1" outline="0" fieldPosition="0">
        <references count="1">
          <reference field="4294967294" count="1">
            <x v="8"/>
          </reference>
        </references>
      </pivotArea>
    </format>
    <format dxfId="151">
      <pivotArea dataOnly="0" labelOnly="1" outline="0" fieldPosition="0">
        <references count="1">
          <reference field="4294967294" count="2">
            <x v="9"/>
            <x v="10"/>
          </reference>
        </references>
      </pivotArea>
    </format>
    <format dxfId="150">
      <pivotArea dataOnly="0" labelOnly="1" outline="0" fieldPosition="0">
        <references count="1">
          <reference field="4294967294" count="2">
            <x v="5"/>
            <x v="6"/>
          </reference>
        </references>
      </pivotArea>
    </format>
    <format dxfId="149">
      <pivotArea dataOnly="0" labelOnly="1" outline="0" fieldPosition="0">
        <references count="1">
          <reference field="4294967294" count="2">
            <x v="3"/>
            <x v="4"/>
          </reference>
        </references>
      </pivotArea>
    </format>
    <format dxfId="148">
      <pivotArea dataOnly="0" labelOnly="1" outline="0" fieldPosition="0">
        <references count="1">
          <reference field="4294967294" count="1">
            <x v="0"/>
          </reference>
        </references>
      </pivotArea>
    </format>
    <format dxfId="147">
      <pivotArea dataOnly="0" labelOnly="1" outline="0" fieldPosition="0">
        <references count="1">
          <reference field="1" count="1">
            <x v="1048832"/>
          </reference>
        </references>
      </pivotArea>
    </format>
    <format dxfId="146">
      <pivotArea dataOnly="0" labelOnly="1" outline="0" fieldPosition="0">
        <references count="1">
          <reference field="4294967294" count="1">
            <x v="11"/>
          </reference>
        </references>
      </pivotArea>
    </format>
    <format dxfId="145">
      <pivotArea outline="0" fieldPosition="0">
        <references count="1">
          <reference field="4294967294" count="1" selected="0">
            <x v="11"/>
          </reference>
        </references>
      </pivotArea>
    </format>
    <format dxfId="144">
      <pivotArea outline="0" fieldPosition="0">
        <references count="1">
          <reference field="4294967294" count="1" selected="0">
            <x v="2"/>
          </reference>
        </references>
      </pivotArea>
    </format>
    <format dxfId="143">
      <pivotArea outline="0" fieldPosition="0">
        <references count="3">
          <reference field="4294967294" count="1" selected="0">
            <x v="2"/>
          </reference>
          <reference field="0" count="1" selected="0">
            <x v="6"/>
          </reference>
          <reference field="1" count="1" selected="0">
            <x v="0"/>
          </reference>
        </references>
      </pivotArea>
    </format>
    <format dxfId="142">
      <pivotArea outline="0" fieldPosition="0">
        <references count="3">
          <reference field="4294967294" count="10" selected="0">
            <x v="0"/>
            <x v="1"/>
            <x v="2"/>
            <x v="3"/>
            <x v="4"/>
            <x v="5"/>
            <x v="6"/>
            <x v="8"/>
            <x v="9"/>
            <x v="10"/>
          </reference>
          <reference field="0" count="1" selected="0">
            <x v="23"/>
          </reference>
          <reference field="1" count="1" selected="0">
            <x v="2"/>
          </reference>
        </references>
      </pivotArea>
    </format>
    <format dxfId="141">
      <pivotArea dataOnly="0" labelOnly="1" outline="0" fieldPosition="0">
        <references count="2">
          <reference field="0" count="1">
            <x v="23"/>
          </reference>
          <reference field="1" count="1" selected="0">
            <x v="2"/>
          </reference>
        </references>
      </pivotArea>
    </format>
    <format dxfId="140">
      <pivotArea outline="0" fieldPosition="0">
        <references count="3">
          <reference field="4294967294" count="10" selected="0">
            <x v="0"/>
            <x v="1"/>
            <x v="2"/>
            <x v="3"/>
            <x v="4"/>
            <x v="5"/>
            <x v="6"/>
            <x v="8"/>
            <x v="9"/>
            <x v="10"/>
          </reference>
          <reference field="0" count="2" selected="0">
            <x v="25"/>
            <x v="26"/>
          </reference>
          <reference field="1" count="1" selected="0">
            <x v="2"/>
          </reference>
        </references>
      </pivotArea>
    </format>
    <format dxfId="139">
      <pivotArea dataOnly="0" labelOnly="1" outline="0" fieldPosition="0">
        <references count="2">
          <reference field="0" count="2">
            <x v="25"/>
            <x v="26"/>
          </reference>
          <reference field="1" count="1" selected="0">
            <x v="2"/>
          </reference>
        </references>
      </pivotArea>
    </format>
    <format dxfId="138">
      <pivotArea outline="0" fieldPosition="0">
        <references count="3">
          <reference field="4294967294" count="10" selected="0">
            <x v="0"/>
            <x v="1"/>
            <x v="2"/>
            <x v="3"/>
            <x v="4"/>
            <x v="5"/>
            <x v="6"/>
            <x v="8"/>
            <x v="9"/>
            <x v="10"/>
          </reference>
          <reference field="0" count="1" selected="0">
            <x v="22"/>
          </reference>
          <reference field="1" count="1" selected="0">
            <x v="2"/>
          </reference>
        </references>
      </pivotArea>
    </format>
    <format dxfId="137">
      <pivotArea dataOnly="0" labelOnly="1" outline="0" fieldPosition="0">
        <references count="2">
          <reference field="0" count="1">
            <x v="22"/>
          </reference>
          <reference field="1" count="1" selected="0">
            <x v="2"/>
          </reference>
        </references>
      </pivotArea>
    </format>
    <format dxfId="136">
      <pivotArea outline="0" fieldPosition="0">
        <references count="3">
          <reference field="4294967294" count="10" selected="0">
            <x v="0"/>
            <x v="1"/>
            <x v="2"/>
            <x v="3"/>
            <x v="4"/>
            <x v="5"/>
            <x v="6"/>
            <x v="8"/>
            <x v="9"/>
            <x v="10"/>
          </reference>
          <reference field="0" count="1" selected="0">
            <x v="24"/>
          </reference>
          <reference field="1" count="1" selected="0">
            <x v="2"/>
          </reference>
        </references>
      </pivotArea>
    </format>
    <format dxfId="135">
      <pivotArea dataOnly="0" labelOnly="1" outline="0" fieldPosition="0">
        <references count="2">
          <reference field="0" count="1">
            <x v="24"/>
          </reference>
          <reference field="1" count="1" selected="0">
            <x v="2"/>
          </reference>
        </references>
      </pivotArea>
    </format>
    <format dxfId="134">
      <pivotArea field="1" grandRow="1" outline="0" axis="axisRow" fieldPosition="0">
        <references count="1">
          <reference field="4294967294" count="1" selected="0">
            <x v="11"/>
          </reference>
        </references>
      </pivotArea>
    </format>
    <format dxfId="133">
      <pivotArea dataOnly="0" labelOnly="1" outline="0" fieldPosition="0">
        <references count="1">
          <reference field="4294967294" count="1">
            <x v="7"/>
          </reference>
        </references>
      </pivotArea>
    </format>
    <format dxfId="132">
      <pivotArea outline="0" fieldPosition="0">
        <references count="1">
          <reference field="4294967294" count="1" selected="0">
            <x v="10"/>
          </reference>
        </references>
      </pivotArea>
    </format>
    <format dxfId="131">
      <pivotArea type="all" dataOnly="0" outline="0" fieldPosition="0"/>
    </format>
    <format dxfId="130">
      <pivotArea field="1" type="button" dataOnly="0" labelOnly="1" outline="0" axis="axisRow" fieldPosition="0"/>
    </format>
    <format dxfId="129">
      <pivotArea field="0" type="button" dataOnly="0" labelOnly="1" outline="0" axis="axisRow" fieldPosition="1"/>
    </format>
    <format dxfId="128">
      <pivotArea dataOnly="0" labelOnly="1" outline="0" fieldPosition="0">
        <references count="1">
          <reference field="4294967294" count="12">
            <x v="0"/>
            <x v="1"/>
            <x v="2"/>
            <x v="3"/>
            <x v="4"/>
            <x v="5"/>
            <x v="6"/>
            <x v="7"/>
            <x v="8"/>
            <x v="9"/>
            <x v="10"/>
            <x v="11"/>
          </reference>
        </references>
      </pivotArea>
    </format>
    <format dxfId="127">
      <pivotArea outline="0" collapsedLevelsAreSubtotals="1" fieldPosition="0"/>
    </format>
    <format dxfId="126">
      <pivotArea dataOnly="0" labelOnly="1" outline="0" fieldPosition="0">
        <references count="1">
          <reference field="1" count="5">
            <x v="0"/>
            <x v="1"/>
            <x v="1048832"/>
            <x v="1048832"/>
            <x v="1048832"/>
          </reference>
        </references>
      </pivotArea>
    </format>
    <format dxfId="125">
      <pivotArea dataOnly="0" labelOnly="1" outline="0" fieldPosition="0">
        <references count="1">
          <reference field="1" count="5" defaultSubtotal="1">
            <x v="0"/>
            <x v="1"/>
            <x v="1048832"/>
            <x v="1048832"/>
            <x v="1048832"/>
          </reference>
        </references>
      </pivotArea>
    </format>
    <format dxfId="124">
      <pivotArea dataOnly="0" labelOnly="1" grandRow="1" outline="0" fieldPosition="0"/>
    </format>
    <format dxfId="123">
      <pivotArea dataOnly="0" labelOnly="1" outline="0" fieldPosition="0">
        <references count="2">
          <reference field="0" count="6">
            <x v="6"/>
            <x v="7"/>
            <x v="8"/>
            <x v="9"/>
            <x v="10"/>
            <x v="11"/>
          </reference>
          <reference field="1" count="1" selected="0">
            <x v="0"/>
          </reference>
        </references>
      </pivotArea>
    </format>
    <format dxfId="122">
      <pivotArea dataOnly="0" labelOnly="1" outline="0" fieldPosition="0">
        <references count="2">
          <reference field="0" count="3">
            <x v="14"/>
            <x v="15"/>
            <x v="16"/>
          </reference>
          <reference field="1" count="1" selected="0">
            <x v="1048832"/>
          </reference>
        </references>
      </pivotArea>
    </format>
    <format dxfId="121">
      <pivotArea dataOnly="0" labelOnly="1" outline="0" fieldPosition="0">
        <references count="2">
          <reference field="0" count="2">
            <x v="4"/>
            <x v="5"/>
          </reference>
          <reference field="1" count="1" selected="0">
            <x v="1048832"/>
          </reference>
        </references>
      </pivotArea>
    </format>
    <format dxfId="120">
      <pivotArea dataOnly="0" labelOnly="1" outline="0" fieldPosition="0">
        <references count="2">
          <reference field="0" count="1">
            <x v="3"/>
          </reference>
          <reference field="1" count="1" selected="0">
            <x v="1048832"/>
          </reference>
        </references>
      </pivotArea>
    </format>
    <format dxfId="119">
      <pivotArea dataOnly="0" labelOnly="1" outline="0" fieldPosition="0">
        <references count="2">
          <reference field="0" count="4">
            <x v="17"/>
            <x v="18"/>
            <x v="19"/>
            <x v="20"/>
          </reference>
          <reference field="1" count="1" selected="0">
            <x v="1"/>
          </reference>
        </references>
      </pivotArea>
    </format>
  </formats>
  <conditionalFormats count="9">
    <conditionalFormat scope="data" priority="12">
      <pivotAreas count="1">
        <pivotArea outline="0" fieldPosition="0">
          <references count="1">
            <reference field="4294967294" count="1" selected="0">
              <x v="5"/>
            </reference>
          </references>
        </pivotArea>
      </pivotAreas>
    </conditionalFormat>
    <conditionalFormat scope="data" priority="11">
      <pivotAreas count="1">
        <pivotArea outline="0" fieldPosition="0">
          <references count="1">
            <reference field="4294967294" count="1" selected="0">
              <x v="6"/>
            </reference>
          </references>
        </pivotArea>
      </pivotAreas>
    </conditionalFormat>
    <conditionalFormat scope="data" priority="8">
      <pivotAreas count="1">
        <pivotArea outline="0" fieldPosition="0">
          <references count="1">
            <reference field="4294967294" count="1" selected="0">
              <x v="6"/>
            </reference>
          </references>
        </pivotArea>
      </pivotAreas>
    </conditionalFormat>
    <conditionalFormat scope="data" priority="7">
      <pivotAreas count="1">
        <pivotArea outline="0" fieldPosition="0">
          <references count="1">
            <reference field="4294967294" count="1" selected="0">
              <x v="5"/>
            </reference>
          </references>
        </pivotArea>
      </pivotAreas>
    </conditionalFormat>
    <conditionalFormat scope="data" priority="6">
      <pivotAreas count="1">
        <pivotArea outline="0" fieldPosition="0">
          <references count="1">
            <reference field="4294967294" count="1" selected="0">
              <x v="9"/>
            </reference>
          </references>
        </pivotArea>
      </pivotAreas>
    </conditionalFormat>
    <conditionalFormat scope="data" priority="4">
      <pivotAreas count="1">
        <pivotArea outline="0" fieldPosition="0">
          <references count="1">
            <reference field="4294967294" count="1" selected="0">
              <x v="2"/>
            </reference>
          </references>
        </pivotArea>
      </pivotAreas>
    </conditionalFormat>
    <conditionalFormat scope="data" priority="3">
      <pivotAreas count="1">
        <pivotArea outline="0" fieldPosition="0">
          <references count="1">
            <reference field="4294967294" count="1" selected="0">
              <x v="11"/>
            </reference>
          </references>
        </pivotArea>
      </pivotAreas>
    </conditionalFormat>
    <conditionalFormat priority="2">
      <pivotAreas count="1">
        <pivotArea type="data" outline="0" collapsedLevelsAreSubtotals="1" fieldPosition="0">
          <references count="1">
            <reference field="4294967294" count="1" selected="0">
              <x v="10"/>
            </reference>
          </references>
        </pivotArea>
      </pivotAreas>
    </conditionalFormat>
    <conditionalFormat priority="1">
      <pivotAreas count="1">
        <pivotArea type="data" outline="0" collapsedLevelsAreSubtotals="1" fieldPosition="0">
          <references count="1">
            <reference field="4294967294" count="1" selected="0">
              <x v="10"/>
            </reference>
          </references>
        </pivotArea>
      </pivotAreas>
    </conditionalFormat>
  </conditional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lazas].[Region].&amp;[CENTRO-SUR]"/>
      </members>
    </pivotHierarchy>
    <pivotHierarchy dragToData="1"/>
    <pivotHierarchy dragToData="1"/>
    <pivotHierarchy dragToData="1"/>
    <pivotHierarchy dragToData="1"/>
    <pivotHierarchy multipleItemSelectionAllowed="1" dragToData="1">
      <members count="1" level="1">
        <member name="[dim_productos].[Producto].&amp;[Multipla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No. Tiendas"/>
    <pivotHierarchy dragToData="1"/>
    <pivotHierarchy dragToRow="0" dragToCol="0" dragToPage="0" dragToData="1"/>
    <pivotHierarchy dragToRow="0" dragToCol="0" dragToPage="0" dragToData="1"/>
    <pivotHierarchy dragToRow="0" dragToCol="0" dragToPage="0" dragToData="1" caption="Vol MAct"/>
    <pivotHierarchy dragToRow="0" dragToCol="0" dragToPage="0" dragToData="1" caption="Vol M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atio: vs Gri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Estilo de tabla dinámica 1" showRowHeaders="1" showColHeaders="1" showRowStripes="0" showColStripes="0" showLastColumn="1"/>
  <rowHierarchiesUsage count="2">
    <rowHierarchyUsage hierarchyUsage="15"/>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productos]"/>
        <x15:activeTabTopLevelEntity name="[fact_hechos]"/>
        <x15:activeTabTopLevelEntity name="[dim_plazas]"/>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DB7EA2-6EC8-417B-9CEC-798620F97506}" name="TablaDinámica3" cacheId="500" applyNumberFormats="0" applyBorderFormats="0" applyFontFormats="0" applyPatternFormats="0" applyAlignmentFormats="0" applyWidthHeightFormats="1" dataCaption="Valores" grandTotalCaption="TOTAL" missingCaption="0" tag="8a7d38b5-9aa5-45f8-bdbd-2504cd34aae3" updatedVersion="8" minRefreshableVersion="3" subtotalHiddenItems="1" colGrandTotals="0" itemPrintTitles="1" createdVersion="8" indent="0" compact="0" outline="1" outlineData="1" compactData="0" multipleFieldFilters="0" rowHeaderCaption="Producto">
  <location ref="B9:L94" firstHeaderRow="0" firstDataRow="1" firstDataCol="2"/>
  <pivotFields count="13">
    <pivotField axis="axisRow" compact="0" allDrilled="1" showAll="0" dataSourceSort="1">
      <items count="68">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t="default"/>
      </items>
    </pivotField>
    <pivotField axis="axisRow" compact="0" allDrilled="1" showAll="0" sortType="ascending" defaultAttributeDrillState="1">
      <items count="18">
        <item x="0"/>
        <item x="1"/>
        <item x="2"/>
        <item x="3"/>
        <item x="4"/>
        <item x="5"/>
        <item x="6"/>
        <item x="7"/>
        <item x="8"/>
        <item x="9"/>
        <item x="10"/>
        <item x="11"/>
        <item x="12"/>
        <item x="13"/>
        <item x="14"/>
        <item x="15"/>
        <item x="16"/>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compact="0" allDrilled="1" showAll="0" dataSourceSort="1" defaultAttributeDrillState="1"/>
    <pivotField compact="0" allDrilled="1" showAll="0" dataSourceSort="1" defaultAttributeDrillState="1"/>
  </pivotFields>
  <rowFields count="2">
    <field x="1"/>
    <field x="0"/>
  </rowFields>
  <rowItems count="85">
    <i>
      <x/>
    </i>
    <i r="1">
      <x/>
    </i>
    <i r="1">
      <x v="1"/>
    </i>
    <i r="1">
      <x v="2"/>
    </i>
    <i r="1">
      <x v="3"/>
    </i>
    <i r="1">
      <x v="4"/>
    </i>
    <i>
      <x v="1"/>
    </i>
    <i r="1">
      <x v="5"/>
    </i>
    <i>
      <x v="2"/>
    </i>
    <i r="1">
      <x v="6"/>
    </i>
    <i r="1">
      <x v="7"/>
    </i>
    <i r="1">
      <x v="8"/>
    </i>
    <i r="1">
      <x v="9"/>
    </i>
    <i r="1">
      <x v="10"/>
    </i>
    <i r="1">
      <x v="11"/>
    </i>
    <i>
      <x v="3"/>
    </i>
    <i r="1">
      <x v="12"/>
    </i>
    <i>
      <x v="4"/>
    </i>
    <i r="1">
      <x v="13"/>
    </i>
    <i r="1">
      <x v="14"/>
    </i>
    <i r="1">
      <x v="15"/>
    </i>
    <i r="1">
      <x v="16"/>
    </i>
    <i>
      <x v="5"/>
    </i>
    <i r="1">
      <x v="17"/>
    </i>
    <i r="1">
      <x v="18"/>
    </i>
    <i r="1">
      <x v="19"/>
    </i>
    <i r="1">
      <x v="20"/>
    </i>
    <i r="1">
      <x v="21"/>
    </i>
    <i r="1">
      <x v="22"/>
    </i>
    <i>
      <x v="6"/>
    </i>
    <i r="1">
      <x v="23"/>
    </i>
    <i r="1">
      <x v="24"/>
    </i>
    <i>
      <x v="7"/>
    </i>
    <i r="1">
      <x v="25"/>
    </i>
    <i r="1">
      <x v="26"/>
    </i>
    <i r="1">
      <x v="27"/>
    </i>
    <i>
      <x v="8"/>
    </i>
    <i r="1">
      <x v="28"/>
    </i>
    <i>
      <x v="9"/>
    </i>
    <i r="1">
      <x v="29"/>
    </i>
    <i r="1">
      <x v="30"/>
    </i>
    <i r="1">
      <x v="31"/>
    </i>
    <i>
      <x v="10"/>
    </i>
    <i r="1">
      <x v="32"/>
    </i>
    <i r="1">
      <x v="33"/>
    </i>
    <i r="1">
      <x v="34"/>
    </i>
    <i r="1">
      <x v="35"/>
    </i>
    <i r="1">
      <x v="36"/>
    </i>
    <i r="1">
      <x v="37"/>
    </i>
    <i>
      <x v="11"/>
    </i>
    <i r="1">
      <x v="38"/>
    </i>
    <i r="1">
      <x v="39"/>
    </i>
    <i r="1">
      <x v="40"/>
    </i>
    <i r="1">
      <x v="41"/>
    </i>
    <i r="1">
      <x v="42"/>
    </i>
    <i>
      <x v="12"/>
    </i>
    <i r="1">
      <x v="43"/>
    </i>
    <i r="1">
      <x v="44"/>
    </i>
    <i r="1">
      <x v="45"/>
    </i>
    <i>
      <x v="13"/>
    </i>
    <i r="1">
      <x v="46"/>
    </i>
    <i r="1">
      <x v="47"/>
    </i>
    <i r="1">
      <x v="48"/>
    </i>
    <i r="1">
      <x v="49"/>
    </i>
    <i r="1">
      <x v="50"/>
    </i>
    <i r="1">
      <x v="51"/>
    </i>
    <i r="1">
      <x v="52"/>
    </i>
    <i r="1">
      <x v="53"/>
    </i>
    <i r="1">
      <x v="54"/>
    </i>
    <i>
      <x v="14"/>
    </i>
    <i r="1">
      <x v="55"/>
    </i>
    <i r="1">
      <x v="56"/>
    </i>
    <i r="1">
      <x v="57"/>
    </i>
    <i r="1">
      <x v="58"/>
    </i>
    <i r="1">
      <x v="59"/>
    </i>
    <i>
      <x v="15"/>
    </i>
    <i r="1">
      <x v="60"/>
    </i>
    <i r="1">
      <x v="61"/>
    </i>
    <i r="1">
      <x v="62"/>
    </i>
    <i r="1">
      <x v="63"/>
    </i>
    <i r="1">
      <x v="64"/>
    </i>
    <i r="1">
      <x v="65"/>
    </i>
    <i>
      <x v="16"/>
    </i>
    <i r="1">
      <x v="66"/>
    </i>
    <i t="grand">
      <x/>
    </i>
  </rowItems>
  <colFields count="1">
    <field x="-2"/>
  </colFields>
  <colItems count="9">
    <i>
      <x/>
    </i>
    <i i="1">
      <x v="1"/>
    </i>
    <i i="2">
      <x v="2"/>
    </i>
    <i i="3">
      <x v="3"/>
    </i>
    <i i="4">
      <x v="4"/>
    </i>
    <i i="5">
      <x v="5"/>
    </i>
    <i i="6">
      <x v="6"/>
    </i>
    <i i="7">
      <x v="7"/>
    </i>
    <i i="8">
      <x v="8"/>
    </i>
  </colItems>
  <dataFields count="9">
    <dataField name="Vol. MA" fld="2" subtotal="count" baseField="0" baseItem="0"/>
    <dataField name="Vol. MAct" fld="3" subtotal="count" baseField="0" baseItem="0"/>
    <dataField fld="4" subtotal="count" baseField="0" baseItem="0"/>
    <dataField fld="5" subtotal="count" baseField="0" baseItem="0"/>
    <dataField fld="6" subtotal="count" baseField="0" baseItem="0"/>
    <dataField fld="10" subtotal="count" baseField="0" baseItem="0"/>
    <dataField fld="7" subtotal="count" baseField="0" baseItem="0"/>
    <dataField fld="8" subtotal="count" baseField="0" baseItem="0"/>
    <dataField fld="9" subtotal="count" baseField="0" baseItem="0"/>
  </dataFields>
  <formats count="60">
    <format dxfId="114">
      <pivotArea type="all" dataOnly="0" outline="0" fieldPosition="0"/>
    </format>
    <format dxfId="113">
      <pivotArea type="all" dataOnly="0" outline="0" fieldPosition="0"/>
    </format>
    <format dxfId="112">
      <pivotArea outline="0" collapsedLevelsAreSubtotals="1" fieldPosition="0"/>
    </format>
    <format dxfId="111">
      <pivotArea type="all" dataOnly="0" outline="0" fieldPosition="0"/>
    </format>
    <format dxfId="110">
      <pivotArea outline="0" collapsedLevelsAreSubtotals="1" fieldPosition="0"/>
    </format>
    <format dxfId="109">
      <pivotArea type="all" dataOnly="0" outline="0" fieldPosition="0"/>
    </format>
    <format dxfId="108">
      <pivotArea type="all" dataOnly="0" outline="0" fieldPosition="0"/>
    </format>
    <format dxfId="107">
      <pivotArea outline="0" collapsedLevelsAreSubtotals="1" fieldPosition="0"/>
    </format>
    <format dxfId="106">
      <pivotArea outline="0" collapsedLevelsAreSubtotals="1" fieldPosition="0"/>
    </format>
    <format dxfId="105">
      <pivotArea dataOnly="0" labelOnly="1" fieldPosition="0">
        <references count="1">
          <reference field="1" count="0"/>
        </references>
      </pivotArea>
    </format>
    <format dxfId="104">
      <pivotArea dataOnly="0" labelOnly="1" fieldPosition="0">
        <references count="2">
          <reference field="0" count="5">
            <x v="6"/>
            <x v="7"/>
            <x v="8"/>
            <x v="10"/>
            <x v="43"/>
          </reference>
          <reference field="1" count="1" selected="0">
            <x v="1048832"/>
          </reference>
        </references>
      </pivotArea>
    </format>
    <format dxfId="103">
      <pivotArea dataOnly="0" labelOnly="1" fieldPosition="0">
        <references count="2">
          <reference field="0" count="5">
            <x v="0"/>
            <x v="1"/>
            <x v="2"/>
            <x v="3"/>
            <x v="4"/>
          </reference>
          <reference field="1" count="1" selected="0">
            <x v="0"/>
          </reference>
        </references>
      </pivotArea>
    </format>
    <format dxfId="102">
      <pivotArea dataOnly="0" labelOnly="1" fieldPosition="0">
        <references count="2">
          <reference field="0" count="1">
            <x v="14"/>
          </reference>
          <reference field="1" count="1" selected="0">
            <x v="1048832"/>
          </reference>
        </references>
      </pivotArea>
    </format>
    <format dxfId="101">
      <pivotArea dataOnly="0" labelOnly="1" fieldPosition="0">
        <references count="2">
          <reference field="0" count="3">
            <x v="12"/>
            <x v="38"/>
            <x v="39"/>
          </reference>
          <reference field="1" count="1" selected="0">
            <x v="1048832"/>
          </reference>
        </references>
      </pivotArea>
    </format>
    <format dxfId="100">
      <pivotArea dataOnly="0" labelOnly="1" fieldPosition="0">
        <references count="2">
          <reference field="0" count="4">
            <x v="13"/>
            <x v="15"/>
            <x v="16"/>
            <x v="54"/>
          </reference>
          <reference field="1" count="1" selected="0">
            <x v="1048832"/>
          </reference>
        </references>
      </pivotArea>
    </format>
    <format dxfId="99">
      <pivotArea dataOnly="0" labelOnly="1" fieldPosition="0">
        <references count="2">
          <reference field="0" count="6">
            <x v="17"/>
            <x v="18"/>
            <x v="19"/>
            <x v="20"/>
            <x v="21"/>
            <x v="22"/>
          </reference>
          <reference field="1" count="1" selected="0">
            <x v="5"/>
          </reference>
        </references>
      </pivotArea>
    </format>
    <format dxfId="98">
      <pivotArea dataOnly="0" labelOnly="1" fieldPosition="0">
        <references count="2">
          <reference field="0" count="1">
            <x v="23"/>
          </reference>
          <reference field="1" count="1" selected="0">
            <x v="1048832"/>
          </reference>
        </references>
      </pivotArea>
    </format>
    <format dxfId="97">
      <pivotArea dataOnly="0" labelOnly="1" fieldPosition="0">
        <references count="2">
          <reference field="0" count="2">
            <x v="25"/>
            <x v="26"/>
          </reference>
          <reference field="1" count="1" selected="0">
            <x v="7"/>
          </reference>
        </references>
      </pivotArea>
    </format>
    <format dxfId="96">
      <pivotArea dataOnly="0" labelOnly="1" fieldPosition="0">
        <references count="2">
          <reference field="0" count="6">
            <x v="32"/>
            <x v="33"/>
            <x v="34"/>
            <x v="35"/>
            <x v="36"/>
            <x v="37"/>
          </reference>
          <reference field="1" count="1" selected="0">
            <x v="10"/>
          </reference>
        </references>
      </pivotArea>
    </format>
    <format dxfId="95">
      <pivotArea dataOnly="0" labelOnly="1" fieldPosition="0">
        <references count="2">
          <reference field="0" count="2">
            <x v="40"/>
            <x v="42"/>
          </reference>
          <reference field="1" count="1" selected="0">
            <x v="1048832"/>
          </reference>
        </references>
      </pivotArea>
    </format>
    <format dxfId="94">
      <pivotArea dataOnly="0" labelOnly="1" fieldPosition="0">
        <references count="2">
          <reference field="0" count="3">
            <x v="9"/>
            <x v="11"/>
            <x v="24"/>
          </reference>
          <reference field="1" count="1" selected="0">
            <x v="1048832"/>
          </reference>
        </references>
      </pivotArea>
    </format>
    <format dxfId="93">
      <pivotArea dataOnly="0" labelOnly="1" fieldPosition="0">
        <references count="2">
          <reference field="0" count="4">
            <x v="46"/>
            <x v="47"/>
            <x v="50"/>
            <x v="51"/>
          </reference>
          <reference field="1" count="1" selected="0">
            <x v="1048832"/>
          </reference>
        </references>
      </pivotArea>
    </format>
    <format dxfId="92">
      <pivotArea dataOnly="0" labelOnly="1" fieldPosition="0">
        <references count="2">
          <reference field="0" count="2">
            <x v="44"/>
            <x v="45"/>
          </reference>
          <reference field="1" count="1" selected="0">
            <x v="1048832"/>
          </reference>
        </references>
      </pivotArea>
    </format>
    <format dxfId="91">
      <pivotArea dataOnly="0" labelOnly="1" fieldPosition="0">
        <references count="2">
          <reference field="0" count="4">
            <x v="48"/>
            <x v="49"/>
            <x v="52"/>
            <x v="53"/>
          </reference>
          <reference field="1" count="1" selected="0">
            <x v="1048832"/>
          </reference>
        </references>
      </pivotArea>
    </format>
    <format dxfId="90">
      <pivotArea dataOnly="0" labelOnly="1" fieldPosition="0">
        <references count="2">
          <reference field="0" count="2">
            <x v="30"/>
            <x v="31"/>
          </reference>
          <reference field="1" count="1" selected="0">
            <x v="1048832"/>
          </reference>
        </references>
      </pivotArea>
    </format>
    <format dxfId="89">
      <pivotArea dataOnly="0" labelOnly="1" fieldPosition="0">
        <references count="2">
          <reference field="0" count="1">
            <x v="29"/>
          </reference>
          <reference field="1" count="1" selected="0">
            <x v="1048832"/>
          </reference>
        </references>
      </pivotArea>
    </format>
    <format dxfId="88">
      <pivotArea dataOnly="0" labelOnly="1" fieldPosition="0">
        <references count="2">
          <reference field="0" count="3">
            <x v="55"/>
            <x v="57"/>
            <x v="58"/>
          </reference>
          <reference field="1" count="1" selected="0">
            <x v="14"/>
          </reference>
        </references>
      </pivotArea>
    </format>
    <format dxfId="87">
      <pivotArea dataOnly="0" labelOnly="1" fieldPosition="0">
        <references count="2">
          <reference field="0" count="4">
            <x v="60"/>
            <x v="63"/>
            <x v="64"/>
            <x v="65"/>
          </reference>
          <reference field="1" count="1" selected="0">
            <x v="1048832"/>
          </reference>
        </references>
      </pivotArea>
    </format>
    <format dxfId="86">
      <pivotArea dataOnly="0" labelOnly="1" fieldPosition="0">
        <references count="1">
          <reference field="1" count="0"/>
        </references>
      </pivotArea>
    </format>
    <format dxfId="85">
      <pivotArea dataOnly="0" labelOnly="1" fieldPosition="0">
        <references count="2">
          <reference field="0" count="5">
            <x v="6"/>
            <x v="7"/>
            <x v="8"/>
            <x v="10"/>
            <x v="43"/>
          </reference>
          <reference field="1" count="1" selected="0">
            <x v="1048832"/>
          </reference>
        </references>
      </pivotArea>
    </format>
    <format dxfId="84">
      <pivotArea dataOnly="0" labelOnly="1" fieldPosition="0">
        <references count="2">
          <reference field="0" count="5">
            <x v="0"/>
            <x v="1"/>
            <x v="2"/>
            <x v="3"/>
            <x v="4"/>
          </reference>
          <reference field="1" count="1" selected="0">
            <x v="0"/>
          </reference>
        </references>
      </pivotArea>
    </format>
    <format dxfId="83">
      <pivotArea dataOnly="0" labelOnly="1" fieldPosition="0">
        <references count="2">
          <reference field="0" count="1">
            <x v="14"/>
          </reference>
          <reference field="1" count="1" selected="0">
            <x v="1048832"/>
          </reference>
        </references>
      </pivotArea>
    </format>
    <format dxfId="82">
      <pivotArea dataOnly="0" labelOnly="1" fieldPosition="0">
        <references count="2">
          <reference field="0" count="3">
            <x v="12"/>
            <x v="38"/>
            <x v="39"/>
          </reference>
          <reference field="1" count="1" selected="0">
            <x v="1048832"/>
          </reference>
        </references>
      </pivotArea>
    </format>
    <format dxfId="81">
      <pivotArea dataOnly="0" labelOnly="1" fieldPosition="0">
        <references count="2">
          <reference field="0" count="4">
            <x v="13"/>
            <x v="15"/>
            <x v="16"/>
            <x v="54"/>
          </reference>
          <reference field="1" count="1" selected="0">
            <x v="1048832"/>
          </reference>
        </references>
      </pivotArea>
    </format>
    <format dxfId="80">
      <pivotArea dataOnly="0" labelOnly="1" fieldPosition="0">
        <references count="2">
          <reference field="0" count="6">
            <x v="17"/>
            <x v="18"/>
            <x v="19"/>
            <x v="20"/>
            <x v="21"/>
            <x v="22"/>
          </reference>
          <reference field="1" count="1" selected="0">
            <x v="5"/>
          </reference>
        </references>
      </pivotArea>
    </format>
    <format dxfId="79">
      <pivotArea dataOnly="0" labelOnly="1" fieldPosition="0">
        <references count="2">
          <reference field="0" count="1">
            <x v="23"/>
          </reference>
          <reference field="1" count="1" selected="0">
            <x v="1048832"/>
          </reference>
        </references>
      </pivotArea>
    </format>
    <format dxfId="78">
      <pivotArea dataOnly="0" labelOnly="1" fieldPosition="0">
        <references count="2">
          <reference field="0" count="2">
            <x v="25"/>
            <x v="26"/>
          </reference>
          <reference field="1" count="1" selected="0">
            <x v="7"/>
          </reference>
        </references>
      </pivotArea>
    </format>
    <format dxfId="77">
      <pivotArea dataOnly="0" labelOnly="1" fieldPosition="0">
        <references count="2">
          <reference field="0" count="6">
            <x v="32"/>
            <x v="33"/>
            <x v="34"/>
            <x v="35"/>
            <x v="36"/>
            <x v="37"/>
          </reference>
          <reference field="1" count="1" selected="0">
            <x v="10"/>
          </reference>
        </references>
      </pivotArea>
    </format>
    <format dxfId="76">
      <pivotArea dataOnly="0" labelOnly="1" fieldPosition="0">
        <references count="2">
          <reference field="0" count="2">
            <x v="40"/>
            <x v="42"/>
          </reference>
          <reference field="1" count="1" selected="0">
            <x v="1048832"/>
          </reference>
        </references>
      </pivotArea>
    </format>
    <format dxfId="75">
      <pivotArea dataOnly="0" labelOnly="1" fieldPosition="0">
        <references count="2">
          <reference field="0" count="3">
            <x v="9"/>
            <x v="11"/>
            <x v="24"/>
          </reference>
          <reference field="1" count="1" selected="0">
            <x v="1048832"/>
          </reference>
        </references>
      </pivotArea>
    </format>
    <format dxfId="74">
      <pivotArea dataOnly="0" labelOnly="1" fieldPosition="0">
        <references count="2">
          <reference field="0" count="4">
            <x v="46"/>
            <x v="47"/>
            <x v="50"/>
            <x v="51"/>
          </reference>
          <reference field="1" count="1" selected="0">
            <x v="1048832"/>
          </reference>
        </references>
      </pivotArea>
    </format>
    <format dxfId="73">
      <pivotArea dataOnly="0" labelOnly="1" fieldPosition="0">
        <references count="2">
          <reference field="0" count="2">
            <x v="44"/>
            <x v="45"/>
          </reference>
          <reference field="1" count="1" selected="0">
            <x v="1048832"/>
          </reference>
        </references>
      </pivotArea>
    </format>
    <format dxfId="72">
      <pivotArea dataOnly="0" labelOnly="1" fieldPosition="0">
        <references count="2">
          <reference field="0" count="4">
            <x v="48"/>
            <x v="49"/>
            <x v="52"/>
            <x v="53"/>
          </reference>
          <reference field="1" count="1" selected="0">
            <x v="1048832"/>
          </reference>
        </references>
      </pivotArea>
    </format>
    <format dxfId="71">
      <pivotArea dataOnly="0" labelOnly="1" fieldPosition="0">
        <references count="2">
          <reference field="0" count="2">
            <x v="30"/>
            <x v="31"/>
          </reference>
          <reference field="1" count="1" selected="0">
            <x v="1048832"/>
          </reference>
        </references>
      </pivotArea>
    </format>
    <format dxfId="70">
      <pivotArea dataOnly="0" labelOnly="1" fieldPosition="0">
        <references count="2">
          <reference field="0" count="1">
            <x v="29"/>
          </reference>
          <reference field="1" count="1" selected="0">
            <x v="1048832"/>
          </reference>
        </references>
      </pivotArea>
    </format>
    <format dxfId="69">
      <pivotArea dataOnly="0" labelOnly="1" fieldPosition="0">
        <references count="2">
          <reference field="0" count="3">
            <x v="55"/>
            <x v="57"/>
            <x v="58"/>
          </reference>
          <reference field="1" count="1" selected="0">
            <x v="14"/>
          </reference>
        </references>
      </pivotArea>
    </format>
    <format dxfId="68">
      <pivotArea dataOnly="0" labelOnly="1" fieldPosition="0">
        <references count="2">
          <reference field="0" count="4">
            <x v="60"/>
            <x v="63"/>
            <x v="64"/>
            <x v="65"/>
          </reference>
          <reference field="1" count="1" selected="0">
            <x v="1048832"/>
          </reference>
        </references>
      </pivotArea>
    </format>
    <format dxfId="67">
      <pivotArea dataOnly="0" fieldPosition="0">
        <references count="1">
          <reference field="1" count="2">
            <x v="0"/>
            <x v="1048832"/>
          </reference>
        </references>
      </pivotArea>
    </format>
    <format dxfId="66">
      <pivotArea dataOnly="0" fieldPosition="0">
        <references count="1">
          <reference field="1" count="7">
            <x v="5"/>
            <x v="7"/>
            <x v="10"/>
            <x v="1048832"/>
            <x v="1048832"/>
            <x v="1048832"/>
            <x v="1048832"/>
          </reference>
        </references>
      </pivotArea>
    </format>
    <format dxfId="65">
      <pivotArea field="1" type="button" dataOnly="0" labelOnly="1" outline="0" axis="axisRow" fieldPosition="0"/>
    </format>
    <format dxfId="64">
      <pivotArea field="1" type="button" dataOnly="0" labelOnly="1" outline="0" axis="axisRow" fieldPosition="0"/>
    </format>
    <format dxfId="63">
      <pivotArea dataOnly="0" fieldPosition="0">
        <references count="1">
          <reference field="1" count="0"/>
        </references>
      </pivotArea>
    </format>
    <format dxfId="62">
      <pivotArea dataOnly="0" labelOnly="1" outline="0" fieldPosition="0">
        <references count="1">
          <reference field="4294967294" count="2">
            <x v="7"/>
            <x v="8"/>
          </reference>
        </references>
      </pivotArea>
    </format>
    <format dxfId="61">
      <pivotArea dataOnly="0" labelOnly="1" outline="0" fieldPosition="0">
        <references count="1">
          <reference field="4294967294" count="1">
            <x v="6"/>
          </reference>
        </references>
      </pivotArea>
    </format>
    <format dxfId="60">
      <pivotArea field="1" type="button" dataOnly="0" labelOnly="1" outline="0" axis="axisRow" fieldPosition="0"/>
    </format>
    <format dxfId="59">
      <pivotArea field="0" type="button" dataOnly="0" labelOnly="1" outline="0" axis="axisRow" fieldPosition="1"/>
    </format>
    <format dxfId="58">
      <pivotArea dataOnly="0" labelOnly="1" outline="0" fieldPosition="0">
        <references count="1">
          <reference field="4294967294" count="2">
            <x v="0"/>
            <x v="1"/>
          </reference>
        </references>
      </pivotArea>
    </format>
    <format dxfId="57">
      <pivotArea dataOnly="0" labelOnly="1" outline="0" fieldPosition="0">
        <references count="1">
          <reference field="4294967294" count="3">
            <x v="2"/>
            <x v="3"/>
            <x v="4"/>
          </reference>
        </references>
      </pivotArea>
    </format>
    <format dxfId="56">
      <pivotArea dataOnly="0" labelOnly="1" grandRow="1" outline="0" fieldPosition="0"/>
    </format>
    <format dxfId="55">
      <pivotArea dataOnly="0" labelOnly="1" outline="0" fieldPosition="0">
        <references count="1">
          <reference field="4294967294" count="1">
            <x v="5"/>
          </reference>
        </references>
      </pivotArea>
    </format>
  </formats>
  <conditionalFormats count="7">
    <conditionalFormat scope="data" priority="1">
      <pivotAreas count="1">
        <pivotArea outline="0" fieldPosition="0">
          <references count="1">
            <reference field="4294967294" count="1" selected="0">
              <x v="8"/>
            </reference>
          </references>
        </pivotArea>
      </pivotAreas>
    </conditionalFormat>
    <conditionalFormat scope="data" priority="2">
      <pivotAreas count="1">
        <pivotArea outline="0" fieldPosition="0">
          <references count="1">
            <reference field="4294967294" count="1" selected="0">
              <x v="8"/>
            </reference>
          </references>
        </pivotArea>
      </pivotAreas>
    </conditionalFormat>
    <conditionalFormat scope="data" priority="3">
      <pivotAreas count="1">
        <pivotArea outline="0" fieldPosition="0">
          <references count="1">
            <reference field="4294967294" count="1" selected="0">
              <x v="7"/>
            </reference>
          </references>
        </pivotArea>
      </pivotAreas>
    </conditionalFormat>
    <conditionalFormat scope="data" priority="4">
      <pivotAreas count="1">
        <pivotArea outline="0" fieldPosition="0">
          <references count="1">
            <reference field="4294967294" count="1" selected="0">
              <x v="4"/>
            </reference>
          </references>
        </pivotArea>
      </pivotAreas>
    </conditionalFormat>
    <conditionalFormat scope="data" priority="5">
      <pivotAreas count="1">
        <pivotArea outline="0" fieldPosition="0">
          <references count="1">
            <reference field="4294967294" count="1" selected="0">
              <x v="2"/>
            </reference>
          </references>
        </pivotArea>
      </pivotAreas>
    </conditionalFormat>
    <conditionalFormat scope="data" priority="6">
      <pivotAreas count="1">
        <pivotArea outline="0" fieldPosition="0">
          <references count="1">
            <reference field="4294967294" count="1" selected="0">
              <x v="4"/>
            </reference>
          </references>
        </pivotArea>
      </pivotAreas>
    </conditionalFormat>
    <conditionalFormat scope="data" priority="7">
      <pivotAreas count="1">
        <pivotArea outline="0" fieldPosition="0">
          <references count="1">
            <reference field="4294967294" count="1" selected="0">
              <x v="2"/>
            </reference>
          </references>
        </pivotArea>
      </pivotAreas>
    </conditionalFormat>
  </conditionalFormats>
  <pivotHierarchies count="106">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dim_productos].[Producto].&amp;[Blanc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Vol. MAct"/>
    <pivotHierarchy dragToRow="0" dragToCol="0" dragToPage="0" dragToData="1" caption="Vol. MA"/>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Estilo de tabla dinámica 1" showRowHeaders="1" showColHeaders="1" showRowStripes="0" showColStripes="0" showLastColumn="1"/>
  <rowHierarchiesUsage count="2">
    <rowHierarchyUsage hierarchyUsage="15"/>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os]"/>
        <x15:activeTabTopLevelEntity name="[fact_hechos]"/>
        <x15:activeTabTopLevelEntity name="[dim_plaza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 xr10:uid="{77D0224C-0330-4D2D-9A72-030274C840C4}" sourceName="[dim_productos].[Producto]">
  <pivotTables>
    <pivotTable tabId="1" name="TablaDinámica3"/>
  </pivotTables>
  <data>
    <olap pivotCacheId="1494913436">
      <levels count="2">
        <level uniqueName="[dim_productos].[Producto].[(All)]" sourceCaption="(All)" count="0"/>
        <level uniqueName="[dim_productos].[Producto].[Producto]" sourceCaption="Producto" count="11" sortOrder="ascending">
          <ranges>
            <range startItem="0">
              <i n="[dim_productos].[Producto].&amp;[2 KG]" c="2 KG"/>
              <i n="[dim_productos].[Producto].&amp;[Antihumedad]" c="Antihumedad"/>
              <i n="[dim_productos].[Producto].&amp;[Blanco]" c="Blanco"/>
              <i n="[dim_productos].[Producto].&amp;[Castillos]" c="Castillos"/>
              <i n="[dim_productos].[Producto].&amp;[Gris + Imper + Antihum]" c="Gris + Imper + Antihum"/>
              <i n="[dim_productos].[Producto].&amp;[Gris(25kg,2kg,BB...)]" c="Gris(25kg,2kg,BB...)"/>
              <i n="[dim_productos].[Producto].&amp;[Impercem]" c="Impercem"/>
              <i n="[dim_productos].[Producto].&amp;[Mezclas Secas]" c="Mezclas Secas"/>
              <i n="[dim_productos].[Producto].&amp;[Mortero]" c="Mortero"/>
              <i n="[dim_productos].[Producto].&amp;[Multiplast]" c="Multiplast"/>
              <i n="[dim_productos].[Producto].&amp;[Asfalto]" c="Asfalto" nd="1"/>
            </range>
          </ranges>
        </level>
      </levels>
      <selections count="4">
        <selection n="[dim_productos].[Producto].&amp;[Antihumedad]"/>
        <selection n="[dim_productos].[Producto].&amp;[Gris + Imper + Antihum]"/>
        <selection n="[dim_productos].[Producto].&amp;[Gris(25kg,2kg,BB...)]"/>
        <selection n="[dim_productos].[Producto].&amp;[Imperce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1" xr10:uid="{6D8E1F60-EC5C-4103-8C95-DFF75E11D2B8}" sourceName="[dim_productos].[Producto]">
  <pivotTables>
    <pivotTable tabId="7" name="Vol Regional"/>
  </pivotTables>
  <data>
    <olap pivotCacheId="294269861">
      <levels count="2">
        <level uniqueName="[dim_productos].[Producto].[(All)]" sourceCaption="(All)" count="0"/>
        <level uniqueName="[dim_productos].[Producto].[Producto]" sourceCaption="Producto" count="11">
          <ranges>
            <range startItem="0">
              <i n="[dim_productos].[Producto].&amp;[2 KG]" c="2 KG"/>
              <i n="[dim_productos].[Producto].&amp;[Antihumedad]" c="Antihumedad"/>
              <i n="[dim_productos].[Producto].&amp;[Asfalto]" c="Asfalto"/>
              <i n="[dim_productos].[Producto].&amp;[Blanco]" c="Blanco"/>
              <i n="[dim_productos].[Producto].&amp;[Castillos]" c="Castillos"/>
              <i n="[dim_productos].[Producto].&amp;[Gris + Imper + Antihum]" c="Gris + Imper + Antihum"/>
              <i n="[dim_productos].[Producto].&amp;[Gris(25kg,2kg,BB...)]" c="Gris(25kg,2kg,BB...)"/>
              <i n="[dim_productos].[Producto].&amp;[Impercem]" c="Impercem"/>
              <i n="[dim_productos].[Producto].&amp;[Mezclas Secas]" c="Mezclas Secas"/>
              <i n="[dim_productos].[Producto].&amp;[Mortero]" c="Mortero"/>
              <i n="[dim_productos].[Producto].&amp;[Multiplast]" c="Multiplast"/>
            </range>
          </ranges>
        </level>
      </levels>
      <selections count="1">
        <selection n="[dim_productos].[Producto].&amp;[Mortero]"/>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1" xr10:uid="{FB2B295F-6BD8-4F8D-90D9-FCAB6C729162}" sourceName="[dim_plazas].[Region]">
  <pivotTables>
    <pivotTable tabId="11" name="TablaDinámica3"/>
  </pivotTables>
  <data>
    <olap pivotCacheId="1754579297">
      <levels count="2">
        <level uniqueName="[dim_plazas].[Region].[(All)]" sourceCaption="(All)" count="0"/>
        <level uniqueName="[dim_plazas].[Region].[Region]" sourceCaption="Region" count="4">
          <ranges>
            <range startItem="0">
              <i n="[dim_plazas].[Region].&amp;[CENTRO-SUR]" c="CENTRO-SUR"/>
              <i n="[dim_plazas].[Region].&amp;[NORTE - BAJIO]" c="NORTE - BAJIO"/>
              <i n="[dim_plazas].[Region].&amp;[PACIFICO]" c="PACIFICO"/>
              <i n="[dim_plazas].[Region].&amp;" c="(blank)"/>
            </range>
          </ranges>
        </level>
      </levels>
      <selections count="1">
        <selection n="[dim_plazas].[Region].&amp;[CENTRO-SU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2" xr10:uid="{B0EBF55E-1052-4572-9DB2-E956E9B846E3}" sourceName="[dim_productos].[Producto]">
  <pivotTables>
    <pivotTable tabId="11" name="TablaDinámica3"/>
  </pivotTables>
  <data>
    <olap pivotCacheId="1754579297">
      <levels count="2">
        <level uniqueName="[dim_productos].[Producto].[(All)]" sourceCaption="(All)" count="0"/>
        <level uniqueName="[dim_productos].[Producto].[Producto]" sourceCaption="Producto" count="11">
          <ranges>
            <range startItem="0">
              <i n="[dim_productos].[Producto].&amp;[2 KG]" c="2 KG"/>
              <i n="[dim_productos].[Producto].&amp;[Antihumedad]" c="Antihumedad"/>
              <i n="[dim_productos].[Producto].&amp;[Asfalto]" c="Asfalto"/>
              <i n="[dim_productos].[Producto].&amp;[Blanco]" c="Blanco"/>
              <i n="[dim_productos].[Producto].&amp;[Castillos]" c="Castillos"/>
              <i n="[dim_productos].[Producto].&amp;[Gris + Imper + Antihum]" c="Gris + Imper + Antihum"/>
              <i n="[dim_productos].[Producto].&amp;[Gris(25kg,2kg,BB...)]" c="Gris(25kg,2kg,BB...)"/>
              <i n="[dim_productos].[Producto].&amp;[Impercem]" c="Impercem"/>
              <i n="[dim_productos].[Producto].&amp;[Mezclas Secas]" c="Mezclas Secas"/>
              <i n="[dim_productos].[Producto].&amp;[Mortero]" c="Mortero"/>
              <i n="[dim_productos].[Producto].&amp;[Multiplast]" c="Multiplast"/>
            </range>
          </ranges>
        </level>
      </levels>
      <selections count="1">
        <selection n="[dim_productos].[Producto].&amp;[Multiplast]"/>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3" xr10:uid="{0576540F-6D68-47EA-8445-88B4F46DC6C1}" sourceName="[dim_productos].[Producto]">
  <pivotTables>
    <pivotTable tabId="12" name="TablaDinámica3"/>
  </pivotTables>
  <data>
    <olap pivotCacheId="208035183">
      <levels count="2">
        <level uniqueName="[dim_productos].[Producto].[(All)]" sourceCaption="(All)" count="0"/>
        <level uniqueName="[dim_productos].[Producto].[Producto]" sourceCaption="Producto" count="11">
          <ranges>
            <range startItem="0">
              <i n="[dim_productos].[Producto].&amp;[2 KG]" c="2 KG"/>
              <i n="[dim_productos].[Producto].&amp;[Antihumedad]" c="Antihumedad"/>
              <i n="[dim_productos].[Producto].&amp;[Asfalto]" c="Asfalto"/>
              <i n="[dim_productos].[Producto].&amp;[Blanco]" c="Blanco"/>
              <i n="[dim_productos].[Producto].&amp;[Castillos]" c="Castillos"/>
              <i n="[dim_productos].[Producto].&amp;[Gris + Imper + Antihum]" c="Gris + Imper + Antihum"/>
              <i n="[dim_productos].[Producto].&amp;[Gris(25kg,2kg,BB...)]" c="Gris(25kg,2kg,BB...)"/>
              <i n="[dim_productos].[Producto].&amp;[Mezclas Secas]" c="Mezclas Secas"/>
              <i n="[dim_productos].[Producto].&amp;[Mortero]" c="Mortero"/>
              <i n="[dim_productos].[Producto].&amp;[Multiplast]" c="Multiplast"/>
              <i n="[dim_productos].[Producto].&amp;[Impercem]" c="Impercem" nd="1"/>
            </range>
          </ranges>
        </level>
      </levels>
      <selections count="1">
        <selection n="[dim_productos].[Producto].&amp;[Castillos]"/>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4" xr10:uid="{955B79BE-C52A-4EBB-A1AF-FA40ED87E366}" sourceName="[dim_productos].[Producto]">
  <pivotTables>
    <pivotTable tabId="13" name="TablaDinámica3"/>
  </pivotTables>
  <data>
    <olap pivotCacheId="1169128533">
      <levels count="2">
        <level uniqueName="[dim_productos].[Producto].[(All)]" sourceCaption="(All)" count="0"/>
        <level uniqueName="[dim_productos].[Producto].[Producto]" sourceCaption="Producto" count="11">
          <ranges>
            <range startItem="0">
              <i n="[dim_productos].[Producto].&amp;[2 KG]" c="2 KG"/>
              <i n="[dim_productos].[Producto].&amp;[Antihumedad]" c="Antihumedad"/>
              <i n="[dim_productos].[Producto].&amp;[Asfalto]" c="Asfalto"/>
              <i n="[dim_productos].[Producto].&amp;[Blanco]" c="Blanco"/>
              <i n="[dim_productos].[Producto].&amp;[Castillos]" c="Castillos"/>
              <i n="[dim_productos].[Producto].&amp;[Gris + Imper + Antihum]" c="Gris + Imper + Antihum"/>
              <i n="[dim_productos].[Producto].&amp;[Gris(25kg,2kg,BB...)]" c="Gris(25kg,2kg,BB...)"/>
              <i n="[dim_productos].[Producto].&amp;[Mezclas Secas]" c="Mezclas Secas"/>
              <i n="[dim_productos].[Producto].&amp;[Mortero]" c="Mortero"/>
              <i n="[dim_productos].[Producto].&amp;[Multiplast]" c="Multiplast"/>
              <i n="[dim_productos].[Producto].&amp;[Impercem]" c="Impercem" nd="1"/>
            </range>
          </ranges>
        </level>
      </levels>
      <selections count="1">
        <selection n="[dim_productos].[Producto].&amp;[Blanco]"/>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2" xr10:uid="{15BDEA60-0331-47D0-9F6E-34EE6A900634}" sourceName="[dim_plazas].[Region]">
  <pivotTables>
    <pivotTable tabId="13" name="TablaDinámica3"/>
  </pivotTables>
  <data>
    <olap pivotCacheId="1169128533">
      <levels count="2">
        <level uniqueName="[dim_plazas].[Region].[(All)]" sourceCaption="(All)" count="0"/>
        <level uniqueName="[dim_plazas].[Region].[Region]" sourceCaption="Region" count="4">
          <ranges>
            <range startItem="0">
              <i n="[dim_plazas].[Region].&amp;[CENTRO-SUR]" c="CENTRO-SUR"/>
              <i n="[dim_plazas].[Region].&amp;[NORTE - BAJIO]" c="NORTE - BAJIO"/>
              <i n="[dim_plazas].[Region].&amp;[PACIFICO]" c="PACIFICO"/>
              <i n="[dim_plazas].[Region].&amp;" c="(blank)"/>
            </range>
          </ranges>
        </level>
      </levels>
      <selections count="1">
        <selection n="[dim_plazas].[Region].[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echa__mes" xr10:uid="{3CF3F935-4714-4C23-B645-9EEB2B74C29E}" sourceName="[fact_hechos].[fecha (mes)]">
  <pivotTables>
    <pivotTable tabId="1" name="TablaDinámica3"/>
  </pivotTables>
  <data>
    <olap pivotCacheId="1494913436">
      <levels count="2">
        <level uniqueName="[fact_hechos].[fecha (mes)].[(All)]" sourceCaption="(All)" count="0"/>
        <level uniqueName="[fact_hechos].[fecha (mes)].[fecha (mes)]" sourceCaption="fecha (mes)" count="12">
          <ranges>
            <range startItem="0">
              <i n="[fact_hechos].[fecha (mes)].&amp;[Abril]" c="Abril"/>
              <i n="[fact_hechos].[fecha (mes)].&amp;[Agosto]" c="Agosto"/>
              <i n="[fact_hechos].[fecha (mes)].&amp;[Diciembre]" c="Diciembre"/>
              <i n="[fact_hechos].[fecha (mes)].&amp;[Enero]" c="Enero"/>
              <i n="[fact_hechos].[fecha (mes)].&amp;[Febrero]" c="Febrero"/>
              <i n="[fact_hechos].[fecha (mes)].&amp;[Julio]" c="Julio"/>
              <i n="[fact_hechos].[fecha (mes)].&amp;[Junio]" c="Junio"/>
              <i n="[fact_hechos].[fecha (mes)].&amp;[Marzo]" c="Marzo"/>
              <i n="[fact_hechos].[fecha (mes)].&amp;[Mayo]" c="Mayo"/>
              <i n="[fact_hechos].[fecha (mes)].&amp;[Noviembre]" c="Noviembre"/>
              <i n="[fact_hechos].[fecha (mes)].&amp;[Octubre]" c="Octubre"/>
              <i n="[fact_hechos].[fecha (mes)].&amp;[Septiembre]" c="Septiembre"/>
            </range>
          </ranges>
        </level>
      </levels>
      <selections count="1">
        <selection n="[fact_hechos].[fecha (me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3" xr10:uid="{6F8D5590-9ADF-4FEA-80C8-AADEE2DD338D}" sourceName="[dim_plazas].[Region]">
  <pivotTables>
    <pivotTable tabId="1" name="TablaDinámica3"/>
  </pivotTables>
  <data>
    <olap pivotCacheId="1494913436">
      <levels count="2">
        <level uniqueName="[dim_plazas].[Region].[(All)]" sourceCaption="(All)" count="0"/>
        <level uniqueName="[dim_plazas].[Region].[Region]" sourceCaption="Region" count="4">
          <ranges>
            <range startItem="0">
              <i n="[dim_plazas].[Region].&amp;[CENTRO-SUR]" c="CENTRO-SUR"/>
              <i n="[dim_plazas].[Region].&amp;[NORTE - BAJIO]" c="NORTE - BAJIO"/>
              <i n="[dim_plazas].[Region].&amp;[PACIFICO]" c="PACIFICO"/>
              <i n="[dim_plazas].[Region].&amp;" c="(blank)"/>
            </range>
          </ranges>
        </level>
      </levels>
      <selections count="1">
        <selection n="[dim_plazas].[Region].&amp;[CENTRO-SUR]"/>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5" xr10:uid="{ECDD179A-430E-4EAC-97DF-1D60F35121D4}" sourceName="[dim_productos].[Producto]">
  <pivotTables>
    <pivotTable tabId="1" name="Gris"/>
  </pivotTables>
  <data>
    <olap pivotCacheId="1654893499">
      <levels count="2">
        <level uniqueName="[dim_productos].[Producto].[(All)]" sourceCaption="(All)" count="0"/>
        <level uniqueName="[dim_productos].[Producto].[Producto]" sourceCaption="Producto" count="11">
          <ranges>
            <range startItem="0">
              <i n="[dim_productos].[Producto].&amp;[2 KG]" c="2 KG"/>
              <i n="[dim_productos].[Producto].&amp;[Antihumedad]" c="Antihumedad"/>
              <i n="[dim_productos].[Producto].&amp;[Asfalto]" c="Asfalto"/>
              <i n="[dim_productos].[Producto].&amp;[Blanco]" c="Blanco"/>
              <i n="[dim_productos].[Producto].&amp;[Castillos]" c="Castillos"/>
              <i n="[dim_productos].[Producto].&amp;[Gris + Imper + Antihum]" c="Gris + Imper + Antihum"/>
              <i n="[dim_productos].[Producto].&amp;[Gris(25kg,2kg,BB...)]" c="Gris(25kg,2kg,BB...)"/>
              <i n="[dim_productos].[Producto].&amp;[Mezclas Secas]" c="Mezclas Secas"/>
              <i n="[dim_productos].[Producto].&amp;[Mortero]" c="Mortero"/>
              <i n="[dim_productos].[Producto].&amp;[Multiplast]" c="Multiplast"/>
              <i n="[dim_productos].[Producto].&amp;[Impercem]" c="Impercem" nd="1"/>
            </range>
          </ranges>
        </level>
      </levels>
      <selections count="1">
        <selection n="[dim_productos].[Producto].&amp;[Gris + Imper + Antihum]"/>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6" xr10:uid="{0CCACF65-7E27-46C9-A855-4F67EE976A99}" sourceName="[dim_productos].[Producto]">
  <pivotTables>
    <pivotTable tabId="1" name="Mortero"/>
  </pivotTables>
  <data>
    <olap pivotCacheId="2114832120">
      <levels count="2">
        <level uniqueName="[dim_productos].[Producto].[(All)]" sourceCaption="(All)" count="0"/>
        <level uniqueName="[dim_productos].[Producto].[Producto]" sourceCaption="Producto" count="11">
          <ranges>
            <range startItem="0">
              <i n="[dim_productos].[Producto].&amp;[2 KG]" c="2 KG"/>
              <i n="[dim_productos].[Producto].&amp;[Antihumedad]" c="Antihumedad"/>
              <i n="[dim_productos].[Producto].&amp;[Asfalto]" c="Asfalto"/>
              <i n="[dim_productos].[Producto].&amp;[Blanco]" c="Blanco"/>
              <i n="[dim_productos].[Producto].&amp;[Castillos]" c="Castillos"/>
              <i n="[dim_productos].[Producto].&amp;[Gris + Imper + Antihum]" c="Gris + Imper + Antihum"/>
              <i n="[dim_productos].[Producto].&amp;[Gris(25kg,2kg,BB...)]" c="Gris(25kg,2kg,BB...)"/>
              <i n="[dim_productos].[Producto].&amp;[Mezclas Secas]" c="Mezclas Secas"/>
              <i n="[dim_productos].[Producto].&amp;[Mortero]" c="Mortero"/>
              <i n="[dim_productos].[Producto].&amp;[Multiplast]" c="Multiplast"/>
              <i n="[dim_productos].[Producto].&amp;[Impercem]" c="Impercem" nd="1"/>
            </range>
          </ranges>
        </level>
      </levels>
      <selections count="1">
        <selection n="[dim_productos].[Producto].&amp;[Mortero]"/>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Producto7" xr10:uid="{30286543-914F-42A0-9C7C-4ECA94FDFC5B}" sourceName="[dim_productos].[Producto]">
  <pivotTables>
    <pivotTable tabId="7" name="TablaDinámica1"/>
    <pivotTable tabId="7" name="TablaDinámica4"/>
  </pivotTables>
  <data>
    <olap pivotCacheId="345787772">
      <levels count="2">
        <level uniqueName="[dim_productos].[Producto].[(All)]" sourceCaption="(All)" count="0"/>
        <level uniqueName="[dim_productos].[Producto].[Producto]" sourceCaption="Producto" count="11">
          <ranges>
            <range startItem="0">
              <i n="[dim_productos].[Producto].&amp;[2 KG]" c="2 KG"/>
              <i n="[dim_productos].[Producto].&amp;[Antihumedad]" c="Antihumedad"/>
              <i n="[dim_productos].[Producto].&amp;[Asfalto]" c="Asfalto"/>
              <i n="[dim_productos].[Producto].&amp;[Blanco]" c="Blanco"/>
              <i n="[dim_productos].[Producto].&amp;[Castillos]" c="Castillos"/>
              <i n="[dim_productos].[Producto].&amp;[Gris + Imper + Antihum]" c="Gris + Imper + Antihum"/>
              <i n="[dim_productos].[Producto].&amp;[Gris(25kg,2kg,BB...)]" c="Gris(25kg,2kg,BB...)"/>
              <i n="[dim_productos].[Producto].&amp;[Mezclas Secas]" c="Mezclas Secas"/>
              <i n="[dim_productos].[Producto].&amp;[Mortero]" c="Mortero"/>
              <i n="[dim_productos].[Producto].&amp;[Multiplast]" c="Multiplast"/>
              <i n="[dim_productos].[Producto].&amp;[Impercem]" c="Impercem" nd="1"/>
            </range>
          </ranges>
        </level>
      </levels>
      <selections count="1">
        <selection n="[dim_productos].[Producto].&amp;[Castillos]"/>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 xr10:uid="{9D7FF03F-7C62-4BF3-9F8D-A9DD901E6C4E}" sourceName="[dim_plazas].[Region]">
  <pivotTables>
    <pivotTable tabId="7" name="Vol Nacional"/>
  </pivotTables>
  <data>
    <olap pivotCacheId="1242844137">
      <levels count="2">
        <level uniqueName="[dim_plazas].[Region].[(All)]" sourceCaption="(All)" count="0"/>
        <level uniqueName="[dim_plazas].[Region].[Region]" sourceCaption="Region" count="4">
          <ranges>
            <range startItem="0">
              <i n="[dim_plazas].[Region].&amp;[CENTRO-SUR]" c="CENTRO-SUR"/>
              <i n="[dim_plazas].[Region].&amp;[NORTE - BAJIO]" c="NORTE - BAJIO"/>
              <i n="[dim_plazas].[Region].&amp;[PACIFICO]" c="PACIFICO"/>
              <i n="[dim_plazas].[Region].&amp;" c="(blank)"/>
            </range>
          </ranges>
        </level>
      </levels>
      <selections count="1">
        <selection n="[dim_plazas].[Region].[All]"/>
      </selections>
    </olap>
  </data>
  <extLst>
    <x:ext xmlns:x15="http://schemas.microsoft.com/office/spreadsheetml/2010/11/main" uri="{470722E0-AACD-4C17-9CDC-17EF765DBC7E}">
      <x15:slicerCacheHideItemsWithNoData count="1">
        <x15:slicerCacheOlapLevelName uniqueName="[dim_plazas].[Region].[Regi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o" xr10:uid="{63559B3C-D067-497C-A89C-04AB3A368650}" cache="SegmentaciónDeDatos_Producto" caption="Producto" columnCount="9" level="1" rowHeight="241300"/>
  <slicer name="fecha (mes)" xr10:uid="{D2607E90-3F05-4220-A939-65AA905B6D9A}" cache="SegmentaciónDeDatos_fecha__mes" caption="Mes" columnCount="6" level="1" rowHeight="177800"/>
  <slicer name="Region 3" xr10:uid="{6C652168-A42A-453C-8AF9-9AE7DADB2994}" cache="SegmentaciónDeDatos_Region3" caption="Region" columnCount="2" level="1" rowHeight="177800"/>
  <slicer name="Producto 5" xr10:uid="{31DAD50B-5B9E-4CF9-80F8-65CC96E1A713}" cache="SegmentaciónDeDatos_Producto5" caption="Producto" columnCount="5" level="1" rowHeight="135466"/>
  <slicer name="Producto 6" xr10:uid="{84B5ED5E-4D05-42B3-8026-24D45F7695C3}" cache="SegmentaciónDeDatos_Producto6" caption="Producto" columnCount="5" level="1" rowHeight="135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o 1" xr10:uid="{52D65A6E-5D23-43E3-8EC7-3B470AA2350E}" cache="SegmentaciónDeDatos_Producto1" caption="Producto" startItem="4" columnCount="4" level="1" rowHeight="177800"/>
  <slicer name="Producto 7" xr10:uid="{068FCAF3-282D-45CF-BFDF-BDBE068C5E30}" cache="SegmentaciónDeDatos_Producto7" caption="Producto" columnCount="3" level="1" rowHeight="135466"/>
  <slicer name="Region" xr10:uid="{CC58016A-2C20-4077-A6BB-3E3D06EF9054}" cache="SegmentaciónDeDatos_Region" caption="Region" columnCount="2"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o 3" xr10:uid="{72F74F31-604B-454D-A5C9-D27D4A1E6E29}" cache="SegmentaciónDeDatos_Producto3" caption="Producto" columnCount="2" level="1" rowHeight="177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6FF0292-1976-408A-8A12-32BC72F59B77}" cache="SegmentaciónDeDatos_Region1" caption="Region" columnCount="2" level="1" rowHeight="177800"/>
  <slicer name="Producto 2" xr10:uid="{B38866CA-D3C5-42BB-A96A-EB14C512C023}" cache="SegmentaciónDeDatos_Producto2" caption="Producto" columnCount="4" level="1" rowHeight="1778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o 4" xr10:uid="{B06FD2D4-8582-49DC-BDB0-CF7768996905}" cache="SegmentaciónDeDatos_Producto4" caption="Producto" columnCount="4" level="1" rowHeight="177800"/>
  <slicer name="Region 2" xr10:uid="{18CF6596-A73D-44B9-A141-196B49DD026B}" cache="SegmentaciónDeDatos_Region2" caption="Region" columnCount="2" level="1" rowHeight="1778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U3" dT="2025-10-01T15:55:16.23" personId="{98BBC8AA-CA9A-4021-B0A9-B26D6C231D8D}" id="{1CC3009C-F44A-4FA5-9255-C1E8B4EC093B}">
    <text>THD Torres deja de programar de Recogido</text>
  </threadedComment>
</ThreadedComments>
</file>

<file path=xl/threadedComments/threadedComment2.xml><?xml version="1.0" encoding="utf-8"?>
<ThreadedComments xmlns="http://schemas.microsoft.com/office/spreadsheetml/2018/threadedcomments" xmlns:x="http://schemas.openxmlformats.org/spreadsheetml/2006/main">
  <threadedComment ref="AU4" dT="2025-10-01T15:55:16.23" personId="{98BBC8AA-CA9A-4021-B0A9-B26D6C231D8D}" id="{A265B9C6-6650-439B-8527-A36EDEFA3B47}">
    <text>THD Torres deja de programar de Recogido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3.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9.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3C4C4-E791-4355-A271-BEFF50CF04B1}">
  <sheetPr codeName="Sheet1">
    <tabColor theme="5"/>
  </sheetPr>
  <dimension ref="A1:K14"/>
  <sheetViews>
    <sheetView showGridLines="0" zoomScale="85" zoomScaleNormal="85" workbookViewId="0">
      <selection activeCell="C30" sqref="C30"/>
    </sheetView>
  </sheetViews>
  <sheetFormatPr defaultColWidth="10.6640625" defaultRowHeight="14.4" x14ac:dyDescent="0.3"/>
  <cols>
    <col min="1" max="1" width="12.6640625" style="1" bestFit="1" customWidth="1"/>
    <col min="2" max="2" width="12.33203125" style="1" bestFit="1" customWidth="1"/>
    <col min="3" max="3" width="11.6640625" style="1" bestFit="1" customWidth="1"/>
    <col min="4" max="4" width="11.33203125" style="1" bestFit="1" customWidth="1"/>
    <col min="5" max="5" width="10.6640625" style="1"/>
    <col min="6" max="6" width="33.5546875" style="1" customWidth="1"/>
    <col min="7" max="7" width="40.5546875" customWidth="1"/>
    <col min="10" max="10" width="16.5546875" customWidth="1"/>
    <col min="11" max="11" width="5.5546875" customWidth="1"/>
  </cols>
  <sheetData>
    <row r="1" spans="1:11" x14ac:dyDescent="0.3">
      <c r="A1" s="4" t="s">
        <v>0</v>
      </c>
    </row>
    <row r="2" spans="1:11" x14ac:dyDescent="0.3">
      <c r="J2" s="25" t="s">
        <v>1</v>
      </c>
    </row>
    <row r="3" spans="1:11" x14ac:dyDescent="0.3">
      <c r="G3" s="5" t="s">
        <v>2</v>
      </c>
      <c r="J3" s="23" t="s">
        <v>3</v>
      </c>
    </row>
    <row r="5" spans="1:11" x14ac:dyDescent="0.3">
      <c r="J5" s="23" t="s">
        <v>4</v>
      </c>
      <c r="K5" s="24" t="s">
        <v>5</v>
      </c>
    </row>
    <row r="6" spans="1:11" x14ac:dyDescent="0.3">
      <c r="J6" t="s">
        <v>6</v>
      </c>
      <c r="K6">
        <v>480</v>
      </c>
    </row>
    <row r="12" spans="1:11" x14ac:dyDescent="0.3">
      <c r="A12" s="4" t="s">
        <v>4</v>
      </c>
      <c r="B12" s="4" t="s">
        <v>7</v>
      </c>
      <c r="C12" s="4" t="s">
        <v>8</v>
      </c>
      <c r="D12" s="4" t="s">
        <v>9</v>
      </c>
      <c r="E12" s="4" t="s">
        <v>10</v>
      </c>
      <c r="F12" s="4" t="s">
        <v>11</v>
      </c>
    </row>
    <row r="13" spans="1:11" s="1" customFormat="1" ht="71.7" customHeight="1" x14ac:dyDescent="0.3">
      <c r="A13" s="1" t="s">
        <v>12</v>
      </c>
      <c r="B13" s="3">
        <v>45717</v>
      </c>
      <c r="C13" s="1">
        <v>494</v>
      </c>
      <c r="D13" s="1">
        <v>404.55</v>
      </c>
      <c r="E13" s="1">
        <v>404.55</v>
      </c>
      <c r="F13" s="2" t="s">
        <v>13</v>
      </c>
    </row>
    <row r="14" spans="1:11" ht="57" customHeight="1" x14ac:dyDescent="0.3">
      <c r="A14" s="1" t="s">
        <v>14</v>
      </c>
      <c r="B14" s="3">
        <v>45658</v>
      </c>
      <c r="C14" s="1">
        <v>614</v>
      </c>
      <c r="D14" s="1">
        <v>568.79999999999995</v>
      </c>
      <c r="E14" s="1">
        <v>568.79999999999995</v>
      </c>
      <c r="F14" s="2" t="s">
        <v>15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theme="2" tint="-0.249977111117893"/>
  </sheetPr>
  <dimension ref="A2:DR915"/>
  <sheetViews>
    <sheetView showGridLines="0" zoomScale="93" zoomScaleNormal="85" workbookViewId="0">
      <selection activeCell="P65" sqref="P65"/>
    </sheetView>
  </sheetViews>
  <sheetFormatPr defaultColWidth="8.6640625" defaultRowHeight="10.199999999999999" x14ac:dyDescent="0.2"/>
  <cols>
    <col min="1" max="1" width="24.109375" style="8" customWidth="1"/>
    <col min="2" max="2" width="17.33203125" style="8" bestFit="1" customWidth="1"/>
    <col min="3" max="3" width="21.5546875" style="10" bestFit="1" customWidth="1"/>
    <col min="4" max="4" width="12.33203125" style="8" customWidth="1"/>
    <col min="5" max="5" width="11.5546875" style="8" bestFit="1" customWidth="1"/>
    <col min="6" max="6" width="7.44140625" style="27" bestFit="1" customWidth="1"/>
    <col min="7" max="7" width="14.109375" style="8" customWidth="1"/>
    <col min="8" max="8" width="7.44140625" style="8" bestFit="1" customWidth="1"/>
    <col min="9" max="9" width="11.5546875" style="8" bestFit="1" customWidth="1"/>
    <col min="10" max="10" width="8.44140625" style="8" bestFit="1" customWidth="1"/>
    <col min="11" max="11" width="9.33203125" style="8" customWidth="1"/>
    <col min="12" max="12" width="4.6640625" style="8" bestFit="1" customWidth="1"/>
    <col min="13" max="14" width="11.5546875" style="8" bestFit="1" customWidth="1"/>
    <col min="15" max="121" width="21.5546875" style="8" bestFit="1" customWidth="1"/>
    <col min="122" max="122" width="11.5546875" style="8" bestFit="1" customWidth="1"/>
    <col min="123" max="16384" width="8.6640625" style="8"/>
  </cols>
  <sheetData>
    <row r="2" spans="2:90" s="9" customFormat="1" ht="14.4" x14ac:dyDescent="0.3">
      <c r="C2"/>
      <c r="D2"/>
      <c r="F2" s="17"/>
    </row>
    <row r="3" spans="2:90" s="9" customFormat="1" ht="30" customHeight="1" x14ac:dyDescent="0.3">
      <c r="C3"/>
      <c r="D3"/>
      <c r="F3" s="17"/>
    </row>
    <row r="4" spans="2:90" s="9" customFormat="1" ht="14.4" x14ac:dyDescent="0.3">
      <c r="C4"/>
      <c r="D4"/>
      <c r="F4" s="17"/>
    </row>
    <row r="5" spans="2:90" s="9" customFormat="1" ht="16.350000000000001" customHeight="1" x14ac:dyDescent="0.3">
      <c r="C5"/>
      <c r="D5"/>
      <c r="F5" s="17"/>
    </row>
    <row r="6" spans="2:90" s="9" customFormat="1" ht="14.4" x14ac:dyDescent="0.3">
      <c r="C6"/>
      <c r="D6"/>
      <c r="F6" s="17"/>
    </row>
    <row r="7" spans="2:90" s="9" customFormat="1" ht="14.4" x14ac:dyDescent="0.3">
      <c r="C7"/>
      <c r="D7"/>
      <c r="F7" s="17"/>
    </row>
    <row r="8" spans="2:90" s="9" customFormat="1" ht="14.4" x14ac:dyDescent="0.3">
      <c r="C8"/>
      <c r="D8"/>
      <c r="F8" s="17"/>
    </row>
    <row r="9" spans="2:90" s="7" customFormat="1" ht="14.4" x14ac:dyDescent="0.3">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row>
    <row r="10" spans="2:90" s="7" customFormat="1" ht="14.4" x14ac:dyDescent="0.3">
      <c r="B10" s="212" t="s">
        <v>16</v>
      </c>
      <c r="F10" s="36" t="s">
        <v>17</v>
      </c>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row>
    <row r="11" spans="2:90" s="7" customFormat="1" ht="14.4" x14ac:dyDescent="0.3">
      <c r="B11" s="197" t="s">
        <v>18</v>
      </c>
      <c r="C11" s="197" t="s">
        <v>19</v>
      </c>
      <c r="D11" s="197" t="s">
        <v>20</v>
      </c>
      <c r="E11" s="166" t="s">
        <v>21</v>
      </c>
      <c r="F11" s="7">
        <v>2021</v>
      </c>
      <c r="G11" s="7">
        <v>2022</v>
      </c>
      <c r="H11" s="7">
        <v>2023</v>
      </c>
      <c r="I11" s="7">
        <v>2024</v>
      </c>
      <c r="J11" s="7">
        <v>2025</v>
      </c>
      <c r="K11" s="7">
        <v>2026</v>
      </c>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s="1"/>
      <c r="BY11" s="1"/>
      <c r="BZ11" s="1"/>
      <c r="CA11" s="1"/>
      <c r="CB11" s="1"/>
      <c r="CC11" s="1"/>
      <c r="CD11" s="1"/>
      <c r="CE11" s="1"/>
      <c r="CF11" s="1"/>
      <c r="CG11" s="1"/>
      <c r="CH11" s="1"/>
      <c r="CI11" s="1"/>
      <c r="CJ11" s="1"/>
      <c r="CK11" s="1"/>
      <c r="CL11" s="1"/>
    </row>
    <row r="12" spans="2:90" ht="14.4" x14ac:dyDescent="0.3">
      <c r="B12" s="10" t="s">
        <v>22</v>
      </c>
      <c r="D12" s="10"/>
      <c r="E12" s="10"/>
      <c r="F12" s="11">
        <v>239882.55499999988</v>
      </c>
      <c r="G12" s="11">
        <v>216839.85000000018</v>
      </c>
      <c r="H12" s="11">
        <v>237410.35000000126</v>
      </c>
      <c r="I12" s="11">
        <v>255231.02100000202</v>
      </c>
      <c r="J12" s="11">
        <v>244460.90000000107</v>
      </c>
      <c r="K12" s="11">
        <v>84004.899999999761</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row>
    <row r="13" spans="2:90" ht="14.4" x14ac:dyDescent="0.3">
      <c r="C13" s="8" t="s">
        <v>23</v>
      </c>
      <c r="F13" s="11">
        <v>14053.320000000003</v>
      </c>
      <c r="G13" s="11">
        <v>7457.3299999999981</v>
      </c>
      <c r="H13" s="11">
        <v>9171.2599999999966</v>
      </c>
      <c r="I13" s="11">
        <v>8203.2999999999993</v>
      </c>
      <c r="J13" s="11">
        <v>7912.1750000000002</v>
      </c>
      <c r="K13" s="11">
        <v>2895.5999999999995</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row>
    <row r="14" spans="2:90" ht="14.4" x14ac:dyDescent="0.3">
      <c r="C14" s="8" t="s">
        <v>24</v>
      </c>
      <c r="F14" s="11">
        <v>37010.390000000036</v>
      </c>
      <c r="G14" s="11">
        <v>38904.589999999975</v>
      </c>
      <c r="H14" s="11">
        <v>44179.539999999943</v>
      </c>
      <c r="I14" s="11">
        <v>47070.74999999992</v>
      </c>
      <c r="J14" s="11">
        <v>39449.149999999805</v>
      </c>
      <c r="K14" s="11">
        <v>11436.025000000018</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row>
    <row r="15" spans="2:90" ht="14.4" x14ac:dyDescent="0.3">
      <c r="C15" s="8" t="s">
        <v>25</v>
      </c>
      <c r="F15" s="11">
        <v>22220.850000000006</v>
      </c>
      <c r="G15" s="11">
        <v>16829.925000000025</v>
      </c>
      <c r="H15" s="11">
        <v>19364.100000000013</v>
      </c>
      <c r="I15" s="11">
        <v>17202.75</v>
      </c>
      <c r="J15" s="11">
        <v>16957.749999999967</v>
      </c>
      <c r="K15" s="11">
        <v>5934.3250000000035</v>
      </c>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row>
    <row r="16" spans="2:90" ht="14.4" x14ac:dyDescent="0.3">
      <c r="C16" s="8" t="s">
        <v>26</v>
      </c>
      <c r="F16" s="11">
        <v>96155.414999999877</v>
      </c>
      <c r="G16" s="11">
        <v>88256.819999999949</v>
      </c>
      <c r="H16" s="11">
        <v>92566.809999999954</v>
      </c>
      <c r="I16" s="11">
        <v>104649.575</v>
      </c>
      <c r="J16" s="11">
        <v>104703.97500000002</v>
      </c>
      <c r="K16" s="11">
        <v>35334.050000000003</v>
      </c>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row>
    <row r="17" spans="1:90" ht="14.4" x14ac:dyDescent="0.3">
      <c r="C17" s="8" t="s">
        <v>27</v>
      </c>
      <c r="F17" s="11">
        <v>16488.150000000012</v>
      </c>
      <c r="G17" s="11">
        <v>15401.030000000004</v>
      </c>
      <c r="H17" s="11">
        <v>19372.750000000004</v>
      </c>
      <c r="I17" s="11">
        <v>18227.596000000009</v>
      </c>
      <c r="J17" s="11">
        <v>14847.774999999994</v>
      </c>
      <c r="K17" s="11">
        <v>5721.8500000000031</v>
      </c>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row>
    <row r="18" spans="1:90" ht="14.4" x14ac:dyDescent="0.3">
      <c r="C18" s="8" t="s">
        <v>28</v>
      </c>
      <c r="F18" s="11">
        <v>53954.430000000109</v>
      </c>
      <c r="G18" s="11">
        <v>49990.154999999977</v>
      </c>
      <c r="H18" s="11">
        <v>52755.889999999948</v>
      </c>
      <c r="I18" s="11">
        <v>59877.049999999945</v>
      </c>
      <c r="J18" s="11">
        <v>60590.074999999939</v>
      </c>
      <c r="K18" s="11">
        <v>22683.049999999985</v>
      </c>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row>
    <row r="19" spans="1:90" ht="14.4" x14ac:dyDescent="0.3">
      <c r="B19" s="196" t="s">
        <v>29</v>
      </c>
      <c r="C19" s="196"/>
      <c r="D19" s="196"/>
      <c r="E19" s="196"/>
      <c r="F19" s="195">
        <v>239882.55499999982</v>
      </c>
      <c r="G19" s="195">
        <v>216839.84999999998</v>
      </c>
      <c r="H19" s="195">
        <v>237410.35000000009</v>
      </c>
      <c r="I19" s="195">
        <v>255231.02100000033</v>
      </c>
      <c r="J19" s="195">
        <v>244460.90000000011</v>
      </c>
      <c r="K19" s="195">
        <v>84004.899999999965</v>
      </c>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row>
    <row r="20" spans="1:90" s="81" customFormat="1" ht="14.4" x14ac:dyDescent="0.3">
      <c r="A20" s="8"/>
      <c r="B20"/>
      <c r="C20"/>
      <c r="D20"/>
      <c r="E20"/>
      <c r="F20"/>
      <c r="G20"/>
      <c r="H20"/>
      <c r="I20"/>
      <c r="J20"/>
      <c r="K20"/>
      <c r="L20"/>
      <c r="M20"/>
      <c r="N20"/>
      <c r="O20"/>
      <c r="P20"/>
      <c r="Q20"/>
      <c r="R20"/>
      <c r="S20"/>
      <c r="T20"/>
      <c r="U20"/>
      <c r="V20"/>
      <c r="W20"/>
      <c r="X20"/>
      <c r="Y20"/>
      <c r="Z20"/>
      <c r="AA20"/>
      <c r="AB20"/>
      <c r="AC20"/>
      <c r="AD20"/>
      <c r="AE20"/>
      <c r="AF20"/>
      <c r="AG20"/>
      <c r="AH20"/>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row>
    <row r="21" spans="1:90" ht="14.4" x14ac:dyDescent="0.3">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row>
    <row r="22" spans="1:90" ht="14.4" x14ac:dyDescent="0.3">
      <c r="A22" s="81"/>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row>
    <row r="23" spans="1:90" ht="14.4" x14ac:dyDescent="0.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row>
    <row r="24" spans="1:90" ht="14.4" x14ac:dyDescent="0.3">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row>
    <row r="25" spans="1:90" ht="14.4" x14ac:dyDescent="0.3">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row>
    <row r="26" spans="1:90" ht="14.4" x14ac:dyDescent="0.3">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row>
    <row r="27" spans="1:90" ht="14.4" x14ac:dyDescent="0.3">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row>
    <row r="28" spans="1:90" ht="14.4" x14ac:dyDescent="0.3">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row>
    <row r="29" spans="1:90" ht="14.4" x14ac:dyDescent="0.3">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row>
    <row r="30" spans="1:90" ht="14.4" x14ac:dyDescent="0.3">
      <c r="B30" s="68" t="s">
        <v>16</v>
      </c>
      <c r="C30" s="68" t="s">
        <v>17</v>
      </c>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row>
    <row r="31" spans="1:90" ht="14.4" x14ac:dyDescent="0.3">
      <c r="B31" s="68" t="s">
        <v>30</v>
      </c>
      <c r="C31">
        <v>2025</v>
      </c>
      <c r="D31">
        <v>2026</v>
      </c>
      <c r="E31" t="s">
        <v>31</v>
      </c>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row>
    <row r="32" spans="1:90" ht="14.4" x14ac:dyDescent="0.3">
      <c r="B32" s="70" t="s">
        <v>32</v>
      </c>
      <c r="C32" s="69">
        <v>44476.402999999998</v>
      </c>
      <c r="D32" s="69">
        <v>46049.600000000006</v>
      </c>
      <c r="E32" s="69">
        <v>90526.003000000012</v>
      </c>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row>
    <row r="33" spans="2:90" ht="14.4" x14ac:dyDescent="0.3">
      <c r="B33" s="70" t="s">
        <v>33</v>
      </c>
      <c r="C33" s="69">
        <v>43886.14899999999</v>
      </c>
      <c r="D33" s="69">
        <v>46368.030999999944</v>
      </c>
      <c r="E33" s="69">
        <v>90254.179999999935</v>
      </c>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row>
    <row r="34" spans="2:90" ht="14.4" x14ac:dyDescent="0.3">
      <c r="B34" s="70" t="s">
        <v>34</v>
      </c>
      <c r="C34" s="69">
        <v>43418.272000000004</v>
      </c>
      <c r="D34" s="69">
        <v>49228.128999999935</v>
      </c>
      <c r="E34" s="69">
        <v>92646.40099999994</v>
      </c>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row>
    <row r="35" spans="2:90" ht="14.4" x14ac:dyDescent="0.3">
      <c r="B35" s="70" t="s">
        <v>35</v>
      </c>
      <c r="C35" s="69">
        <v>45787.504999999946</v>
      </c>
      <c r="D35" s="69">
        <v>42082.159999999989</v>
      </c>
      <c r="E35" s="69">
        <v>87869.664999999979</v>
      </c>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row>
    <row r="36" spans="2:90" ht="14.4" x14ac:dyDescent="0.3">
      <c r="B36" s="70" t="s">
        <v>34</v>
      </c>
      <c r="C36" s="69">
        <v>46828.060999999965</v>
      </c>
      <c r="D36" s="69"/>
      <c r="E36" s="69">
        <v>46828.060999999994</v>
      </c>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row>
    <row r="37" spans="2:90" ht="14.4" x14ac:dyDescent="0.3">
      <c r="B37" s="70" t="s">
        <v>36</v>
      </c>
      <c r="C37" s="69">
        <v>43426.614999999983</v>
      </c>
      <c r="D37" s="69"/>
      <c r="E37" s="69">
        <v>43426.615000000005</v>
      </c>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row>
    <row r="38" spans="2:90" ht="14.4" x14ac:dyDescent="0.3">
      <c r="B38" s="70" t="s">
        <v>36</v>
      </c>
      <c r="C38" s="69">
        <v>51183.414999999986</v>
      </c>
      <c r="D38" s="69"/>
      <c r="E38" s="69">
        <v>51183.415000000008</v>
      </c>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row>
    <row r="39" spans="2:90" ht="14.4" x14ac:dyDescent="0.3">
      <c r="B39" s="70" t="s">
        <v>35</v>
      </c>
      <c r="C39" s="69">
        <v>48386.688999999991</v>
      </c>
      <c r="D39" s="69"/>
      <c r="E39" s="69">
        <v>48386.68900000002</v>
      </c>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row>
    <row r="40" spans="2:90" ht="14.4" x14ac:dyDescent="0.3">
      <c r="B40" s="70" t="s">
        <v>37</v>
      </c>
      <c r="C40" s="69">
        <v>44862.884999999966</v>
      </c>
      <c r="D40" s="69"/>
      <c r="E40" s="69">
        <v>44862.884999999995</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row>
    <row r="41" spans="2:90" ht="14.4" x14ac:dyDescent="0.3">
      <c r="B41" s="70" t="s">
        <v>38</v>
      </c>
      <c r="C41" s="69">
        <v>47688.358999999975</v>
      </c>
      <c r="D41" s="69"/>
      <c r="E41" s="69">
        <v>47688.358999999997</v>
      </c>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row>
    <row r="42" spans="2:90" ht="14.4" x14ac:dyDescent="0.3">
      <c r="B42" s="70" t="s">
        <v>39</v>
      </c>
      <c r="C42" s="69">
        <v>42581.32699999999</v>
      </c>
      <c r="D42" s="69"/>
      <c r="E42" s="69">
        <v>42581.326999999997</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row>
    <row r="43" spans="2:90" ht="14.4" x14ac:dyDescent="0.3">
      <c r="B43" s="70" t="s">
        <v>40</v>
      </c>
      <c r="C43" s="69">
        <v>40777.251999999979</v>
      </c>
      <c r="D43" s="69"/>
      <c r="E43" s="69">
        <v>40777.251999999993</v>
      </c>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row>
    <row r="44" spans="2:90" ht="14.4" x14ac:dyDescent="0.3">
      <c r="B44" s="70" t="s">
        <v>31</v>
      </c>
      <c r="C44" s="69">
        <v>543302.93199999991</v>
      </c>
      <c r="D44" s="69">
        <v>183727.9199999999</v>
      </c>
      <c r="E44" s="69">
        <v>727030.85199999996</v>
      </c>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row>
    <row r="45" spans="2:90" ht="14.4" x14ac:dyDescent="0.3">
      <c r="B45" s="70"/>
      <c r="C45" s="69"/>
      <c r="D45" s="69"/>
      <c r="E45" s="69"/>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row>
    <row r="46" spans="2:90" ht="14.4" x14ac:dyDescent="0.3">
      <c r="B46" s="70"/>
      <c r="C46" s="69"/>
      <c r="D46" s="69"/>
      <c r="E46" s="69"/>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row>
    <row r="47" spans="2:90" ht="14.4" x14ac:dyDescent="0.3">
      <c r="B47" s="70"/>
      <c r="C47" s="69"/>
      <c r="D47" s="69"/>
      <c r="E47" s="69"/>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row>
    <row r="48" spans="2:90" ht="14.4" x14ac:dyDescent="0.3">
      <c r="B48" s="70"/>
      <c r="C48" s="69"/>
      <c r="D48" s="69"/>
      <c r="E48" s="69"/>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row>
    <row r="49" spans="2:122" ht="14.4" x14ac:dyDescent="0.3">
      <c r="B49" s="70"/>
      <c r="C49" s="69"/>
      <c r="D49" s="69"/>
      <c r="E49" s="6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row>
    <row r="50" spans="2:122" ht="14.4" x14ac:dyDescent="0.3">
      <c r="B50" s="70"/>
      <c r="C50" s="69"/>
      <c r="D50" s="69"/>
      <c r="E50" s="69"/>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row>
    <row r="51" spans="2:122" ht="14.4" x14ac:dyDescent="0.3">
      <c r="B51" s="70"/>
      <c r="C51" s="69"/>
      <c r="D51" s="69"/>
      <c r="E51" s="69"/>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row>
    <row r="52" spans="2:122" ht="14.4" x14ac:dyDescent="0.3">
      <c r="B52" s="70"/>
      <c r="C52" s="69"/>
      <c r="D52" s="69"/>
      <c r="E52" s="69"/>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row>
    <row r="53" spans="2:122" ht="14.4" x14ac:dyDescent="0.3">
      <c r="B53" s="70"/>
      <c r="C53" s="69"/>
      <c r="D53" s="69"/>
      <c r="E53" s="69"/>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row>
    <row r="54" spans="2:122" ht="14.4" x14ac:dyDescent="0.3">
      <c r="B54" s="70"/>
      <c r="C54" s="69"/>
      <c r="D54" s="69"/>
      <c r="E54" s="69"/>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row>
    <row r="55" spans="2:122" ht="14.4" x14ac:dyDescent="0.3">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row>
    <row r="56" spans="2:122" s="81" customFormat="1" ht="14.4" x14ac:dyDescent="0.3">
      <c r="B56" s="79"/>
      <c r="C56" s="79"/>
      <c r="D56" s="79"/>
      <c r="E56" s="80"/>
      <c r="F56" s="80"/>
      <c r="G56" s="80"/>
      <c r="H56" s="80"/>
      <c r="I56" s="80"/>
      <c r="J56" s="80"/>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4"/>
      <c r="BP56" s="24"/>
      <c r="BQ56" s="24"/>
      <c r="BR56" s="24"/>
      <c r="BS56" s="24"/>
      <c r="BT56" s="24"/>
      <c r="BU56" s="24"/>
      <c r="BV56" s="24"/>
      <c r="BW56" s="24"/>
      <c r="BX56" s="24"/>
      <c r="BY56" s="24"/>
      <c r="BZ56" s="24"/>
      <c r="CA56" s="24"/>
      <c r="CB56" s="24"/>
      <c r="CC56" s="24"/>
      <c r="CD56" s="24"/>
      <c r="CE56" s="24"/>
      <c r="CF56" s="24"/>
      <c r="CG56" s="24"/>
      <c r="CH56" s="24"/>
      <c r="CI56" s="24"/>
      <c r="CJ56" s="24"/>
      <c r="CK56" s="24"/>
      <c r="CL56" s="24"/>
    </row>
    <row r="57" spans="2:122" ht="14.4" x14ac:dyDescent="0.3">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row>
    <row r="58" spans="2:122" ht="14.4" x14ac:dyDescent="0.3">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row>
    <row r="59" spans="2:122" ht="14.4" x14ac:dyDescent="0.3">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row>
    <row r="60" spans="2:122" ht="14.4" x14ac:dyDescent="0.3">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row>
    <row r="61" spans="2:122" ht="14.4" x14ac:dyDescent="0.3">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row>
    <row r="62" spans="2:122" ht="14.4" x14ac:dyDescent="0.3">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row>
    <row r="63" spans="2:122" ht="14.4" x14ac:dyDescent="0.3">
      <c r="B63" s="68" t="s">
        <v>41</v>
      </c>
      <c r="C63" s="68" t="s">
        <v>42</v>
      </c>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row>
    <row r="64" spans="2:122" ht="14.4" x14ac:dyDescent="0.3">
      <c r="B64" s="68" t="s">
        <v>43</v>
      </c>
      <c r="C64">
        <v>2025</v>
      </c>
      <c r="D64">
        <v>2026</v>
      </c>
      <c r="E64" t="s">
        <v>31</v>
      </c>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row>
    <row r="65" spans="2:122" ht="14.4" x14ac:dyDescent="0.3">
      <c r="B65" s="70" t="s">
        <v>32</v>
      </c>
      <c r="C65" s="69">
        <v>9349.0249999999996</v>
      </c>
      <c r="D65" s="69">
        <v>8813.85</v>
      </c>
      <c r="E65" s="69">
        <v>18162.875000000004</v>
      </c>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row>
    <row r="66" spans="2:122" ht="14.4" x14ac:dyDescent="0.3">
      <c r="B66" s="70" t="s">
        <v>33</v>
      </c>
      <c r="C66" s="69">
        <v>8044.5249999999996</v>
      </c>
      <c r="D66" s="69">
        <v>9480.7749999999978</v>
      </c>
      <c r="E66" s="69">
        <v>17525.300000000003</v>
      </c>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row>
    <row r="67" spans="2:122" ht="14.4" x14ac:dyDescent="0.3">
      <c r="B67" s="70" t="s">
        <v>34</v>
      </c>
      <c r="C67" s="69">
        <v>8245.8250000000007</v>
      </c>
      <c r="D67" s="69">
        <v>8769.5999999999985</v>
      </c>
      <c r="E67" s="69">
        <v>17015.425000000007</v>
      </c>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row>
    <row r="68" spans="2:122" ht="14.4" x14ac:dyDescent="0.3">
      <c r="B68" s="70" t="s">
        <v>35</v>
      </c>
      <c r="C68" s="69">
        <v>8805.5250000000015</v>
      </c>
      <c r="D68" s="69">
        <v>7333.1500000000005</v>
      </c>
      <c r="E68" s="69">
        <v>16138.675000000005</v>
      </c>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row>
    <row r="69" spans="2:122" ht="14.4" x14ac:dyDescent="0.3">
      <c r="B69" s="70" t="s">
        <v>34</v>
      </c>
      <c r="C69" s="69">
        <v>8843.975000000004</v>
      </c>
      <c r="D69" s="69"/>
      <c r="E69" s="69">
        <v>8843.9749999999985</v>
      </c>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row>
    <row r="70" spans="2:122" ht="14.4" x14ac:dyDescent="0.3">
      <c r="B70" s="70" t="s">
        <v>36</v>
      </c>
      <c r="C70" s="69">
        <v>7828.9000000000015</v>
      </c>
      <c r="D70" s="69"/>
      <c r="E70" s="69">
        <v>7828.8999999999987</v>
      </c>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row>
    <row r="71" spans="2:122" ht="14.4" x14ac:dyDescent="0.3">
      <c r="B71" s="70" t="s">
        <v>36</v>
      </c>
      <c r="C71" s="69">
        <v>9630.5500000000029</v>
      </c>
      <c r="D71" s="69"/>
      <c r="E71" s="69">
        <v>9630.5499999999993</v>
      </c>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row>
    <row r="72" spans="2:122" ht="14.4" x14ac:dyDescent="0.3">
      <c r="B72" s="70" t="s">
        <v>35</v>
      </c>
      <c r="C72" s="69">
        <v>9721.1</v>
      </c>
      <c r="D72" s="69"/>
      <c r="E72" s="69">
        <v>9721.0999999999985</v>
      </c>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row>
    <row r="73" spans="2:122" ht="14.4" x14ac:dyDescent="0.3">
      <c r="B73" s="70" t="s">
        <v>37</v>
      </c>
      <c r="C73" s="69">
        <v>8082.1500000000005</v>
      </c>
      <c r="D73" s="69"/>
      <c r="E73" s="69">
        <v>8082.15</v>
      </c>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row>
    <row r="74" spans="2:122" ht="14.4" x14ac:dyDescent="0.3">
      <c r="B74" s="70" t="s">
        <v>38</v>
      </c>
      <c r="C74" s="69">
        <v>9171.1500000000015</v>
      </c>
      <c r="D74" s="69"/>
      <c r="E74" s="69">
        <v>9171.15</v>
      </c>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row>
    <row r="75" spans="2:122" ht="14.4" x14ac:dyDescent="0.3">
      <c r="B75" s="70" t="s">
        <v>39</v>
      </c>
      <c r="C75" s="69">
        <v>8324.2250000000022</v>
      </c>
      <c r="D75" s="69"/>
      <c r="E75" s="69">
        <v>8324.2250000000004</v>
      </c>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row>
    <row r="76" spans="2:122" ht="14.4" x14ac:dyDescent="0.3">
      <c r="B76" s="70" t="s">
        <v>40</v>
      </c>
      <c r="C76" s="69">
        <v>7385.7250000000022</v>
      </c>
      <c r="D76" s="69"/>
      <c r="E76" s="69">
        <v>7385.7249999999995</v>
      </c>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row>
    <row r="77" spans="2:122" ht="14.4" x14ac:dyDescent="0.3">
      <c r="B77" s="70" t="s">
        <v>31</v>
      </c>
      <c r="C77" s="69">
        <v>103432.67499999989</v>
      </c>
      <c r="D77" s="69">
        <v>34397.374999999993</v>
      </c>
      <c r="E77" s="69">
        <v>137830.05000000005</v>
      </c>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row>
    <row r="78" spans="2:122" ht="14.4" x14ac:dyDescent="0.3">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row>
    <row r="79" spans="2:122" ht="14.4" x14ac:dyDescent="0.3">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row>
    <row r="80" spans="2:122" ht="14.4" x14ac:dyDescent="0.3">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row>
    <row r="81" spans="2:122" ht="14.4" x14ac:dyDescent="0.3">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row>
    <row r="82" spans="2:122" ht="14.4" x14ac:dyDescent="0.3">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row>
    <row r="83" spans="2:122" ht="14.4" x14ac:dyDescent="0.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row>
    <row r="84" spans="2:122" ht="14.4" x14ac:dyDescent="0.3">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row>
    <row r="85" spans="2:122" ht="14.4" x14ac:dyDescent="0.3">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row>
    <row r="86" spans="2:122" ht="14.4" x14ac:dyDescent="0.3">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row>
    <row r="87" spans="2:122" ht="14.4" x14ac:dyDescent="0.3">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row>
    <row r="88" spans="2:122" ht="14.4" x14ac:dyDescent="0.3">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row>
    <row r="89" spans="2:122" ht="14.4" x14ac:dyDescent="0.3">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row>
    <row r="90" spans="2:122" ht="14.4" x14ac:dyDescent="0.3">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row>
    <row r="91" spans="2:122" ht="14.4" x14ac:dyDescent="0.3">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row>
    <row r="92" spans="2:122" ht="14.4" x14ac:dyDescent="0.3">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row>
    <row r="93" spans="2:122" ht="14.4" x14ac:dyDescent="0.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row>
    <row r="94" spans="2:122" ht="14.4" x14ac:dyDescent="0.3">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row>
    <row r="95" spans="2:122" ht="14.4" x14ac:dyDescent="0.3">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row>
    <row r="96" spans="2:122" ht="14.4" x14ac:dyDescent="0.3">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row>
    <row r="97" spans="2:90" ht="14.4" x14ac:dyDescent="0.3">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row>
    <row r="98" spans="2:90" ht="14.4" x14ac:dyDescent="0.3">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row>
    <row r="99" spans="2:90" ht="14.4" x14ac:dyDescent="0.3">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row>
    <row r="100" spans="2:90" ht="14.4" x14ac:dyDescent="0.3">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row>
    <row r="101" spans="2:90" ht="14.4" x14ac:dyDescent="0.3">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row>
    <row r="102" spans="2:90" ht="14.4" x14ac:dyDescent="0.3">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row>
    <row r="103" spans="2:90" ht="14.4" x14ac:dyDescent="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row>
    <row r="104" spans="2:90" ht="14.4" x14ac:dyDescent="0.3">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row>
    <row r="105" spans="2:90" ht="14.4" x14ac:dyDescent="0.3">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row>
    <row r="106" spans="2:90" ht="14.4" x14ac:dyDescent="0.3">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row>
    <row r="107" spans="2:90" ht="14.4" x14ac:dyDescent="0.3">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row>
    <row r="108" spans="2:90" ht="14.4" x14ac:dyDescent="0.3">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row>
    <row r="109" spans="2:90" ht="14.4" x14ac:dyDescent="0.3">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row>
    <row r="110" spans="2:90" ht="14.4" x14ac:dyDescent="0.3">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row>
    <row r="111" spans="2:90" ht="14.4" x14ac:dyDescent="0.3">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row>
    <row r="112" spans="2:90" ht="14.4" x14ac:dyDescent="0.3">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row>
    <row r="113" spans="2:90" ht="14.4" x14ac:dyDescent="0.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row>
    <row r="114" spans="2:90" ht="14.4" x14ac:dyDescent="0.3">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row>
    <row r="115" spans="2:90" ht="14.4" x14ac:dyDescent="0.3">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row>
    <row r="116" spans="2:90" ht="14.4" x14ac:dyDescent="0.3">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row>
    <row r="117" spans="2:90" ht="14.4" x14ac:dyDescent="0.3">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row>
    <row r="118" spans="2:90" ht="14.4" x14ac:dyDescent="0.3">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row>
    <row r="119" spans="2:90" ht="14.4" x14ac:dyDescent="0.3">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row>
    <row r="120" spans="2:90" ht="14.4" x14ac:dyDescent="0.3">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row>
    <row r="121" spans="2:90" ht="14.4" x14ac:dyDescent="0.3">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row>
    <row r="122" spans="2:90" ht="14.4" x14ac:dyDescent="0.3">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row>
    <row r="123" spans="2:90" ht="14.4" x14ac:dyDescent="0.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row>
    <row r="124" spans="2:90" ht="14.4" x14ac:dyDescent="0.3">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row>
    <row r="125" spans="2:90" ht="14.4" x14ac:dyDescent="0.3">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row>
    <row r="126" spans="2:90" ht="14.4" x14ac:dyDescent="0.3">
      <c r="B126"/>
      <c r="C126"/>
      <c r="D126"/>
      <c r="E126"/>
      <c r="F126"/>
      <c r="G126"/>
      <c r="H126"/>
      <c r="I126"/>
      <c r="J126"/>
      <c r="K126"/>
      <c r="L126"/>
      <c r="M126"/>
      <c r="N126"/>
      <c r="O126"/>
      <c r="P126"/>
      <c r="Q126"/>
      <c r="R126"/>
      <c r="S126"/>
    </row>
    <row r="127" spans="2:90" ht="14.4" x14ac:dyDescent="0.3">
      <c r="B127"/>
      <c r="C127"/>
      <c r="D127"/>
      <c r="E127"/>
      <c r="F127"/>
      <c r="G127"/>
      <c r="H127"/>
      <c r="I127"/>
      <c r="J127"/>
      <c r="K127"/>
      <c r="L127"/>
      <c r="M127"/>
      <c r="N127"/>
    </row>
    <row r="128" spans="2:90" ht="14.4" x14ac:dyDescent="0.3">
      <c r="B128"/>
      <c r="C128"/>
      <c r="D128"/>
      <c r="E128"/>
      <c r="F128"/>
      <c r="G128"/>
      <c r="H128"/>
      <c r="I128"/>
      <c r="J128"/>
      <c r="K128"/>
      <c r="L128"/>
      <c r="M128"/>
      <c r="N128"/>
    </row>
    <row r="129" spans="2:3" ht="14.4" x14ac:dyDescent="0.3">
      <c r="B129"/>
      <c r="C129"/>
    </row>
    <row r="130" spans="2:3" ht="14.4" x14ac:dyDescent="0.3">
      <c r="B130"/>
      <c r="C130"/>
    </row>
    <row r="131" spans="2:3" ht="14.4" x14ac:dyDescent="0.3">
      <c r="B131"/>
      <c r="C131"/>
    </row>
    <row r="132" spans="2:3" ht="14.4" x14ac:dyDescent="0.3">
      <c r="B132"/>
      <c r="C132"/>
    </row>
    <row r="133" spans="2:3" ht="14.4" x14ac:dyDescent="0.3">
      <c r="B133"/>
      <c r="C133"/>
    </row>
    <row r="134" spans="2:3" ht="14.4" x14ac:dyDescent="0.3">
      <c r="B134"/>
      <c r="C134"/>
    </row>
    <row r="135" spans="2:3" ht="14.4" x14ac:dyDescent="0.3">
      <c r="B135"/>
      <c r="C135"/>
    </row>
    <row r="136" spans="2:3" ht="14.4" x14ac:dyDescent="0.3">
      <c r="B136"/>
      <c r="C136"/>
    </row>
    <row r="137" spans="2:3" ht="14.4" x14ac:dyDescent="0.3">
      <c r="B137"/>
      <c r="C137"/>
    </row>
    <row r="138" spans="2:3" ht="14.4" x14ac:dyDescent="0.3">
      <c r="B138"/>
      <c r="C138"/>
    </row>
    <row r="139" spans="2:3" ht="14.4" x14ac:dyDescent="0.3">
      <c r="B139"/>
      <c r="C139"/>
    </row>
    <row r="140" spans="2:3" ht="14.4" x14ac:dyDescent="0.3">
      <c r="B140"/>
      <c r="C140"/>
    </row>
    <row r="141" spans="2:3" ht="14.4" x14ac:dyDescent="0.3">
      <c r="B141"/>
      <c r="C141"/>
    </row>
    <row r="142" spans="2:3" ht="14.4" x14ac:dyDescent="0.3">
      <c r="B142"/>
      <c r="C142"/>
    </row>
    <row r="143" spans="2:3" ht="14.4" x14ac:dyDescent="0.3">
      <c r="B143"/>
      <c r="C143"/>
    </row>
    <row r="144" spans="2:3" ht="14.4" x14ac:dyDescent="0.3">
      <c r="B144"/>
      <c r="C144"/>
    </row>
    <row r="145" spans="2:3" ht="14.4" x14ac:dyDescent="0.3">
      <c r="B145"/>
      <c r="C145"/>
    </row>
    <row r="146" spans="2:3" ht="14.4" x14ac:dyDescent="0.3">
      <c r="B146"/>
      <c r="C146"/>
    </row>
    <row r="147" spans="2:3" ht="14.4" x14ac:dyDescent="0.3">
      <c r="B147"/>
      <c r="C147"/>
    </row>
    <row r="148" spans="2:3" ht="14.4" x14ac:dyDescent="0.3">
      <c r="B148"/>
      <c r="C148"/>
    </row>
    <row r="149" spans="2:3" ht="14.4" x14ac:dyDescent="0.3">
      <c r="B149"/>
      <c r="C149"/>
    </row>
    <row r="150" spans="2:3" ht="14.4" x14ac:dyDescent="0.3">
      <c r="B150"/>
      <c r="C150"/>
    </row>
    <row r="151" spans="2:3" ht="14.4" x14ac:dyDescent="0.3">
      <c r="B151"/>
      <c r="C151"/>
    </row>
    <row r="152" spans="2:3" ht="14.4" x14ac:dyDescent="0.3">
      <c r="B152"/>
      <c r="C152"/>
    </row>
    <row r="153" spans="2:3" ht="14.4" x14ac:dyDescent="0.3">
      <c r="B153"/>
      <c r="C153"/>
    </row>
    <row r="154" spans="2:3" ht="14.4" x14ac:dyDescent="0.3">
      <c r="B154"/>
      <c r="C154"/>
    </row>
    <row r="155" spans="2:3" ht="14.4" x14ac:dyDescent="0.3">
      <c r="B155"/>
      <c r="C155"/>
    </row>
    <row r="156" spans="2:3" ht="14.4" x14ac:dyDescent="0.3">
      <c r="B156"/>
      <c r="C156"/>
    </row>
    <row r="157" spans="2:3" ht="14.4" x14ac:dyDescent="0.3">
      <c r="B157"/>
      <c r="C157"/>
    </row>
    <row r="158" spans="2:3" ht="14.4" x14ac:dyDescent="0.3">
      <c r="B158"/>
      <c r="C158"/>
    </row>
    <row r="159" spans="2:3" ht="14.4" x14ac:dyDescent="0.3">
      <c r="B159"/>
      <c r="C159"/>
    </row>
    <row r="160" spans="2:3" ht="14.4" x14ac:dyDescent="0.3">
      <c r="B160"/>
      <c r="C160"/>
    </row>
    <row r="161" spans="2:3" ht="14.4" x14ac:dyDescent="0.3">
      <c r="B161"/>
      <c r="C161"/>
    </row>
    <row r="162" spans="2:3" ht="14.4" x14ac:dyDescent="0.3">
      <c r="B162"/>
      <c r="C162"/>
    </row>
    <row r="163" spans="2:3" ht="14.4" x14ac:dyDescent="0.3">
      <c r="B163"/>
      <c r="C163"/>
    </row>
    <row r="164" spans="2:3" ht="14.4" x14ac:dyDescent="0.3">
      <c r="B164"/>
      <c r="C164"/>
    </row>
    <row r="165" spans="2:3" ht="14.4" x14ac:dyDescent="0.3">
      <c r="B165"/>
      <c r="C165"/>
    </row>
    <row r="166" spans="2:3" ht="14.4" x14ac:dyDescent="0.3">
      <c r="B166"/>
      <c r="C166"/>
    </row>
    <row r="167" spans="2:3" ht="14.4" x14ac:dyDescent="0.3">
      <c r="B167"/>
      <c r="C167"/>
    </row>
    <row r="168" spans="2:3" ht="14.4" x14ac:dyDescent="0.3">
      <c r="B168"/>
      <c r="C168"/>
    </row>
    <row r="169" spans="2:3" ht="14.4" x14ac:dyDescent="0.3">
      <c r="B169"/>
      <c r="C169"/>
    </row>
    <row r="170" spans="2:3" ht="14.4" x14ac:dyDescent="0.3">
      <c r="B170"/>
      <c r="C170"/>
    </row>
    <row r="171" spans="2:3" ht="14.4" x14ac:dyDescent="0.3">
      <c r="B171"/>
      <c r="C171"/>
    </row>
    <row r="172" spans="2:3" ht="14.4" x14ac:dyDescent="0.3">
      <c r="B172"/>
      <c r="C172"/>
    </row>
    <row r="173" spans="2:3" ht="14.4" x14ac:dyDescent="0.3">
      <c r="B173"/>
      <c r="C173"/>
    </row>
    <row r="174" spans="2:3" ht="14.4" x14ac:dyDescent="0.3">
      <c r="B174"/>
      <c r="C174"/>
    </row>
    <row r="175" spans="2:3" ht="14.4" x14ac:dyDescent="0.3">
      <c r="B175"/>
      <c r="C175"/>
    </row>
    <row r="176" spans="2:3" ht="14.4" x14ac:dyDescent="0.3">
      <c r="B176"/>
      <c r="C176"/>
    </row>
    <row r="177" spans="2:3" ht="14.4" x14ac:dyDescent="0.3">
      <c r="B177"/>
      <c r="C177"/>
    </row>
    <row r="178" spans="2:3" ht="14.4" x14ac:dyDescent="0.3">
      <c r="B178"/>
      <c r="C178"/>
    </row>
    <row r="179" spans="2:3" ht="14.4" x14ac:dyDescent="0.3">
      <c r="B179"/>
      <c r="C179"/>
    </row>
    <row r="180" spans="2:3" ht="14.4" x14ac:dyDescent="0.3">
      <c r="B180"/>
      <c r="C180"/>
    </row>
    <row r="181" spans="2:3" ht="14.4" x14ac:dyDescent="0.3">
      <c r="B181"/>
      <c r="C181"/>
    </row>
    <row r="182" spans="2:3" ht="14.4" x14ac:dyDescent="0.3">
      <c r="B182"/>
      <c r="C182"/>
    </row>
    <row r="183" spans="2:3" ht="14.4" x14ac:dyDescent="0.3">
      <c r="B183"/>
      <c r="C183"/>
    </row>
    <row r="184" spans="2:3" ht="14.4" x14ac:dyDescent="0.3">
      <c r="B184"/>
      <c r="C184"/>
    </row>
    <row r="185" spans="2:3" ht="14.4" x14ac:dyDescent="0.3">
      <c r="B185"/>
      <c r="C185"/>
    </row>
    <row r="186" spans="2:3" ht="14.4" x14ac:dyDescent="0.3">
      <c r="B186"/>
      <c r="C186"/>
    </row>
    <row r="187" spans="2:3" ht="14.4" x14ac:dyDescent="0.3">
      <c r="B187"/>
      <c r="C187"/>
    </row>
    <row r="188" spans="2:3" ht="14.4" x14ac:dyDescent="0.3">
      <c r="B188"/>
      <c r="C188"/>
    </row>
    <row r="189" spans="2:3" ht="14.4" x14ac:dyDescent="0.3">
      <c r="B189"/>
      <c r="C189"/>
    </row>
    <row r="190" spans="2:3" ht="14.4" x14ac:dyDescent="0.3">
      <c r="B190"/>
      <c r="C190"/>
    </row>
    <row r="191" spans="2:3" ht="14.4" x14ac:dyDescent="0.3">
      <c r="B191"/>
      <c r="C191"/>
    </row>
    <row r="192" spans="2:3" ht="14.4" x14ac:dyDescent="0.3">
      <c r="B192"/>
      <c r="C192"/>
    </row>
    <row r="193" spans="2:3" ht="14.4" x14ac:dyDescent="0.3">
      <c r="B193"/>
      <c r="C193"/>
    </row>
    <row r="194" spans="2:3" ht="14.4" x14ac:dyDescent="0.3">
      <c r="B194"/>
      <c r="C194"/>
    </row>
    <row r="195" spans="2:3" ht="14.4" x14ac:dyDescent="0.3">
      <c r="B195"/>
      <c r="C195"/>
    </row>
    <row r="196" spans="2:3" ht="14.4" x14ac:dyDescent="0.3">
      <c r="B196"/>
      <c r="C196"/>
    </row>
    <row r="197" spans="2:3" ht="14.4" x14ac:dyDescent="0.3">
      <c r="B197"/>
      <c r="C197"/>
    </row>
    <row r="198" spans="2:3" ht="14.4" x14ac:dyDescent="0.3">
      <c r="B198"/>
      <c r="C198"/>
    </row>
    <row r="199" spans="2:3" ht="14.4" x14ac:dyDescent="0.3">
      <c r="B199"/>
      <c r="C199"/>
    </row>
    <row r="200" spans="2:3" ht="14.4" x14ac:dyDescent="0.3">
      <c r="B200"/>
      <c r="C200"/>
    </row>
    <row r="201" spans="2:3" ht="14.4" x14ac:dyDescent="0.3">
      <c r="B201"/>
      <c r="C201"/>
    </row>
    <row r="202" spans="2:3" ht="14.4" x14ac:dyDescent="0.3">
      <c r="B202"/>
      <c r="C202"/>
    </row>
    <row r="203" spans="2:3" ht="14.4" x14ac:dyDescent="0.3">
      <c r="B203"/>
      <c r="C203"/>
    </row>
    <row r="204" spans="2:3" ht="14.4" x14ac:dyDescent="0.3">
      <c r="B204"/>
      <c r="C204"/>
    </row>
    <row r="205" spans="2:3" ht="14.4" x14ac:dyDescent="0.3">
      <c r="B205"/>
      <c r="C205"/>
    </row>
    <row r="206" spans="2:3" ht="14.4" x14ac:dyDescent="0.3">
      <c r="B206"/>
      <c r="C206"/>
    </row>
    <row r="207" spans="2:3" ht="14.4" x14ac:dyDescent="0.3">
      <c r="B207"/>
      <c r="C207"/>
    </row>
    <row r="208" spans="2:3" ht="14.4" x14ac:dyDescent="0.3">
      <c r="B208"/>
      <c r="C208"/>
    </row>
    <row r="209" spans="2:3" ht="14.4" x14ac:dyDescent="0.3">
      <c r="B209"/>
      <c r="C209"/>
    </row>
    <row r="210" spans="2:3" ht="14.4" x14ac:dyDescent="0.3">
      <c r="B210"/>
      <c r="C210"/>
    </row>
    <row r="211" spans="2:3" ht="14.4" x14ac:dyDescent="0.3">
      <c r="B211"/>
      <c r="C211"/>
    </row>
    <row r="212" spans="2:3" ht="14.4" x14ac:dyDescent="0.3">
      <c r="B212"/>
      <c r="C212"/>
    </row>
    <row r="213" spans="2:3" ht="14.4" x14ac:dyDescent="0.3">
      <c r="B213"/>
      <c r="C213"/>
    </row>
    <row r="214" spans="2:3" ht="14.4" x14ac:dyDescent="0.3">
      <c r="B214"/>
      <c r="C214"/>
    </row>
    <row r="215" spans="2:3" ht="14.4" x14ac:dyDescent="0.3">
      <c r="B215"/>
      <c r="C215"/>
    </row>
    <row r="216" spans="2:3" ht="14.4" x14ac:dyDescent="0.3">
      <c r="B216"/>
      <c r="C216"/>
    </row>
    <row r="217" spans="2:3" ht="14.4" x14ac:dyDescent="0.3">
      <c r="B217"/>
      <c r="C217"/>
    </row>
    <row r="218" spans="2:3" ht="14.4" x14ac:dyDescent="0.3">
      <c r="B218"/>
      <c r="C218"/>
    </row>
    <row r="219" spans="2:3" ht="14.4" x14ac:dyDescent="0.3">
      <c r="B219"/>
      <c r="C219"/>
    </row>
    <row r="220" spans="2:3" ht="14.4" x14ac:dyDescent="0.3">
      <c r="B220"/>
      <c r="C220"/>
    </row>
    <row r="221" spans="2:3" ht="14.4" x14ac:dyDescent="0.3">
      <c r="B221"/>
      <c r="C221"/>
    </row>
    <row r="222" spans="2:3" ht="14.4" x14ac:dyDescent="0.3">
      <c r="B222"/>
      <c r="C222"/>
    </row>
    <row r="223" spans="2:3" ht="14.4" x14ac:dyDescent="0.3">
      <c r="B223"/>
      <c r="C223"/>
    </row>
    <row r="224" spans="2:3" ht="14.4" x14ac:dyDescent="0.3">
      <c r="B224"/>
      <c r="C224"/>
    </row>
    <row r="225" spans="2:3" ht="14.4" x14ac:dyDescent="0.3">
      <c r="B225"/>
      <c r="C225"/>
    </row>
    <row r="226" spans="2:3" ht="14.4" x14ac:dyDescent="0.3">
      <c r="B226"/>
      <c r="C226"/>
    </row>
    <row r="227" spans="2:3" ht="14.4" x14ac:dyDescent="0.3">
      <c r="B227"/>
      <c r="C227"/>
    </row>
    <row r="228" spans="2:3" ht="14.4" x14ac:dyDescent="0.3">
      <c r="B228"/>
      <c r="C228"/>
    </row>
    <row r="229" spans="2:3" ht="14.4" x14ac:dyDescent="0.3">
      <c r="B229"/>
      <c r="C229"/>
    </row>
    <row r="230" spans="2:3" ht="14.4" x14ac:dyDescent="0.3">
      <c r="B230"/>
      <c r="C230"/>
    </row>
    <row r="231" spans="2:3" ht="14.4" x14ac:dyDescent="0.3">
      <c r="B231"/>
      <c r="C231"/>
    </row>
    <row r="232" spans="2:3" ht="14.4" x14ac:dyDescent="0.3">
      <c r="B232"/>
      <c r="C232"/>
    </row>
    <row r="233" spans="2:3" ht="14.4" x14ac:dyDescent="0.3">
      <c r="B233"/>
      <c r="C233"/>
    </row>
    <row r="234" spans="2:3" ht="14.4" x14ac:dyDescent="0.3">
      <c r="B234"/>
      <c r="C234"/>
    </row>
    <row r="235" spans="2:3" ht="14.4" x14ac:dyDescent="0.3">
      <c r="B235"/>
      <c r="C235"/>
    </row>
    <row r="236" spans="2:3" ht="14.4" x14ac:dyDescent="0.3">
      <c r="B236"/>
      <c r="C236"/>
    </row>
    <row r="237" spans="2:3" ht="14.4" x14ac:dyDescent="0.3">
      <c r="B237"/>
      <c r="C237"/>
    </row>
    <row r="238" spans="2:3" ht="14.4" x14ac:dyDescent="0.3">
      <c r="B238"/>
      <c r="C238"/>
    </row>
    <row r="239" spans="2:3" ht="14.4" x14ac:dyDescent="0.3">
      <c r="B239"/>
      <c r="C239"/>
    </row>
    <row r="240" spans="2:3" ht="14.4" x14ac:dyDescent="0.3">
      <c r="B240"/>
      <c r="C240"/>
    </row>
    <row r="241" spans="2:3" ht="14.4" x14ac:dyDescent="0.3">
      <c r="B241"/>
      <c r="C241"/>
    </row>
    <row r="242" spans="2:3" ht="14.4" x14ac:dyDescent="0.3">
      <c r="B242"/>
      <c r="C242"/>
    </row>
    <row r="243" spans="2:3" ht="14.4" x14ac:dyDescent="0.3">
      <c r="B243"/>
      <c r="C243"/>
    </row>
    <row r="244" spans="2:3" ht="14.4" x14ac:dyDescent="0.3">
      <c r="B244"/>
      <c r="C244"/>
    </row>
    <row r="245" spans="2:3" ht="14.4" x14ac:dyDescent="0.3">
      <c r="B245"/>
      <c r="C245"/>
    </row>
    <row r="246" spans="2:3" ht="14.4" x14ac:dyDescent="0.3">
      <c r="B246"/>
      <c r="C246"/>
    </row>
    <row r="247" spans="2:3" ht="14.4" x14ac:dyDescent="0.3">
      <c r="B247"/>
      <c r="C247"/>
    </row>
    <row r="248" spans="2:3" ht="14.4" x14ac:dyDescent="0.3">
      <c r="B248"/>
      <c r="C248"/>
    </row>
    <row r="249" spans="2:3" ht="14.4" x14ac:dyDescent="0.3">
      <c r="B249"/>
      <c r="C249"/>
    </row>
    <row r="250" spans="2:3" ht="14.4" x14ac:dyDescent="0.3">
      <c r="B250"/>
      <c r="C250"/>
    </row>
    <row r="251" spans="2:3" ht="14.4" x14ac:dyDescent="0.3">
      <c r="B251"/>
      <c r="C251"/>
    </row>
    <row r="252" spans="2:3" ht="14.4" x14ac:dyDescent="0.3">
      <c r="B252"/>
      <c r="C252"/>
    </row>
    <row r="253" spans="2:3" ht="14.4" x14ac:dyDescent="0.3">
      <c r="B253"/>
      <c r="C253"/>
    </row>
    <row r="254" spans="2:3" ht="14.4" x14ac:dyDescent="0.3">
      <c r="B254"/>
      <c r="C254"/>
    </row>
    <row r="255" spans="2:3" ht="14.4" x14ac:dyDescent="0.3">
      <c r="B255"/>
      <c r="C255"/>
    </row>
    <row r="256" spans="2:3" ht="14.4" x14ac:dyDescent="0.3">
      <c r="B256"/>
      <c r="C256"/>
    </row>
    <row r="257" spans="2:3" ht="14.4" x14ac:dyDescent="0.3">
      <c r="B257"/>
      <c r="C257"/>
    </row>
    <row r="258" spans="2:3" ht="14.4" x14ac:dyDescent="0.3">
      <c r="B258"/>
      <c r="C258"/>
    </row>
    <row r="259" spans="2:3" ht="14.4" x14ac:dyDescent="0.3">
      <c r="B259"/>
      <c r="C259"/>
    </row>
    <row r="260" spans="2:3" ht="14.4" x14ac:dyDescent="0.3">
      <c r="B260"/>
      <c r="C260"/>
    </row>
    <row r="261" spans="2:3" ht="14.4" x14ac:dyDescent="0.3">
      <c r="B261"/>
      <c r="C261"/>
    </row>
    <row r="262" spans="2:3" ht="14.4" x14ac:dyDescent="0.3">
      <c r="B262"/>
      <c r="C262"/>
    </row>
    <row r="263" spans="2:3" ht="14.4" x14ac:dyDescent="0.3">
      <c r="B263"/>
      <c r="C263"/>
    </row>
    <row r="264" spans="2:3" ht="14.4" x14ac:dyDescent="0.3">
      <c r="B264"/>
      <c r="C264"/>
    </row>
    <row r="265" spans="2:3" ht="14.4" x14ac:dyDescent="0.3">
      <c r="B265"/>
      <c r="C265"/>
    </row>
    <row r="266" spans="2:3" ht="14.4" x14ac:dyDescent="0.3">
      <c r="B266"/>
      <c r="C266"/>
    </row>
    <row r="267" spans="2:3" ht="14.4" x14ac:dyDescent="0.3">
      <c r="B267"/>
      <c r="C267"/>
    </row>
    <row r="268" spans="2:3" ht="14.4" x14ac:dyDescent="0.3">
      <c r="B268"/>
      <c r="C268"/>
    </row>
    <row r="269" spans="2:3" ht="14.4" x14ac:dyDescent="0.3">
      <c r="B269"/>
      <c r="C269"/>
    </row>
    <row r="270" spans="2:3" ht="14.4" x14ac:dyDescent="0.3">
      <c r="B270"/>
      <c r="C270"/>
    </row>
    <row r="271" spans="2:3" ht="14.4" x14ac:dyDescent="0.3">
      <c r="B271"/>
      <c r="C271"/>
    </row>
    <row r="272" spans="2:3" ht="14.4" x14ac:dyDescent="0.3">
      <c r="B272"/>
      <c r="C272"/>
    </row>
    <row r="273" spans="2:3" ht="14.4" x14ac:dyDescent="0.3">
      <c r="B273"/>
      <c r="C273"/>
    </row>
    <row r="274" spans="2:3" ht="14.4" x14ac:dyDescent="0.3">
      <c r="B274"/>
      <c r="C274"/>
    </row>
    <row r="275" spans="2:3" ht="14.4" x14ac:dyDescent="0.3">
      <c r="B275"/>
      <c r="C275"/>
    </row>
    <row r="276" spans="2:3" ht="14.4" x14ac:dyDescent="0.3">
      <c r="B276"/>
      <c r="C276"/>
    </row>
    <row r="277" spans="2:3" ht="14.4" x14ac:dyDescent="0.3">
      <c r="B277"/>
      <c r="C277"/>
    </row>
    <row r="278" spans="2:3" ht="14.4" x14ac:dyDescent="0.3">
      <c r="B278"/>
      <c r="C278"/>
    </row>
    <row r="279" spans="2:3" ht="14.4" x14ac:dyDescent="0.3">
      <c r="B279"/>
      <c r="C279"/>
    </row>
    <row r="280" spans="2:3" ht="14.4" x14ac:dyDescent="0.3">
      <c r="B280"/>
      <c r="C280"/>
    </row>
    <row r="281" spans="2:3" ht="14.4" x14ac:dyDescent="0.3">
      <c r="B281"/>
      <c r="C281"/>
    </row>
    <row r="282" spans="2:3" ht="14.4" x14ac:dyDescent="0.3">
      <c r="B282"/>
      <c r="C282"/>
    </row>
    <row r="283" spans="2:3" ht="14.4" x14ac:dyDescent="0.3">
      <c r="B283"/>
      <c r="C283"/>
    </row>
    <row r="284" spans="2:3" ht="14.4" x14ac:dyDescent="0.3">
      <c r="B284"/>
      <c r="C284"/>
    </row>
    <row r="285" spans="2:3" ht="14.4" x14ac:dyDescent="0.3">
      <c r="B285"/>
      <c r="C285"/>
    </row>
    <row r="286" spans="2:3" ht="14.4" x14ac:dyDescent="0.3">
      <c r="B286"/>
      <c r="C286"/>
    </row>
    <row r="287" spans="2:3" ht="14.4" x14ac:dyDescent="0.3">
      <c r="B287"/>
      <c r="C287"/>
    </row>
    <row r="288" spans="2:3" ht="14.4" x14ac:dyDescent="0.3">
      <c r="B288"/>
      <c r="C288"/>
    </row>
    <row r="289" spans="2:3" ht="14.4" x14ac:dyDescent="0.3">
      <c r="B289"/>
      <c r="C289"/>
    </row>
    <row r="290" spans="2:3" ht="14.4" x14ac:dyDescent="0.3">
      <c r="B290"/>
      <c r="C290"/>
    </row>
    <row r="291" spans="2:3" ht="14.4" x14ac:dyDescent="0.3">
      <c r="B291"/>
      <c r="C291"/>
    </row>
    <row r="292" spans="2:3" ht="14.4" x14ac:dyDescent="0.3">
      <c r="B292"/>
      <c r="C292"/>
    </row>
    <row r="293" spans="2:3" ht="14.4" x14ac:dyDescent="0.3">
      <c r="B293"/>
      <c r="C293"/>
    </row>
    <row r="294" spans="2:3" ht="14.4" x14ac:dyDescent="0.3">
      <c r="B294"/>
      <c r="C294"/>
    </row>
    <row r="295" spans="2:3" ht="14.4" x14ac:dyDescent="0.3">
      <c r="B295"/>
      <c r="C295"/>
    </row>
    <row r="296" spans="2:3" ht="14.4" x14ac:dyDescent="0.3">
      <c r="B296"/>
      <c r="C296"/>
    </row>
    <row r="297" spans="2:3" ht="14.4" x14ac:dyDescent="0.3">
      <c r="B297"/>
      <c r="C297"/>
    </row>
    <row r="298" spans="2:3" ht="14.4" x14ac:dyDescent="0.3">
      <c r="B298"/>
      <c r="C298"/>
    </row>
    <row r="299" spans="2:3" ht="14.4" x14ac:dyDescent="0.3">
      <c r="B299"/>
      <c r="C299"/>
    </row>
    <row r="300" spans="2:3" ht="14.4" x14ac:dyDescent="0.3">
      <c r="B300"/>
      <c r="C300"/>
    </row>
    <row r="301" spans="2:3" ht="14.4" x14ac:dyDescent="0.3">
      <c r="B301"/>
      <c r="C301"/>
    </row>
    <row r="302" spans="2:3" ht="14.4" x14ac:dyDescent="0.3">
      <c r="B302"/>
      <c r="C302"/>
    </row>
    <row r="303" spans="2:3" ht="14.4" x14ac:dyDescent="0.3">
      <c r="B303"/>
      <c r="C303"/>
    </row>
    <row r="304" spans="2:3" ht="14.4" x14ac:dyDescent="0.3">
      <c r="B304"/>
      <c r="C304"/>
    </row>
    <row r="305" spans="2:3" ht="14.4" x14ac:dyDescent="0.3">
      <c r="B305"/>
      <c r="C305"/>
    </row>
    <row r="306" spans="2:3" ht="14.4" x14ac:dyDescent="0.3">
      <c r="B306"/>
      <c r="C306"/>
    </row>
    <row r="307" spans="2:3" ht="14.4" x14ac:dyDescent="0.3">
      <c r="B307"/>
      <c r="C307"/>
    </row>
    <row r="308" spans="2:3" ht="14.4" x14ac:dyDescent="0.3">
      <c r="B308"/>
      <c r="C308"/>
    </row>
    <row r="309" spans="2:3" ht="14.4" x14ac:dyDescent="0.3">
      <c r="B309"/>
      <c r="C309"/>
    </row>
    <row r="310" spans="2:3" ht="14.4" x14ac:dyDescent="0.3">
      <c r="B310"/>
      <c r="C310"/>
    </row>
    <row r="311" spans="2:3" ht="14.4" x14ac:dyDescent="0.3">
      <c r="B311"/>
      <c r="C311"/>
    </row>
    <row r="312" spans="2:3" ht="14.4" x14ac:dyDescent="0.3">
      <c r="B312"/>
      <c r="C312"/>
    </row>
    <row r="313" spans="2:3" ht="14.4" x14ac:dyDescent="0.3">
      <c r="B313"/>
      <c r="C313"/>
    </row>
    <row r="314" spans="2:3" ht="14.4" x14ac:dyDescent="0.3">
      <c r="B314"/>
      <c r="C314"/>
    </row>
    <row r="315" spans="2:3" ht="14.4" x14ac:dyDescent="0.3">
      <c r="B315"/>
      <c r="C315"/>
    </row>
    <row r="316" spans="2:3" ht="14.4" x14ac:dyDescent="0.3">
      <c r="B316"/>
      <c r="C316"/>
    </row>
    <row r="317" spans="2:3" ht="14.4" x14ac:dyDescent="0.3">
      <c r="B317"/>
      <c r="C317"/>
    </row>
    <row r="318" spans="2:3" ht="14.4" x14ac:dyDescent="0.3">
      <c r="B318"/>
      <c r="C318"/>
    </row>
    <row r="319" spans="2:3" ht="14.4" x14ac:dyDescent="0.3">
      <c r="B319"/>
      <c r="C319"/>
    </row>
    <row r="320" spans="2:3" ht="14.4" x14ac:dyDescent="0.3">
      <c r="B320"/>
      <c r="C320"/>
    </row>
    <row r="321" spans="2:3" ht="14.4" x14ac:dyDescent="0.3">
      <c r="B321"/>
      <c r="C321"/>
    </row>
    <row r="322" spans="2:3" ht="14.4" x14ac:dyDescent="0.3">
      <c r="B322"/>
      <c r="C322"/>
    </row>
    <row r="323" spans="2:3" ht="14.4" x14ac:dyDescent="0.3">
      <c r="B323"/>
      <c r="C323"/>
    </row>
    <row r="324" spans="2:3" ht="14.4" x14ac:dyDescent="0.3">
      <c r="B324"/>
      <c r="C324"/>
    </row>
    <row r="325" spans="2:3" ht="14.4" x14ac:dyDescent="0.3">
      <c r="B325"/>
      <c r="C325"/>
    </row>
    <row r="326" spans="2:3" ht="14.4" x14ac:dyDescent="0.3">
      <c r="B326"/>
      <c r="C326"/>
    </row>
    <row r="327" spans="2:3" ht="14.4" x14ac:dyDescent="0.3">
      <c r="B327"/>
      <c r="C327"/>
    </row>
    <row r="328" spans="2:3" ht="14.4" x14ac:dyDescent="0.3">
      <c r="B328"/>
      <c r="C328"/>
    </row>
    <row r="329" spans="2:3" ht="14.4" x14ac:dyDescent="0.3">
      <c r="B329"/>
      <c r="C329"/>
    </row>
    <row r="330" spans="2:3" ht="14.4" x14ac:dyDescent="0.3">
      <c r="B330"/>
      <c r="C330"/>
    </row>
    <row r="331" spans="2:3" ht="14.4" x14ac:dyDescent="0.3">
      <c r="B331"/>
      <c r="C331"/>
    </row>
    <row r="332" spans="2:3" ht="14.4" x14ac:dyDescent="0.3">
      <c r="B332"/>
      <c r="C332"/>
    </row>
    <row r="333" spans="2:3" ht="14.4" x14ac:dyDescent="0.3">
      <c r="B333"/>
      <c r="C333"/>
    </row>
    <row r="334" spans="2:3" ht="14.4" x14ac:dyDescent="0.3">
      <c r="B334"/>
      <c r="C334"/>
    </row>
    <row r="335" spans="2:3" ht="14.4" x14ac:dyDescent="0.3">
      <c r="B335"/>
      <c r="C335"/>
    </row>
    <row r="336" spans="2:3" ht="14.4" x14ac:dyDescent="0.3">
      <c r="B336"/>
      <c r="C336"/>
    </row>
    <row r="337" spans="2:3" ht="14.4" x14ac:dyDescent="0.3">
      <c r="B337"/>
      <c r="C337"/>
    </row>
    <row r="338" spans="2:3" ht="14.4" x14ac:dyDescent="0.3">
      <c r="B338"/>
      <c r="C338"/>
    </row>
    <row r="339" spans="2:3" ht="14.4" x14ac:dyDescent="0.3">
      <c r="B339"/>
      <c r="C339"/>
    </row>
    <row r="340" spans="2:3" ht="14.4" x14ac:dyDescent="0.3">
      <c r="B340"/>
      <c r="C340"/>
    </row>
    <row r="341" spans="2:3" ht="14.4" x14ac:dyDescent="0.3">
      <c r="B341"/>
      <c r="C341"/>
    </row>
    <row r="342" spans="2:3" ht="14.4" x14ac:dyDescent="0.3">
      <c r="B342"/>
      <c r="C342"/>
    </row>
    <row r="343" spans="2:3" ht="14.4" x14ac:dyDescent="0.3">
      <c r="B343"/>
      <c r="C343"/>
    </row>
    <row r="344" spans="2:3" ht="14.4" x14ac:dyDescent="0.3">
      <c r="B344"/>
      <c r="C344"/>
    </row>
    <row r="345" spans="2:3" ht="14.4" x14ac:dyDescent="0.3">
      <c r="B345"/>
      <c r="C345"/>
    </row>
    <row r="346" spans="2:3" ht="14.4" x14ac:dyDescent="0.3">
      <c r="B346"/>
      <c r="C346"/>
    </row>
    <row r="347" spans="2:3" ht="14.4" x14ac:dyDescent="0.3">
      <c r="B347"/>
      <c r="C347"/>
    </row>
    <row r="348" spans="2:3" ht="14.4" x14ac:dyDescent="0.3">
      <c r="B348"/>
      <c r="C348"/>
    </row>
    <row r="349" spans="2:3" ht="14.4" x14ac:dyDescent="0.3">
      <c r="B349"/>
      <c r="C349"/>
    </row>
    <row r="350" spans="2:3" ht="14.4" x14ac:dyDescent="0.3">
      <c r="B350"/>
      <c r="C350"/>
    </row>
    <row r="351" spans="2:3" ht="14.4" x14ac:dyDescent="0.3">
      <c r="B351"/>
      <c r="C351"/>
    </row>
    <row r="352" spans="2:3" ht="14.4" x14ac:dyDescent="0.3">
      <c r="B352"/>
      <c r="C352"/>
    </row>
    <row r="353" spans="2:3" ht="14.4" x14ac:dyDescent="0.3">
      <c r="B353"/>
      <c r="C353"/>
    </row>
    <row r="354" spans="2:3" ht="14.4" x14ac:dyDescent="0.3">
      <c r="B354"/>
      <c r="C354"/>
    </row>
    <row r="355" spans="2:3" ht="14.4" x14ac:dyDescent="0.3">
      <c r="B355"/>
      <c r="C355"/>
    </row>
    <row r="356" spans="2:3" ht="14.4" x14ac:dyDescent="0.3">
      <c r="B356"/>
      <c r="C356"/>
    </row>
    <row r="357" spans="2:3" ht="14.4" x14ac:dyDescent="0.3">
      <c r="B357"/>
      <c r="C357"/>
    </row>
    <row r="358" spans="2:3" ht="14.4" x14ac:dyDescent="0.3">
      <c r="B358"/>
      <c r="C358"/>
    </row>
    <row r="359" spans="2:3" ht="14.4" x14ac:dyDescent="0.3">
      <c r="B359"/>
      <c r="C359"/>
    </row>
    <row r="360" spans="2:3" ht="14.4" x14ac:dyDescent="0.3">
      <c r="B360"/>
      <c r="C360"/>
    </row>
    <row r="361" spans="2:3" ht="14.4" x14ac:dyDescent="0.3">
      <c r="B361"/>
      <c r="C361"/>
    </row>
    <row r="362" spans="2:3" ht="14.4" x14ac:dyDescent="0.3">
      <c r="B362"/>
      <c r="C362"/>
    </row>
    <row r="363" spans="2:3" ht="14.4" x14ac:dyDescent="0.3">
      <c r="B363"/>
      <c r="C363"/>
    </row>
    <row r="364" spans="2:3" ht="14.4" x14ac:dyDescent="0.3">
      <c r="B364"/>
      <c r="C364"/>
    </row>
    <row r="365" spans="2:3" ht="14.4" x14ac:dyDescent="0.3">
      <c r="B365"/>
      <c r="C365"/>
    </row>
    <row r="366" spans="2:3" ht="14.4" x14ac:dyDescent="0.3">
      <c r="B366"/>
      <c r="C366"/>
    </row>
    <row r="367" spans="2:3" ht="14.4" x14ac:dyDescent="0.3">
      <c r="B367"/>
      <c r="C367"/>
    </row>
    <row r="368" spans="2:3" ht="14.4" x14ac:dyDescent="0.3">
      <c r="B368"/>
      <c r="C368"/>
    </row>
    <row r="369" spans="2:3" ht="14.4" x14ac:dyDescent="0.3">
      <c r="B369"/>
      <c r="C369"/>
    </row>
    <row r="370" spans="2:3" ht="14.4" x14ac:dyDescent="0.3">
      <c r="B370"/>
      <c r="C370"/>
    </row>
    <row r="371" spans="2:3" ht="14.4" x14ac:dyDescent="0.3">
      <c r="B371"/>
      <c r="C371"/>
    </row>
    <row r="372" spans="2:3" ht="14.4" x14ac:dyDescent="0.3">
      <c r="B372"/>
      <c r="C372"/>
    </row>
    <row r="373" spans="2:3" ht="14.4" x14ac:dyDescent="0.3">
      <c r="B373"/>
      <c r="C373"/>
    </row>
    <row r="374" spans="2:3" ht="14.4" x14ac:dyDescent="0.3">
      <c r="B374"/>
      <c r="C374"/>
    </row>
    <row r="375" spans="2:3" ht="14.4" x14ac:dyDescent="0.3">
      <c r="B375"/>
      <c r="C375"/>
    </row>
    <row r="376" spans="2:3" ht="14.4" x14ac:dyDescent="0.3">
      <c r="B376"/>
      <c r="C376"/>
    </row>
    <row r="377" spans="2:3" ht="14.4" x14ac:dyDescent="0.3">
      <c r="B377"/>
      <c r="C377"/>
    </row>
    <row r="378" spans="2:3" ht="14.4" x14ac:dyDescent="0.3">
      <c r="B378"/>
      <c r="C378"/>
    </row>
    <row r="379" spans="2:3" ht="14.4" x14ac:dyDescent="0.3">
      <c r="B379"/>
      <c r="C379"/>
    </row>
    <row r="380" spans="2:3" ht="14.4" x14ac:dyDescent="0.3">
      <c r="B380"/>
      <c r="C380"/>
    </row>
    <row r="381" spans="2:3" ht="14.4" x14ac:dyDescent="0.3">
      <c r="B381"/>
      <c r="C381"/>
    </row>
    <row r="382" spans="2:3" ht="14.4" x14ac:dyDescent="0.3">
      <c r="B382"/>
      <c r="C382"/>
    </row>
    <row r="383" spans="2:3" ht="14.4" x14ac:dyDescent="0.3">
      <c r="B383"/>
      <c r="C383"/>
    </row>
    <row r="384" spans="2:3" ht="14.4" x14ac:dyDescent="0.3">
      <c r="B384"/>
      <c r="C384"/>
    </row>
    <row r="385" spans="2:3" ht="14.4" x14ac:dyDescent="0.3">
      <c r="B385"/>
      <c r="C385"/>
    </row>
    <row r="386" spans="2:3" ht="14.4" x14ac:dyDescent="0.3">
      <c r="B386"/>
      <c r="C386"/>
    </row>
    <row r="387" spans="2:3" ht="14.4" x14ac:dyDescent="0.3">
      <c r="B387"/>
      <c r="C387"/>
    </row>
    <row r="388" spans="2:3" ht="14.4" x14ac:dyDescent="0.3">
      <c r="B388"/>
      <c r="C388"/>
    </row>
    <row r="389" spans="2:3" ht="14.4" x14ac:dyDescent="0.3">
      <c r="B389"/>
      <c r="C389"/>
    </row>
    <row r="390" spans="2:3" ht="14.4" x14ac:dyDescent="0.3">
      <c r="B390"/>
      <c r="C390"/>
    </row>
    <row r="391" spans="2:3" ht="14.4" x14ac:dyDescent="0.3">
      <c r="B391"/>
      <c r="C391"/>
    </row>
    <row r="392" spans="2:3" ht="14.4" x14ac:dyDescent="0.3">
      <c r="B392"/>
      <c r="C392"/>
    </row>
    <row r="393" spans="2:3" ht="14.4" x14ac:dyDescent="0.3">
      <c r="B393"/>
      <c r="C393"/>
    </row>
    <row r="394" spans="2:3" ht="14.4" x14ac:dyDescent="0.3">
      <c r="B394"/>
      <c r="C394"/>
    </row>
    <row r="395" spans="2:3" ht="14.4" x14ac:dyDescent="0.3">
      <c r="B395"/>
      <c r="C395"/>
    </row>
    <row r="396" spans="2:3" ht="14.4" x14ac:dyDescent="0.3">
      <c r="B396"/>
      <c r="C396"/>
    </row>
    <row r="397" spans="2:3" ht="14.4" x14ac:dyDescent="0.3">
      <c r="B397"/>
      <c r="C397"/>
    </row>
    <row r="398" spans="2:3" ht="14.4" x14ac:dyDescent="0.3">
      <c r="B398"/>
      <c r="C398"/>
    </row>
    <row r="399" spans="2:3" ht="14.4" x14ac:dyDescent="0.3">
      <c r="B399"/>
      <c r="C399"/>
    </row>
    <row r="400" spans="2:3" ht="14.4" x14ac:dyDescent="0.3">
      <c r="B400"/>
      <c r="C400"/>
    </row>
    <row r="401" spans="2:3" ht="14.4" x14ac:dyDescent="0.3">
      <c r="B401"/>
      <c r="C401"/>
    </row>
    <row r="402" spans="2:3" ht="14.4" x14ac:dyDescent="0.3">
      <c r="B402"/>
      <c r="C402"/>
    </row>
    <row r="403" spans="2:3" ht="14.4" x14ac:dyDescent="0.3">
      <c r="B403"/>
      <c r="C403"/>
    </row>
    <row r="404" spans="2:3" ht="14.4" x14ac:dyDescent="0.3">
      <c r="B404"/>
      <c r="C404"/>
    </row>
    <row r="405" spans="2:3" ht="14.4" x14ac:dyDescent="0.3">
      <c r="B405"/>
      <c r="C405"/>
    </row>
    <row r="406" spans="2:3" ht="14.4" x14ac:dyDescent="0.3">
      <c r="B406"/>
      <c r="C406"/>
    </row>
    <row r="407" spans="2:3" ht="14.4" x14ac:dyDescent="0.3">
      <c r="B407"/>
      <c r="C407"/>
    </row>
    <row r="408" spans="2:3" ht="14.4" x14ac:dyDescent="0.3">
      <c r="B408"/>
      <c r="C408"/>
    </row>
    <row r="409" spans="2:3" ht="14.4" x14ac:dyDescent="0.3">
      <c r="B409"/>
      <c r="C409"/>
    </row>
    <row r="410" spans="2:3" ht="14.4" x14ac:dyDescent="0.3">
      <c r="B410"/>
      <c r="C410"/>
    </row>
    <row r="411" spans="2:3" ht="14.4" x14ac:dyDescent="0.3">
      <c r="B411"/>
      <c r="C411"/>
    </row>
    <row r="412" spans="2:3" ht="14.4" x14ac:dyDescent="0.3">
      <c r="B412"/>
      <c r="C412"/>
    </row>
    <row r="413" spans="2:3" ht="14.4" x14ac:dyDescent="0.3">
      <c r="B413"/>
      <c r="C413"/>
    </row>
    <row r="414" spans="2:3" ht="14.4" x14ac:dyDescent="0.3">
      <c r="B414"/>
      <c r="C414"/>
    </row>
    <row r="415" spans="2:3" ht="14.4" x14ac:dyDescent="0.3">
      <c r="B415"/>
      <c r="C415"/>
    </row>
    <row r="416" spans="2:3" ht="14.4" x14ac:dyDescent="0.3">
      <c r="B416"/>
      <c r="C416"/>
    </row>
    <row r="417" spans="2:3" ht="14.4" x14ac:dyDescent="0.3">
      <c r="B417"/>
      <c r="C417"/>
    </row>
    <row r="418" spans="2:3" ht="14.4" x14ac:dyDescent="0.3">
      <c r="B418"/>
      <c r="C418"/>
    </row>
    <row r="419" spans="2:3" ht="14.4" x14ac:dyDescent="0.3">
      <c r="B419"/>
      <c r="C419"/>
    </row>
    <row r="420" spans="2:3" ht="14.4" x14ac:dyDescent="0.3">
      <c r="B420"/>
      <c r="C420"/>
    </row>
    <row r="421" spans="2:3" ht="14.4" x14ac:dyDescent="0.3">
      <c r="B421"/>
      <c r="C421"/>
    </row>
    <row r="422" spans="2:3" ht="14.4" x14ac:dyDescent="0.3">
      <c r="B422"/>
      <c r="C422"/>
    </row>
    <row r="423" spans="2:3" ht="14.4" x14ac:dyDescent="0.3">
      <c r="B423"/>
      <c r="C423"/>
    </row>
    <row r="424" spans="2:3" ht="14.4" x14ac:dyDescent="0.3">
      <c r="B424"/>
      <c r="C424"/>
    </row>
    <row r="425" spans="2:3" ht="14.4" x14ac:dyDescent="0.3">
      <c r="B425"/>
      <c r="C425"/>
    </row>
    <row r="426" spans="2:3" ht="14.4" x14ac:dyDescent="0.3">
      <c r="B426"/>
      <c r="C426"/>
    </row>
    <row r="427" spans="2:3" ht="14.4" x14ac:dyDescent="0.3">
      <c r="B427"/>
      <c r="C427"/>
    </row>
    <row r="428" spans="2:3" ht="14.4" x14ac:dyDescent="0.3">
      <c r="B428"/>
      <c r="C428"/>
    </row>
    <row r="429" spans="2:3" ht="14.4" x14ac:dyDescent="0.3">
      <c r="B429"/>
      <c r="C429"/>
    </row>
    <row r="430" spans="2:3" ht="14.4" x14ac:dyDescent="0.3">
      <c r="B430"/>
      <c r="C430"/>
    </row>
    <row r="431" spans="2:3" ht="14.4" x14ac:dyDescent="0.3">
      <c r="B431"/>
      <c r="C431"/>
    </row>
    <row r="432" spans="2:3" ht="14.4" x14ac:dyDescent="0.3">
      <c r="B432"/>
      <c r="C432"/>
    </row>
    <row r="433" spans="2:3" ht="14.4" x14ac:dyDescent="0.3">
      <c r="B433"/>
      <c r="C433"/>
    </row>
    <row r="434" spans="2:3" ht="14.4" x14ac:dyDescent="0.3">
      <c r="B434"/>
      <c r="C434"/>
    </row>
    <row r="435" spans="2:3" ht="14.4" x14ac:dyDescent="0.3">
      <c r="B435"/>
      <c r="C435"/>
    </row>
    <row r="436" spans="2:3" ht="14.4" x14ac:dyDescent="0.3">
      <c r="B436"/>
      <c r="C436"/>
    </row>
    <row r="437" spans="2:3" ht="14.4" x14ac:dyDescent="0.3">
      <c r="B437"/>
      <c r="C437"/>
    </row>
    <row r="438" spans="2:3" ht="14.4" x14ac:dyDescent="0.3">
      <c r="B438"/>
      <c r="C438"/>
    </row>
    <row r="439" spans="2:3" ht="14.4" x14ac:dyDescent="0.3">
      <c r="B439"/>
      <c r="C439"/>
    </row>
    <row r="440" spans="2:3" ht="14.4" x14ac:dyDescent="0.3">
      <c r="B440"/>
      <c r="C440"/>
    </row>
    <row r="441" spans="2:3" ht="14.4" x14ac:dyDescent="0.3">
      <c r="B441"/>
      <c r="C441"/>
    </row>
    <row r="442" spans="2:3" ht="14.4" x14ac:dyDescent="0.3">
      <c r="B442"/>
      <c r="C442"/>
    </row>
    <row r="443" spans="2:3" ht="14.4" x14ac:dyDescent="0.3">
      <c r="B443"/>
      <c r="C443"/>
    </row>
    <row r="444" spans="2:3" ht="14.4" x14ac:dyDescent="0.3">
      <c r="B444"/>
      <c r="C444"/>
    </row>
    <row r="445" spans="2:3" ht="14.4" x14ac:dyDescent="0.3">
      <c r="B445"/>
      <c r="C445"/>
    </row>
    <row r="446" spans="2:3" ht="14.4" x14ac:dyDescent="0.3">
      <c r="B446"/>
      <c r="C446"/>
    </row>
    <row r="447" spans="2:3" ht="14.4" x14ac:dyDescent="0.3">
      <c r="B447"/>
      <c r="C447"/>
    </row>
    <row r="448" spans="2:3" ht="14.4" x14ac:dyDescent="0.3">
      <c r="B448"/>
      <c r="C448"/>
    </row>
    <row r="449" spans="2:3" ht="14.4" x14ac:dyDescent="0.3">
      <c r="B449"/>
      <c r="C449"/>
    </row>
    <row r="450" spans="2:3" ht="14.4" x14ac:dyDescent="0.3">
      <c r="B450"/>
      <c r="C450"/>
    </row>
    <row r="451" spans="2:3" ht="14.4" x14ac:dyDescent="0.3">
      <c r="B451"/>
      <c r="C451"/>
    </row>
    <row r="452" spans="2:3" ht="14.4" x14ac:dyDescent="0.3">
      <c r="B452"/>
      <c r="C452"/>
    </row>
    <row r="453" spans="2:3" ht="14.4" x14ac:dyDescent="0.3">
      <c r="B453"/>
      <c r="C453"/>
    </row>
    <row r="454" spans="2:3" ht="14.4" x14ac:dyDescent="0.3">
      <c r="B454"/>
      <c r="C454"/>
    </row>
    <row r="455" spans="2:3" ht="14.4" x14ac:dyDescent="0.3">
      <c r="B455"/>
      <c r="C455"/>
    </row>
    <row r="456" spans="2:3" ht="14.4" x14ac:dyDescent="0.3">
      <c r="B456"/>
      <c r="C456"/>
    </row>
    <row r="457" spans="2:3" ht="14.4" x14ac:dyDescent="0.3">
      <c r="B457"/>
      <c r="C457"/>
    </row>
    <row r="458" spans="2:3" ht="14.4" x14ac:dyDescent="0.3">
      <c r="B458"/>
      <c r="C458"/>
    </row>
    <row r="459" spans="2:3" ht="14.4" x14ac:dyDescent="0.3">
      <c r="B459"/>
      <c r="C459"/>
    </row>
    <row r="460" spans="2:3" ht="14.4" x14ac:dyDescent="0.3">
      <c r="B460"/>
      <c r="C460"/>
    </row>
    <row r="461" spans="2:3" ht="14.4" x14ac:dyDescent="0.3">
      <c r="B461"/>
      <c r="C461"/>
    </row>
    <row r="462" spans="2:3" ht="14.4" x14ac:dyDescent="0.3">
      <c r="B462"/>
      <c r="C462"/>
    </row>
    <row r="463" spans="2:3" ht="14.4" x14ac:dyDescent="0.3">
      <c r="B463"/>
      <c r="C463"/>
    </row>
    <row r="464" spans="2:3" ht="14.4" x14ac:dyDescent="0.3">
      <c r="B464"/>
      <c r="C464"/>
    </row>
    <row r="465" spans="2:3" ht="14.4" x14ac:dyDescent="0.3">
      <c r="B465"/>
      <c r="C465"/>
    </row>
    <row r="466" spans="2:3" ht="14.4" x14ac:dyDescent="0.3">
      <c r="B466"/>
      <c r="C466"/>
    </row>
    <row r="467" spans="2:3" ht="14.4" x14ac:dyDescent="0.3">
      <c r="B467"/>
      <c r="C467"/>
    </row>
    <row r="468" spans="2:3" ht="14.4" x14ac:dyDescent="0.3">
      <c r="B468"/>
      <c r="C468"/>
    </row>
    <row r="469" spans="2:3" ht="14.4" x14ac:dyDescent="0.3">
      <c r="B469"/>
      <c r="C469"/>
    </row>
    <row r="470" spans="2:3" ht="14.4" x14ac:dyDescent="0.3">
      <c r="B470"/>
      <c r="C470"/>
    </row>
    <row r="471" spans="2:3" ht="14.4" x14ac:dyDescent="0.3">
      <c r="B471"/>
      <c r="C471"/>
    </row>
    <row r="472" spans="2:3" ht="14.4" x14ac:dyDescent="0.3">
      <c r="B472"/>
      <c r="C472"/>
    </row>
    <row r="473" spans="2:3" ht="14.4" x14ac:dyDescent="0.3">
      <c r="B473"/>
      <c r="C473"/>
    </row>
    <row r="474" spans="2:3" ht="14.4" x14ac:dyDescent="0.3">
      <c r="B474"/>
      <c r="C474"/>
    </row>
    <row r="475" spans="2:3" ht="14.4" x14ac:dyDescent="0.3">
      <c r="B475"/>
      <c r="C475"/>
    </row>
    <row r="476" spans="2:3" ht="14.4" x14ac:dyDescent="0.3">
      <c r="B476"/>
      <c r="C476"/>
    </row>
    <row r="477" spans="2:3" ht="14.4" x14ac:dyDescent="0.3">
      <c r="B477"/>
      <c r="C477"/>
    </row>
    <row r="478" spans="2:3" ht="14.4" x14ac:dyDescent="0.3">
      <c r="B478"/>
      <c r="C478"/>
    </row>
    <row r="479" spans="2:3" ht="14.4" x14ac:dyDescent="0.3">
      <c r="B479"/>
      <c r="C479"/>
    </row>
    <row r="480" spans="2:3" ht="14.4" x14ac:dyDescent="0.3">
      <c r="B480"/>
      <c r="C480"/>
    </row>
    <row r="481" spans="2:3" ht="14.4" x14ac:dyDescent="0.3">
      <c r="B481"/>
      <c r="C481"/>
    </row>
    <row r="482" spans="2:3" ht="14.4" x14ac:dyDescent="0.3">
      <c r="B482"/>
      <c r="C482"/>
    </row>
    <row r="483" spans="2:3" ht="14.4" x14ac:dyDescent="0.3">
      <c r="B483"/>
      <c r="C483"/>
    </row>
    <row r="484" spans="2:3" ht="14.4" x14ac:dyDescent="0.3">
      <c r="B484"/>
      <c r="C484"/>
    </row>
    <row r="485" spans="2:3" ht="14.4" x14ac:dyDescent="0.3">
      <c r="B485"/>
      <c r="C485"/>
    </row>
    <row r="486" spans="2:3" ht="14.4" x14ac:dyDescent="0.3">
      <c r="B486"/>
      <c r="C486"/>
    </row>
    <row r="487" spans="2:3" ht="14.4" x14ac:dyDescent="0.3">
      <c r="B487"/>
      <c r="C487"/>
    </row>
    <row r="488" spans="2:3" ht="14.4" x14ac:dyDescent="0.3">
      <c r="B488"/>
      <c r="C488"/>
    </row>
    <row r="489" spans="2:3" ht="14.4" x14ac:dyDescent="0.3">
      <c r="B489"/>
      <c r="C489"/>
    </row>
    <row r="490" spans="2:3" ht="14.4" x14ac:dyDescent="0.3">
      <c r="B490"/>
      <c r="C490"/>
    </row>
    <row r="491" spans="2:3" ht="14.4" x14ac:dyDescent="0.3">
      <c r="B491"/>
      <c r="C491"/>
    </row>
    <row r="492" spans="2:3" ht="14.4" x14ac:dyDescent="0.3">
      <c r="B492"/>
      <c r="C492"/>
    </row>
    <row r="493" spans="2:3" ht="14.4" x14ac:dyDescent="0.3">
      <c r="B493"/>
      <c r="C493"/>
    </row>
    <row r="494" spans="2:3" ht="14.4" x14ac:dyDescent="0.3">
      <c r="B494"/>
      <c r="C494"/>
    </row>
    <row r="495" spans="2:3" ht="14.4" x14ac:dyDescent="0.3">
      <c r="B495"/>
      <c r="C495"/>
    </row>
    <row r="496" spans="2:3" ht="14.4" x14ac:dyDescent="0.3">
      <c r="B496"/>
      <c r="C496"/>
    </row>
    <row r="497" spans="2:3" ht="14.4" x14ac:dyDescent="0.3">
      <c r="B497"/>
      <c r="C497"/>
    </row>
    <row r="498" spans="2:3" ht="14.4" x14ac:dyDescent="0.3">
      <c r="B498"/>
      <c r="C498"/>
    </row>
    <row r="499" spans="2:3" ht="14.4" x14ac:dyDescent="0.3">
      <c r="B499"/>
      <c r="C499"/>
    </row>
    <row r="500" spans="2:3" ht="14.4" x14ac:dyDescent="0.3">
      <c r="B500"/>
      <c r="C500"/>
    </row>
    <row r="501" spans="2:3" ht="14.4" x14ac:dyDescent="0.3">
      <c r="B501"/>
      <c r="C501"/>
    </row>
    <row r="502" spans="2:3" ht="14.4" x14ac:dyDescent="0.3">
      <c r="B502"/>
      <c r="C502"/>
    </row>
    <row r="503" spans="2:3" ht="14.4" x14ac:dyDescent="0.3">
      <c r="B503"/>
      <c r="C503"/>
    </row>
    <row r="504" spans="2:3" ht="14.4" x14ac:dyDescent="0.3">
      <c r="B504"/>
      <c r="C504"/>
    </row>
    <row r="505" spans="2:3" ht="14.4" x14ac:dyDescent="0.3">
      <c r="B505"/>
      <c r="C505"/>
    </row>
    <row r="506" spans="2:3" ht="14.4" x14ac:dyDescent="0.3">
      <c r="B506"/>
      <c r="C506"/>
    </row>
    <row r="507" spans="2:3" ht="14.4" x14ac:dyDescent="0.3">
      <c r="B507"/>
      <c r="C507"/>
    </row>
    <row r="508" spans="2:3" ht="14.4" x14ac:dyDescent="0.3">
      <c r="B508"/>
      <c r="C508"/>
    </row>
    <row r="509" spans="2:3" ht="14.4" x14ac:dyDescent="0.3">
      <c r="B509"/>
      <c r="C509"/>
    </row>
    <row r="510" spans="2:3" ht="14.4" x14ac:dyDescent="0.3">
      <c r="B510"/>
      <c r="C510"/>
    </row>
    <row r="511" spans="2:3" ht="14.4" x14ac:dyDescent="0.3">
      <c r="B511"/>
      <c r="C511"/>
    </row>
    <row r="512" spans="2:3" ht="14.4" x14ac:dyDescent="0.3">
      <c r="B512"/>
      <c r="C512"/>
    </row>
    <row r="513" spans="2:3" ht="14.4" x14ac:dyDescent="0.3">
      <c r="B513"/>
      <c r="C513"/>
    </row>
    <row r="514" spans="2:3" ht="14.4" x14ac:dyDescent="0.3">
      <c r="B514"/>
      <c r="C514"/>
    </row>
    <row r="515" spans="2:3" ht="14.4" x14ac:dyDescent="0.3">
      <c r="B515"/>
      <c r="C515"/>
    </row>
    <row r="516" spans="2:3" ht="14.4" x14ac:dyDescent="0.3">
      <c r="B516"/>
      <c r="C516"/>
    </row>
    <row r="517" spans="2:3" ht="14.4" x14ac:dyDescent="0.3">
      <c r="B517"/>
      <c r="C517"/>
    </row>
    <row r="518" spans="2:3" ht="14.4" x14ac:dyDescent="0.3">
      <c r="B518"/>
      <c r="C518"/>
    </row>
    <row r="519" spans="2:3" ht="14.4" x14ac:dyDescent="0.3">
      <c r="B519"/>
      <c r="C519"/>
    </row>
    <row r="520" spans="2:3" ht="14.4" x14ac:dyDescent="0.3">
      <c r="B520"/>
      <c r="C520"/>
    </row>
    <row r="521" spans="2:3" ht="14.4" x14ac:dyDescent="0.3">
      <c r="B521"/>
      <c r="C521"/>
    </row>
    <row r="522" spans="2:3" ht="14.4" x14ac:dyDescent="0.3">
      <c r="B522"/>
      <c r="C522"/>
    </row>
    <row r="523" spans="2:3" ht="14.4" x14ac:dyDescent="0.3">
      <c r="B523"/>
      <c r="C523"/>
    </row>
    <row r="524" spans="2:3" ht="14.4" x14ac:dyDescent="0.3">
      <c r="B524"/>
      <c r="C524"/>
    </row>
    <row r="525" spans="2:3" ht="14.4" x14ac:dyDescent="0.3">
      <c r="B525"/>
      <c r="C525"/>
    </row>
    <row r="526" spans="2:3" ht="14.4" x14ac:dyDescent="0.3">
      <c r="B526"/>
      <c r="C526"/>
    </row>
    <row r="527" spans="2:3" ht="14.4" x14ac:dyDescent="0.3">
      <c r="B527"/>
      <c r="C527"/>
    </row>
    <row r="528" spans="2:3" ht="14.4" x14ac:dyDescent="0.3">
      <c r="B528"/>
      <c r="C528"/>
    </row>
    <row r="529" spans="2:3" ht="14.4" x14ac:dyDescent="0.3">
      <c r="B529"/>
      <c r="C529"/>
    </row>
    <row r="530" spans="2:3" ht="14.4" x14ac:dyDescent="0.3">
      <c r="B530"/>
      <c r="C530"/>
    </row>
    <row r="531" spans="2:3" ht="14.4" x14ac:dyDescent="0.3">
      <c r="B531"/>
      <c r="C531"/>
    </row>
    <row r="532" spans="2:3" ht="14.4" x14ac:dyDescent="0.3">
      <c r="B532"/>
      <c r="C532"/>
    </row>
    <row r="533" spans="2:3" ht="14.4" x14ac:dyDescent="0.3">
      <c r="B533"/>
      <c r="C533"/>
    </row>
    <row r="534" spans="2:3" ht="14.4" x14ac:dyDescent="0.3">
      <c r="B534"/>
      <c r="C534"/>
    </row>
    <row r="535" spans="2:3" ht="14.4" x14ac:dyDescent="0.3">
      <c r="B535"/>
      <c r="C535"/>
    </row>
    <row r="536" spans="2:3" ht="14.4" x14ac:dyDescent="0.3">
      <c r="B536"/>
      <c r="C536"/>
    </row>
    <row r="537" spans="2:3" ht="14.4" x14ac:dyDescent="0.3">
      <c r="B537"/>
      <c r="C537"/>
    </row>
    <row r="538" spans="2:3" ht="14.4" x14ac:dyDescent="0.3">
      <c r="B538"/>
      <c r="C538"/>
    </row>
    <row r="539" spans="2:3" ht="14.4" x14ac:dyDescent="0.3">
      <c r="B539"/>
      <c r="C539"/>
    </row>
    <row r="540" spans="2:3" ht="14.4" x14ac:dyDescent="0.3">
      <c r="B540"/>
      <c r="C540"/>
    </row>
    <row r="541" spans="2:3" ht="14.4" x14ac:dyDescent="0.3">
      <c r="B541"/>
      <c r="C541"/>
    </row>
    <row r="542" spans="2:3" ht="14.4" x14ac:dyDescent="0.3">
      <c r="B542"/>
      <c r="C542"/>
    </row>
    <row r="543" spans="2:3" ht="14.4" x14ac:dyDescent="0.3">
      <c r="B543"/>
      <c r="C543"/>
    </row>
    <row r="544" spans="2:3" ht="14.4" x14ac:dyDescent="0.3">
      <c r="B544"/>
      <c r="C544"/>
    </row>
    <row r="545" spans="2:3" ht="14.4" x14ac:dyDescent="0.3">
      <c r="B545"/>
      <c r="C545"/>
    </row>
    <row r="546" spans="2:3" ht="14.4" x14ac:dyDescent="0.3">
      <c r="B546"/>
      <c r="C546"/>
    </row>
    <row r="547" spans="2:3" ht="14.4" x14ac:dyDescent="0.3">
      <c r="B547"/>
      <c r="C547"/>
    </row>
    <row r="548" spans="2:3" ht="14.4" x14ac:dyDescent="0.3">
      <c r="B548"/>
      <c r="C548"/>
    </row>
    <row r="549" spans="2:3" ht="14.4" x14ac:dyDescent="0.3">
      <c r="B549"/>
      <c r="C549"/>
    </row>
    <row r="550" spans="2:3" ht="14.4" x14ac:dyDescent="0.3">
      <c r="B550"/>
      <c r="C550"/>
    </row>
    <row r="551" spans="2:3" ht="14.4" x14ac:dyDescent="0.3">
      <c r="B551"/>
      <c r="C551"/>
    </row>
    <row r="552" spans="2:3" ht="14.4" x14ac:dyDescent="0.3">
      <c r="B552"/>
      <c r="C552"/>
    </row>
    <row r="553" spans="2:3" ht="14.4" x14ac:dyDescent="0.3">
      <c r="B553"/>
      <c r="C553"/>
    </row>
    <row r="554" spans="2:3" ht="14.4" x14ac:dyDescent="0.3">
      <c r="B554"/>
      <c r="C554"/>
    </row>
    <row r="555" spans="2:3" ht="14.4" x14ac:dyDescent="0.3">
      <c r="B555"/>
      <c r="C555"/>
    </row>
    <row r="556" spans="2:3" ht="14.4" x14ac:dyDescent="0.3">
      <c r="B556"/>
      <c r="C556"/>
    </row>
    <row r="557" spans="2:3" ht="14.4" x14ac:dyDescent="0.3">
      <c r="B557"/>
      <c r="C557"/>
    </row>
    <row r="558" spans="2:3" ht="14.4" x14ac:dyDescent="0.3">
      <c r="B558"/>
      <c r="C558"/>
    </row>
    <row r="559" spans="2:3" ht="14.4" x14ac:dyDescent="0.3">
      <c r="B559"/>
      <c r="C559"/>
    </row>
    <row r="560" spans="2:3" ht="14.4" x14ac:dyDescent="0.3">
      <c r="B560"/>
      <c r="C560"/>
    </row>
    <row r="561" spans="2:3" ht="14.4" x14ac:dyDescent="0.3">
      <c r="B561"/>
      <c r="C561"/>
    </row>
    <row r="562" spans="2:3" ht="14.4" x14ac:dyDescent="0.3">
      <c r="B562"/>
      <c r="C562"/>
    </row>
    <row r="563" spans="2:3" ht="14.4" x14ac:dyDescent="0.3">
      <c r="B563"/>
      <c r="C563"/>
    </row>
    <row r="564" spans="2:3" ht="14.4" x14ac:dyDescent="0.3">
      <c r="B564"/>
      <c r="C564"/>
    </row>
    <row r="565" spans="2:3" ht="14.4" x14ac:dyDescent="0.3">
      <c r="B565"/>
      <c r="C565"/>
    </row>
    <row r="566" spans="2:3" ht="14.4" x14ac:dyDescent="0.3">
      <c r="B566"/>
      <c r="C566"/>
    </row>
    <row r="567" spans="2:3" ht="14.4" x14ac:dyDescent="0.3">
      <c r="B567"/>
      <c r="C567"/>
    </row>
    <row r="568" spans="2:3" ht="14.4" x14ac:dyDescent="0.3">
      <c r="B568"/>
      <c r="C568"/>
    </row>
    <row r="569" spans="2:3" ht="14.4" x14ac:dyDescent="0.3">
      <c r="B569"/>
      <c r="C569"/>
    </row>
    <row r="570" spans="2:3" ht="14.4" x14ac:dyDescent="0.3">
      <c r="B570"/>
      <c r="C570"/>
    </row>
    <row r="571" spans="2:3" ht="14.4" x14ac:dyDescent="0.3">
      <c r="B571"/>
      <c r="C571"/>
    </row>
    <row r="572" spans="2:3" ht="14.4" x14ac:dyDescent="0.3">
      <c r="B572"/>
      <c r="C572"/>
    </row>
    <row r="573" spans="2:3" ht="14.4" x14ac:dyDescent="0.3">
      <c r="B573"/>
      <c r="C573"/>
    </row>
    <row r="574" spans="2:3" ht="14.4" x14ac:dyDescent="0.3">
      <c r="B574"/>
      <c r="C574"/>
    </row>
    <row r="575" spans="2:3" ht="14.4" x14ac:dyDescent="0.3">
      <c r="B575"/>
      <c r="C575"/>
    </row>
    <row r="576" spans="2:3" ht="14.4" x14ac:dyDescent="0.3">
      <c r="B576"/>
      <c r="C576"/>
    </row>
    <row r="577" spans="2:3" ht="14.4" x14ac:dyDescent="0.3">
      <c r="B577"/>
      <c r="C577"/>
    </row>
    <row r="578" spans="2:3" ht="14.4" x14ac:dyDescent="0.3">
      <c r="B578"/>
      <c r="C578"/>
    </row>
    <row r="579" spans="2:3" ht="14.4" x14ac:dyDescent="0.3">
      <c r="B579"/>
      <c r="C579"/>
    </row>
    <row r="580" spans="2:3" ht="14.4" x14ac:dyDescent="0.3">
      <c r="B580"/>
      <c r="C580"/>
    </row>
    <row r="581" spans="2:3" ht="14.4" x14ac:dyDescent="0.3">
      <c r="B581"/>
      <c r="C581"/>
    </row>
    <row r="582" spans="2:3" ht="14.4" x14ac:dyDescent="0.3">
      <c r="B582"/>
      <c r="C582"/>
    </row>
    <row r="583" spans="2:3" ht="14.4" x14ac:dyDescent="0.3">
      <c r="B583"/>
      <c r="C583"/>
    </row>
    <row r="584" spans="2:3" ht="14.4" x14ac:dyDescent="0.3">
      <c r="B584"/>
      <c r="C584"/>
    </row>
    <row r="585" spans="2:3" ht="14.4" x14ac:dyDescent="0.3">
      <c r="B585"/>
      <c r="C585"/>
    </row>
    <row r="586" spans="2:3" ht="14.4" x14ac:dyDescent="0.3">
      <c r="B586"/>
      <c r="C586"/>
    </row>
    <row r="587" spans="2:3" ht="14.4" x14ac:dyDescent="0.3">
      <c r="B587"/>
      <c r="C587"/>
    </row>
    <row r="588" spans="2:3" ht="14.4" x14ac:dyDescent="0.3">
      <c r="B588"/>
      <c r="C588"/>
    </row>
    <row r="589" spans="2:3" ht="14.4" x14ac:dyDescent="0.3">
      <c r="B589"/>
      <c r="C589"/>
    </row>
    <row r="590" spans="2:3" ht="14.4" x14ac:dyDescent="0.3">
      <c r="B590"/>
      <c r="C590"/>
    </row>
    <row r="591" spans="2:3" ht="14.4" x14ac:dyDescent="0.3">
      <c r="B591"/>
      <c r="C591"/>
    </row>
    <row r="592" spans="2:3" ht="14.4" x14ac:dyDescent="0.3">
      <c r="B592"/>
      <c r="C592"/>
    </row>
    <row r="593" spans="2:3" ht="14.4" x14ac:dyDescent="0.3">
      <c r="B593"/>
      <c r="C593"/>
    </row>
    <row r="594" spans="2:3" ht="14.4" x14ac:dyDescent="0.3">
      <c r="B594"/>
      <c r="C594"/>
    </row>
    <row r="595" spans="2:3" ht="14.4" x14ac:dyDescent="0.3">
      <c r="B595"/>
      <c r="C595"/>
    </row>
    <row r="596" spans="2:3" ht="14.4" x14ac:dyDescent="0.3">
      <c r="B596"/>
      <c r="C596"/>
    </row>
    <row r="597" spans="2:3" ht="14.4" x14ac:dyDescent="0.3">
      <c r="B597"/>
      <c r="C597"/>
    </row>
    <row r="598" spans="2:3" ht="14.4" x14ac:dyDescent="0.3">
      <c r="B598"/>
      <c r="C598"/>
    </row>
    <row r="599" spans="2:3" ht="14.4" x14ac:dyDescent="0.3">
      <c r="B599"/>
      <c r="C599"/>
    </row>
    <row r="600" spans="2:3" ht="14.4" x14ac:dyDescent="0.3">
      <c r="B600"/>
      <c r="C600"/>
    </row>
    <row r="601" spans="2:3" ht="14.4" x14ac:dyDescent="0.3">
      <c r="B601"/>
      <c r="C601"/>
    </row>
    <row r="602" spans="2:3" ht="14.4" x14ac:dyDescent="0.3">
      <c r="B602"/>
      <c r="C602"/>
    </row>
    <row r="603" spans="2:3" ht="14.4" x14ac:dyDescent="0.3">
      <c r="B603"/>
      <c r="C603"/>
    </row>
    <row r="604" spans="2:3" ht="14.4" x14ac:dyDescent="0.3">
      <c r="B604"/>
      <c r="C604"/>
    </row>
    <row r="605" spans="2:3" ht="14.4" x14ac:dyDescent="0.3">
      <c r="B605"/>
      <c r="C605"/>
    </row>
    <row r="606" spans="2:3" ht="14.4" x14ac:dyDescent="0.3">
      <c r="B606"/>
      <c r="C606"/>
    </row>
    <row r="607" spans="2:3" ht="14.4" x14ac:dyDescent="0.3">
      <c r="B607"/>
      <c r="C607"/>
    </row>
    <row r="608" spans="2:3" ht="14.4" x14ac:dyDescent="0.3">
      <c r="B608"/>
      <c r="C608"/>
    </row>
    <row r="609" spans="2:3" ht="14.4" x14ac:dyDescent="0.3">
      <c r="B609"/>
      <c r="C609"/>
    </row>
    <row r="610" spans="2:3" ht="14.4" x14ac:dyDescent="0.3">
      <c r="B610"/>
      <c r="C610"/>
    </row>
    <row r="611" spans="2:3" ht="14.4" x14ac:dyDescent="0.3">
      <c r="B611"/>
      <c r="C611"/>
    </row>
    <row r="612" spans="2:3" ht="14.4" x14ac:dyDescent="0.3">
      <c r="B612"/>
      <c r="C612"/>
    </row>
    <row r="613" spans="2:3" ht="14.4" x14ac:dyDescent="0.3">
      <c r="B613"/>
      <c r="C613"/>
    </row>
    <row r="614" spans="2:3" ht="14.4" x14ac:dyDescent="0.3">
      <c r="B614"/>
      <c r="C614"/>
    </row>
    <row r="615" spans="2:3" ht="14.4" x14ac:dyDescent="0.3">
      <c r="B615"/>
      <c r="C615"/>
    </row>
    <row r="616" spans="2:3" ht="14.4" x14ac:dyDescent="0.3">
      <c r="B616"/>
      <c r="C616"/>
    </row>
    <row r="617" spans="2:3" ht="14.4" x14ac:dyDescent="0.3">
      <c r="B617"/>
      <c r="C617"/>
    </row>
    <row r="618" spans="2:3" ht="14.4" x14ac:dyDescent="0.3">
      <c r="B618"/>
      <c r="C618"/>
    </row>
    <row r="619" spans="2:3" ht="14.4" x14ac:dyDescent="0.3">
      <c r="B619"/>
      <c r="C619"/>
    </row>
    <row r="620" spans="2:3" ht="14.4" x14ac:dyDescent="0.3">
      <c r="B620"/>
      <c r="C620"/>
    </row>
    <row r="621" spans="2:3" ht="14.4" x14ac:dyDescent="0.3">
      <c r="B621"/>
      <c r="C621"/>
    </row>
    <row r="622" spans="2:3" ht="14.4" x14ac:dyDescent="0.3">
      <c r="B622"/>
      <c r="C622"/>
    </row>
    <row r="623" spans="2:3" ht="14.4" x14ac:dyDescent="0.3">
      <c r="B623"/>
      <c r="C623"/>
    </row>
    <row r="624" spans="2:3" ht="14.4" x14ac:dyDescent="0.3">
      <c r="B624"/>
      <c r="C624"/>
    </row>
    <row r="625" spans="2:3" ht="14.4" x14ac:dyDescent="0.3">
      <c r="B625"/>
      <c r="C625"/>
    </row>
    <row r="626" spans="2:3" ht="14.4" x14ac:dyDescent="0.3">
      <c r="B626"/>
      <c r="C626"/>
    </row>
    <row r="627" spans="2:3" ht="14.4" x14ac:dyDescent="0.3">
      <c r="B627"/>
      <c r="C627"/>
    </row>
    <row r="628" spans="2:3" ht="14.4" x14ac:dyDescent="0.3">
      <c r="B628"/>
      <c r="C628"/>
    </row>
    <row r="629" spans="2:3" ht="14.4" x14ac:dyDescent="0.3">
      <c r="B629"/>
      <c r="C629"/>
    </row>
    <row r="630" spans="2:3" ht="14.4" x14ac:dyDescent="0.3">
      <c r="B630"/>
      <c r="C630"/>
    </row>
    <row r="631" spans="2:3" ht="14.4" x14ac:dyDescent="0.3">
      <c r="B631"/>
      <c r="C631"/>
    </row>
    <row r="632" spans="2:3" ht="14.4" x14ac:dyDescent="0.3">
      <c r="B632"/>
      <c r="C632"/>
    </row>
    <row r="633" spans="2:3" ht="14.4" x14ac:dyDescent="0.3">
      <c r="B633"/>
      <c r="C633"/>
    </row>
    <row r="634" spans="2:3" ht="14.4" x14ac:dyDescent="0.3">
      <c r="B634"/>
      <c r="C634"/>
    </row>
    <row r="635" spans="2:3" ht="14.4" x14ac:dyDescent="0.3">
      <c r="B635"/>
      <c r="C635"/>
    </row>
    <row r="636" spans="2:3" ht="14.4" x14ac:dyDescent="0.3">
      <c r="B636"/>
      <c r="C636"/>
    </row>
    <row r="637" spans="2:3" ht="14.4" x14ac:dyDescent="0.3">
      <c r="B637"/>
      <c r="C637"/>
    </row>
    <row r="638" spans="2:3" ht="14.4" x14ac:dyDescent="0.3">
      <c r="B638"/>
      <c r="C638"/>
    </row>
    <row r="639" spans="2:3" ht="14.4" x14ac:dyDescent="0.3">
      <c r="B639"/>
      <c r="C639"/>
    </row>
    <row r="640" spans="2:3" ht="14.4" x14ac:dyDescent="0.3">
      <c r="B640"/>
      <c r="C640"/>
    </row>
    <row r="641" spans="2:3" ht="14.4" x14ac:dyDescent="0.3">
      <c r="B641"/>
      <c r="C641"/>
    </row>
    <row r="642" spans="2:3" ht="14.4" x14ac:dyDescent="0.3">
      <c r="B642"/>
      <c r="C642"/>
    </row>
    <row r="643" spans="2:3" ht="14.4" x14ac:dyDescent="0.3">
      <c r="B643"/>
      <c r="C643"/>
    </row>
    <row r="644" spans="2:3" ht="14.4" x14ac:dyDescent="0.3">
      <c r="B644"/>
      <c r="C644"/>
    </row>
    <row r="645" spans="2:3" ht="14.4" x14ac:dyDescent="0.3">
      <c r="B645"/>
      <c r="C645"/>
    </row>
    <row r="646" spans="2:3" ht="14.4" x14ac:dyDescent="0.3">
      <c r="B646"/>
      <c r="C646"/>
    </row>
    <row r="647" spans="2:3" ht="14.4" x14ac:dyDescent="0.3">
      <c r="B647"/>
      <c r="C647"/>
    </row>
    <row r="648" spans="2:3" ht="14.4" x14ac:dyDescent="0.3">
      <c r="B648"/>
      <c r="C648"/>
    </row>
    <row r="649" spans="2:3" ht="14.4" x14ac:dyDescent="0.3">
      <c r="B649"/>
      <c r="C649"/>
    </row>
    <row r="650" spans="2:3" ht="14.4" x14ac:dyDescent="0.3">
      <c r="B650"/>
      <c r="C650"/>
    </row>
    <row r="651" spans="2:3" ht="14.4" x14ac:dyDescent="0.3">
      <c r="B651"/>
      <c r="C651"/>
    </row>
    <row r="652" spans="2:3" ht="14.4" x14ac:dyDescent="0.3">
      <c r="B652"/>
      <c r="C652"/>
    </row>
    <row r="653" spans="2:3" ht="14.4" x14ac:dyDescent="0.3">
      <c r="B653"/>
      <c r="C653"/>
    </row>
    <row r="654" spans="2:3" ht="14.4" x14ac:dyDescent="0.3">
      <c r="B654"/>
      <c r="C654"/>
    </row>
    <row r="655" spans="2:3" ht="14.4" x14ac:dyDescent="0.3">
      <c r="B655"/>
      <c r="C655"/>
    </row>
    <row r="656" spans="2:3" ht="14.4" x14ac:dyDescent="0.3">
      <c r="B656"/>
      <c r="C656"/>
    </row>
    <row r="657" spans="2:3" ht="14.4" x14ac:dyDescent="0.3">
      <c r="B657"/>
      <c r="C657"/>
    </row>
    <row r="658" spans="2:3" ht="14.4" x14ac:dyDescent="0.3">
      <c r="B658"/>
      <c r="C658"/>
    </row>
    <row r="659" spans="2:3" ht="14.4" x14ac:dyDescent="0.3">
      <c r="B659"/>
      <c r="C659"/>
    </row>
    <row r="660" spans="2:3" ht="14.4" x14ac:dyDescent="0.3">
      <c r="B660"/>
      <c r="C660"/>
    </row>
    <row r="661" spans="2:3" ht="14.4" x14ac:dyDescent="0.3">
      <c r="B661"/>
      <c r="C661"/>
    </row>
    <row r="662" spans="2:3" ht="14.4" x14ac:dyDescent="0.3">
      <c r="B662"/>
      <c r="C662"/>
    </row>
    <row r="663" spans="2:3" ht="14.4" x14ac:dyDescent="0.3">
      <c r="B663"/>
      <c r="C663"/>
    </row>
    <row r="664" spans="2:3" ht="14.4" x14ac:dyDescent="0.3">
      <c r="B664"/>
      <c r="C664"/>
    </row>
    <row r="665" spans="2:3" ht="14.4" x14ac:dyDescent="0.3">
      <c r="B665"/>
      <c r="C665"/>
    </row>
    <row r="666" spans="2:3" ht="14.4" x14ac:dyDescent="0.3">
      <c r="B666"/>
      <c r="C666"/>
    </row>
    <row r="667" spans="2:3" ht="14.4" x14ac:dyDescent="0.3">
      <c r="B667"/>
      <c r="C667"/>
    </row>
    <row r="668" spans="2:3" ht="14.4" x14ac:dyDescent="0.3">
      <c r="B668"/>
      <c r="C668"/>
    </row>
    <row r="669" spans="2:3" ht="14.4" x14ac:dyDescent="0.3">
      <c r="B669"/>
      <c r="C669"/>
    </row>
    <row r="670" spans="2:3" ht="14.4" x14ac:dyDescent="0.3">
      <c r="B670"/>
      <c r="C670"/>
    </row>
    <row r="671" spans="2:3" ht="14.4" x14ac:dyDescent="0.3">
      <c r="B671"/>
      <c r="C671"/>
    </row>
    <row r="672" spans="2:3" ht="14.4" x14ac:dyDescent="0.3">
      <c r="B672"/>
      <c r="C672"/>
    </row>
    <row r="673" spans="2:3" ht="14.4" x14ac:dyDescent="0.3">
      <c r="B673"/>
      <c r="C673"/>
    </row>
    <row r="674" spans="2:3" ht="14.4" x14ac:dyDescent="0.3">
      <c r="B674"/>
      <c r="C674"/>
    </row>
    <row r="675" spans="2:3" ht="14.4" x14ac:dyDescent="0.3">
      <c r="B675"/>
      <c r="C675"/>
    </row>
    <row r="676" spans="2:3" ht="14.4" x14ac:dyDescent="0.3">
      <c r="B676"/>
      <c r="C676"/>
    </row>
    <row r="677" spans="2:3" ht="14.4" x14ac:dyDescent="0.3">
      <c r="B677"/>
      <c r="C677"/>
    </row>
    <row r="678" spans="2:3" ht="14.4" x14ac:dyDescent="0.3">
      <c r="B678"/>
      <c r="C678"/>
    </row>
    <row r="679" spans="2:3" ht="14.4" x14ac:dyDescent="0.3">
      <c r="B679"/>
      <c r="C679"/>
    </row>
    <row r="680" spans="2:3" ht="14.4" x14ac:dyDescent="0.3">
      <c r="B680"/>
      <c r="C680"/>
    </row>
    <row r="681" spans="2:3" ht="14.4" x14ac:dyDescent="0.3">
      <c r="B681"/>
      <c r="C681"/>
    </row>
    <row r="682" spans="2:3" ht="14.4" x14ac:dyDescent="0.3">
      <c r="B682"/>
      <c r="C682"/>
    </row>
    <row r="683" spans="2:3" ht="14.4" x14ac:dyDescent="0.3">
      <c r="B683"/>
      <c r="C683"/>
    </row>
    <row r="684" spans="2:3" ht="14.4" x14ac:dyDescent="0.3">
      <c r="B684"/>
      <c r="C684"/>
    </row>
    <row r="685" spans="2:3" ht="14.4" x14ac:dyDescent="0.3">
      <c r="B685"/>
      <c r="C685"/>
    </row>
    <row r="686" spans="2:3" ht="14.4" x14ac:dyDescent="0.3">
      <c r="B686"/>
      <c r="C686"/>
    </row>
    <row r="687" spans="2:3" ht="14.4" x14ac:dyDescent="0.3">
      <c r="B687"/>
      <c r="C687"/>
    </row>
    <row r="688" spans="2:3" ht="14.4" x14ac:dyDescent="0.3">
      <c r="B688"/>
      <c r="C688"/>
    </row>
    <row r="689" spans="2:3" ht="14.4" x14ac:dyDescent="0.3">
      <c r="B689"/>
      <c r="C689"/>
    </row>
    <row r="690" spans="2:3" ht="14.4" x14ac:dyDescent="0.3">
      <c r="B690"/>
      <c r="C690"/>
    </row>
    <row r="691" spans="2:3" ht="14.4" x14ac:dyDescent="0.3">
      <c r="B691"/>
      <c r="C691"/>
    </row>
    <row r="692" spans="2:3" ht="14.4" x14ac:dyDescent="0.3">
      <c r="B692"/>
      <c r="C692"/>
    </row>
    <row r="693" spans="2:3" ht="14.4" x14ac:dyDescent="0.3">
      <c r="B693"/>
      <c r="C693"/>
    </row>
    <row r="694" spans="2:3" ht="14.4" x14ac:dyDescent="0.3">
      <c r="B694"/>
      <c r="C694"/>
    </row>
    <row r="695" spans="2:3" ht="14.4" x14ac:dyDescent="0.3">
      <c r="B695"/>
      <c r="C695"/>
    </row>
    <row r="696" spans="2:3" ht="14.4" x14ac:dyDescent="0.3">
      <c r="B696"/>
      <c r="C696"/>
    </row>
    <row r="697" spans="2:3" ht="14.4" x14ac:dyDescent="0.3">
      <c r="B697"/>
      <c r="C697"/>
    </row>
    <row r="698" spans="2:3" ht="14.4" x14ac:dyDescent="0.3">
      <c r="B698"/>
      <c r="C698"/>
    </row>
    <row r="699" spans="2:3" ht="14.4" x14ac:dyDescent="0.3">
      <c r="B699"/>
      <c r="C699"/>
    </row>
    <row r="700" spans="2:3" ht="14.4" x14ac:dyDescent="0.3">
      <c r="B700"/>
      <c r="C700"/>
    </row>
    <row r="701" spans="2:3" ht="14.4" x14ac:dyDescent="0.3">
      <c r="B701"/>
      <c r="C701"/>
    </row>
    <row r="702" spans="2:3" ht="14.4" x14ac:dyDescent="0.3">
      <c r="B702"/>
      <c r="C702"/>
    </row>
    <row r="703" spans="2:3" ht="14.4" x14ac:dyDescent="0.3">
      <c r="B703"/>
      <c r="C703"/>
    </row>
    <row r="704" spans="2:3" ht="14.4" x14ac:dyDescent="0.3">
      <c r="B704"/>
      <c r="C704"/>
    </row>
    <row r="705" spans="2:3" ht="14.4" x14ac:dyDescent="0.3">
      <c r="B705"/>
      <c r="C705"/>
    </row>
    <row r="706" spans="2:3" ht="14.4" x14ac:dyDescent="0.3">
      <c r="B706"/>
      <c r="C706"/>
    </row>
    <row r="707" spans="2:3" ht="14.4" x14ac:dyDescent="0.3">
      <c r="B707"/>
      <c r="C707"/>
    </row>
    <row r="708" spans="2:3" ht="14.4" x14ac:dyDescent="0.3">
      <c r="B708"/>
      <c r="C708"/>
    </row>
    <row r="709" spans="2:3" ht="14.4" x14ac:dyDescent="0.3">
      <c r="B709"/>
      <c r="C709"/>
    </row>
    <row r="710" spans="2:3" ht="14.4" x14ac:dyDescent="0.3">
      <c r="B710"/>
      <c r="C710"/>
    </row>
    <row r="711" spans="2:3" ht="14.4" x14ac:dyDescent="0.3">
      <c r="B711"/>
      <c r="C711"/>
    </row>
    <row r="712" spans="2:3" ht="14.4" x14ac:dyDescent="0.3">
      <c r="B712"/>
      <c r="C712"/>
    </row>
    <row r="713" spans="2:3" ht="14.4" x14ac:dyDescent="0.3">
      <c r="B713"/>
      <c r="C713"/>
    </row>
    <row r="714" spans="2:3" ht="14.4" x14ac:dyDescent="0.3">
      <c r="B714"/>
      <c r="C714"/>
    </row>
    <row r="715" spans="2:3" ht="14.4" x14ac:dyDescent="0.3">
      <c r="B715"/>
      <c r="C715"/>
    </row>
    <row r="716" spans="2:3" ht="14.4" x14ac:dyDescent="0.3">
      <c r="B716"/>
      <c r="C716"/>
    </row>
    <row r="717" spans="2:3" ht="14.4" x14ac:dyDescent="0.3">
      <c r="B717"/>
      <c r="C717"/>
    </row>
    <row r="718" spans="2:3" ht="14.4" x14ac:dyDescent="0.3">
      <c r="B718"/>
      <c r="C718"/>
    </row>
    <row r="719" spans="2:3" ht="14.4" x14ac:dyDescent="0.3">
      <c r="B719"/>
      <c r="C719"/>
    </row>
    <row r="720" spans="2:3" ht="14.4" x14ac:dyDescent="0.3">
      <c r="B720"/>
      <c r="C720"/>
    </row>
    <row r="721" spans="2:3" ht="14.4" x14ac:dyDescent="0.3">
      <c r="B721"/>
      <c r="C721"/>
    </row>
    <row r="722" spans="2:3" ht="14.4" x14ac:dyDescent="0.3">
      <c r="B722"/>
      <c r="C722"/>
    </row>
    <row r="723" spans="2:3" ht="14.4" x14ac:dyDescent="0.3">
      <c r="B723"/>
      <c r="C723"/>
    </row>
    <row r="724" spans="2:3" ht="14.4" x14ac:dyDescent="0.3">
      <c r="B724"/>
      <c r="C724"/>
    </row>
    <row r="725" spans="2:3" ht="14.4" x14ac:dyDescent="0.3">
      <c r="B725"/>
      <c r="C725"/>
    </row>
    <row r="726" spans="2:3" ht="14.4" x14ac:dyDescent="0.3">
      <c r="B726"/>
      <c r="C726"/>
    </row>
    <row r="727" spans="2:3" ht="14.4" x14ac:dyDescent="0.3">
      <c r="B727"/>
      <c r="C727"/>
    </row>
    <row r="728" spans="2:3" ht="14.4" x14ac:dyDescent="0.3">
      <c r="B728"/>
      <c r="C728"/>
    </row>
    <row r="729" spans="2:3" ht="14.4" x14ac:dyDescent="0.3">
      <c r="B729"/>
      <c r="C729"/>
    </row>
    <row r="730" spans="2:3" ht="14.4" x14ac:dyDescent="0.3">
      <c r="B730"/>
      <c r="C730"/>
    </row>
    <row r="731" spans="2:3" ht="14.4" x14ac:dyDescent="0.3">
      <c r="B731"/>
      <c r="C731"/>
    </row>
    <row r="732" spans="2:3" ht="14.4" x14ac:dyDescent="0.3">
      <c r="B732"/>
      <c r="C732"/>
    </row>
    <row r="733" spans="2:3" ht="14.4" x14ac:dyDescent="0.3">
      <c r="B733"/>
      <c r="C733"/>
    </row>
    <row r="734" spans="2:3" ht="14.4" x14ac:dyDescent="0.3">
      <c r="B734"/>
      <c r="C734"/>
    </row>
    <row r="735" spans="2:3" ht="14.4" x14ac:dyDescent="0.3">
      <c r="B735"/>
      <c r="C735"/>
    </row>
    <row r="736" spans="2:3" ht="14.4" x14ac:dyDescent="0.3">
      <c r="B736"/>
      <c r="C736"/>
    </row>
    <row r="737" spans="2:3" ht="14.4" x14ac:dyDescent="0.3">
      <c r="B737"/>
      <c r="C737"/>
    </row>
    <row r="738" spans="2:3" ht="14.4" x14ac:dyDescent="0.3">
      <c r="B738"/>
      <c r="C738"/>
    </row>
    <row r="739" spans="2:3" ht="14.4" x14ac:dyDescent="0.3">
      <c r="B739"/>
      <c r="C739"/>
    </row>
    <row r="740" spans="2:3" ht="14.4" x14ac:dyDescent="0.3">
      <c r="B740"/>
      <c r="C740"/>
    </row>
    <row r="741" spans="2:3" ht="14.4" x14ac:dyDescent="0.3">
      <c r="B741"/>
      <c r="C741"/>
    </row>
    <row r="742" spans="2:3" ht="14.4" x14ac:dyDescent="0.3">
      <c r="B742"/>
      <c r="C742"/>
    </row>
    <row r="743" spans="2:3" ht="14.4" x14ac:dyDescent="0.3">
      <c r="B743"/>
      <c r="C743"/>
    </row>
    <row r="744" spans="2:3" ht="14.4" x14ac:dyDescent="0.3">
      <c r="B744"/>
      <c r="C744"/>
    </row>
    <row r="745" spans="2:3" ht="14.4" x14ac:dyDescent="0.3">
      <c r="B745"/>
      <c r="C745"/>
    </row>
    <row r="746" spans="2:3" ht="14.4" x14ac:dyDescent="0.3">
      <c r="B746"/>
      <c r="C746"/>
    </row>
    <row r="747" spans="2:3" ht="14.4" x14ac:dyDescent="0.3">
      <c r="B747"/>
      <c r="C747"/>
    </row>
    <row r="748" spans="2:3" ht="14.4" x14ac:dyDescent="0.3">
      <c r="B748"/>
      <c r="C748"/>
    </row>
    <row r="749" spans="2:3" ht="14.4" x14ac:dyDescent="0.3">
      <c r="B749"/>
      <c r="C749"/>
    </row>
    <row r="750" spans="2:3" ht="14.4" x14ac:dyDescent="0.3">
      <c r="B750"/>
      <c r="C750"/>
    </row>
    <row r="751" spans="2:3" ht="14.4" x14ac:dyDescent="0.3">
      <c r="B751"/>
      <c r="C751"/>
    </row>
    <row r="752" spans="2:3" ht="14.4" x14ac:dyDescent="0.3">
      <c r="B752"/>
      <c r="C752"/>
    </row>
    <row r="753" spans="2:3" ht="14.4" x14ac:dyDescent="0.3">
      <c r="B753"/>
      <c r="C753"/>
    </row>
    <row r="754" spans="2:3" ht="14.4" x14ac:dyDescent="0.3">
      <c r="B754"/>
      <c r="C754"/>
    </row>
    <row r="755" spans="2:3" ht="14.4" x14ac:dyDescent="0.3">
      <c r="B755"/>
      <c r="C755"/>
    </row>
    <row r="756" spans="2:3" ht="14.4" x14ac:dyDescent="0.3">
      <c r="B756"/>
      <c r="C756"/>
    </row>
    <row r="757" spans="2:3" ht="14.4" x14ac:dyDescent="0.3">
      <c r="B757"/>
      <c r="C757"/>
    </row>
    <row r="758" spans="2:3" ht="14.4" x14ac:dyDescent="0.3">
      <c r="B758"/>
      <c r="C758"/>
    </row>
    <row r="759" spans="2:3" ht="14.4" x14ac:dyDescent="0.3">
      <c r="B759"/>
      <c r="C759"/>
    </row>
    <row r="760" spans="2:3" ht="14.4" x14ac:dyDescent="0.3">
      <c r="B760"/>
      <c r="C760"/>
    </row>
    <row r="761" spans="2:3" ht="14.4" x14ac:dyDescent="0.3">
      <c r="B761"/>
      <c r="C761"/>
    </row>
    <row r="762" spans="2:3" ht="14.4" x14ac:dyDescent="0.3">
      <c r="B762"/>
      <c r="C762"/>
    </row>
    <row r="763" spans="2:3" ht="14.4" x14ac:dyDescent="0.3">
      <c r="B763"/>
      <c r="C763"/>
    </row>
    <row r="764" spans="2:3" ht="14.4" x14ac:dyDescent="0.3">
      <c r="B764"/>
      <c r="C764"/>
    </row>
    <row r="765" spans="2:3" ht="14.4" x14ac:dyDescent="0.3">
      <c r="B765"/>
      <c r="C765"/>
    </row>
    <row r="766" spans="2:3" ht="14.4" x14ac:dyDescent="0.3">
      <c r="B766"/>
      <c r="C766"/>
    </row>
    <row r="767" spans="2:3" ht="14.4" x14ac:dyDescent="0.3">
      <c r="B767"/>
      <c r="C767"/>
    </row>
    <row r="768" spans="2:3" ht="14.4" x14ac:dyDescent="0.3">
      <c r="B768"/>
      <c r="C768"/>
    </row>
    <row r="769" spans="2:3" ht="14.4" x14ac:dyDescent="0.3">
      <c r="B769"/>
      <c r="C769"/>
    </row>
    <row r="770" spans="2:3" ht="14.4" x14ac:dyDescent="0.3">
      <c r="B770"/>
      <c r="C770"/>
    </row>
    <row r="771" spans="2:3" ht="14.4" x14ac:dyDescent="0.3">
      <c r="B771"/>
      <c r="C771"/>
    </row>
    <row r="772" spans="2:3" ht="14.4" x14ac:dyDescent="0.3">
      <c r="B772"/>
      <c r="C772"/>
    </row>
    <row r="773" spans="2:3" ht="14.4" x14ac:dyDescent="0.3">
      <c r="B773"/>
      <c r="C773"/>
    </row>
    <row r="774" spans="2:3" ht="14.4" x14ac:dyDescent="0.3">
      <c r="B774"/>
      <c r="C774"/>
    </row>
    <row r="775" spans="2:3" ht="14.4" x14ac:dyDescent="0.3">
      <c r="B775"/>
      <c r="C775"/>
    </row>
    <row r="776" spans="2:3" ht="14.4" x14ac:dyDescent="0.3">
      <c r="B776"/>
      <c r="C776"/>
    </row>
    <row r="777" spans="2:3" ht="14.4" x14ac:dyDescent="0.3">
      <c r="B777"/>
      <c r="C777"/>
    </row>
    <row r="778" spans="2:3" ht="14.4" x14ac:dyDescent="0.3">
      <c r="B778"/>
      <c r="C778"/>
    </row>
    <row r="779" spans="2:3" ht="14.4" x14ac:dyDescent="0.3">
      <c r="B779"/>
      <c r="C779"/>
    </row>
    <row r="780" spans="2:3" ht="14.4" x14ac:dyDescent="0.3">
      <c r="B780"/>
      <c r="C780"/>
    </row>
    <row r="781" spans="2:3" ht="14.4" x14ac:dyDescent="0.3">
      <c r="B781"/>
      <c r="C781"/>
    </row>
    <row r="782" spans="2:3" ht="14.4" x14ac:dyDescent="0.3">
      <c r="B782"/>
      <c r="C782"/>
    </row>
    <row r="783" spans="2:3" ht="14.4" x14ac:dyDescent="0.3">
      <c r="B783"/>
      <c r="C783"/>
    </row>
    <row r="784" spans="2:3" ht="14.4" x14ac:dyDescent="0.3">
      <c r="B784"/>
      <c r="C784"/>
    </row>
    <row r="785" spans="2:3" ht="14.4" x14ac:dyDescent="0.3">
      <c r="B785"/>
      <c r="C785"/>
    </row>
    <row r="786" spans="2:3" ht="14.4" x14ac:dyDescent="0.3">
      <c r="B786"/>
      <c r="C786"/>
    </row>
    <row r="787" spans="2:3" ht="14.4" x14ac:dyDescent="0.3">
      <c r="B787"/>
      <c r="C787"/>
    </row>
    <row r="788" spans="2:3" ht="14.4" x14ac:dyDescent="0.3">
      <c r="B788"/>
      <c r="C788"/>
    </row>
    <row r="789" spans="2:3" ht="14.4" x14ac:dyDescent="0.3">
      <c r="B789"/>
      <c r="C789"/>
    </row>
    <row r="790" spans="2:3" ht="14.4" x14ac:dyDescent="0.3">
      <c r="B790"/>
      <c r="C790"/>
    </row>
    <row r="791" spans="2:3" ht="14.4" x14ac:dyDescent="0.3">
      <c r="B791"/>
      <c r="C791"/>
    </row>
    <row r="792" spans="2:3" ht="14.4" x14ac:dyDescent="0.3">
      <c r="B792"/>
      <c r="C792"/>
    </row>
    <row r="793" spans="2:3" ht="14.4" x14ac:dyDescent="0.3">
      <c r="B793"/>
      <c r="C793"/>
    </row>
    <row r="794" spans="2:3" ht="14.4" x14ac:dyDescent="0.3">
      <c r="B794"/>
      <c r="C794"/>
    </row>
    <row r="795" spans="2:3" ht="14.4" x14ac:dyDescent="0.3">
      <c r="B795"/>
      <c r="C795"/>
    </row>
    <row r="796" spans="2:3" ht="14.4" x14ac:dyDescent="0.3">
      <c r="B796"/>
      <c r="C796"/>
    </row>
    <row r="797" spans="2:3" ht="14.4" x14ac:dyDescent="0.3">
      <c r="B797"/>
      <c r="C797"/>
    </row>
    <row r="798" spans="2:3" ht="14.4" x14ac:dyDescent="0.3">
      <c r="B798"/>
      <c r="C798"/>
    </row>
    <row r="799" spans="2:3" ht="14.4" x14ac:dyDescent="0.3">
      <c r="B799"/>
      <c r="C799"/>
    </row>
    <row r="800" spans="2:3" ht="14.4" x14ac:dyDescent="0.3">
      <c r="B800"/>
      <c r="C800"/>
    </row>
    <row r="801" spans="2:3" ht="14.4" x14ac:dyDescent="0.3">
      <c r="B801"/>
      <c r="C801"/>
    </row>
    <row r="802" spans="2:3" ht="14.4" x14ac:dyDescent="0.3">
      <c r="B802"/>
      <c r="C802"/>
    </row>
    <row r="803" spans="2:3" ht="14.4" x14ac:dyDescent="0.3">
      <c r="B803"/>
      <c r="C803"/>
    </row>
    <row r="804" spans="2:3" ht="14.4" x14ac:dyDescent="0.3">
      <c r="B804"/>
      <c r="C804"/>
    </row>
    <row r="805" spans="2:3" ht="14.4" x14ac:dyDescent="0.3">
      <c r="B805"/>
      <c r="C805"/>
    </row>
    <row r="806" spans="2:3" ht="14.4" x14ac:dyDescent="0.3">
      <c r="B806"/>
      <c r="C806"/>
    </row>
    <row r="807" spans="2:3" ht="14.4" x14ac:dyDescent="0.3">
      <c r="B807"/>
      <c r="C807"/>
    </row>
    <row r="808" spans="2:3" ht="14.4" x14ac:dyDescent="0.3">
      <c r="B808"/>
      <c r="C808"/>
    </row>
    <row r="809" spans="2:3" ht="14.4" x14ac:dyDescent="0.3">
      <c r="B809"/>
      <c r="C809"/>
    </row>
    <row r="810" spans="2:3" ht="14.4" x14ac:dyDescent="0.3">
      <c r="B810"/>
      <c r="C810"/>
    </row>
    <row r="811" spans="2:3" ht="14.4" x14ac:dyDescent="0.3">
      <c r="B811"/>
      <c r="C811"/>
    </row>
    <row r="812" spans="2:3" ht="14.4" x14ac:dyDescent="0.3">
      <c r="B812"/>
      <c r="C812"/>
    </row>
    <row r="813" spans="2:3" ht="14.4" x14ac:dyDescent="0.3">
      <c r="B813"/>
      <c r="C813"/>
    </row>
    <row r="814" spans="2:3" ht="14.4" x14ac:dyDescent="0.3">
      <c r="B814"/>
      <c r="C814"/>
    </row>
    <row r="815" spans="2:3" ht="14.4" x14ac:dyDescent="0.3">
      <c r="B815"/>
      <c r="C815"/>
    </row>
    <row r="816" spans="2:3" ht="14.4" x14ac:dyDescent="0.3">
      <c r="B816"/>
      <c r="C816"/>
    </row>
    <row r="817" spans="2:3" ht="14.4" x14ac:dyDescent="0.3">
      <c r="B817"/>
      <c r="C817"/>
    </row>
    <row r="818" spans="2:3" ht="14.4" x14ac:dyDescent="0.3">
      <c r="B818"/>
      <c r="C818"/>
    </row>
    <row r="819" spans="2:3" ht="14.4" x14ac:dyDescent="0.3">
      <c r="B819"/>
      <c r="C819"/>
    </row>
    <row r="820" spans="2:3" ht="14.4" x14ac:dyDescent="0.3">
      <c r="B820"/>
      <c r="C820"/>
    </row>
    <row r="821" spans="2:3" ht="14.4" x14ac:dyDescent="0.3">
      <c r="B821"/>
      <c r="C821"/>
    </row>
    <row r="822" spans="2:3" ht="14.4" x14ac:dyDescent="0.3">
      <c r="B822"/>
      <c r="C822"/>
    </row>
    <row r="823" spans="2:3" ht="14.4" x14ac:dyDescent="0.3">
      <c r="B823"/>
      <c r="C823"/>
    </row>
    <row r="824" spans="2:3" ht="14.4" x14ac:dyDescent="0.3">
      <c r="B824"/>
      <c r="C824"/>
    </row>
    <row r="825" spans="2:3" ht="14.4" x14ac:dyDescent="0.3">
      <c r="B825"/>
      <c r="C825"/>
    </row>
    <row r="826" spans="2:3" ht="14.4" x14ac:dyDescent="0.3">
      <c r="B826"/>
      <c r="C826"/>
    </row>
    <row r="827" spans="2:3" ht="14.4" x14ac:dyDescent="0.3">
      <c r="B827"/>
      <c r="C827"/>
    </row>
    <row r="828" spans="2:3" ht="14.4" x14ac:dyDescent="0.3">
      <c r="B828"/>
      <c r="C828"/>
    </row>
    <row r="829" spans="2:3" ht="14.4" x14ac:dyDescent="0.3">
      <c r="B829"/>
      <c r="C829"/>
    </row>
    <row r="830" spans="2:3" ht="14.4" x14ac:dyDescent="0.3">
      <c r="B830"/>
      <c r="C830"/>
    </row>
    <row r="831" spans="2:3" ht="14.4" x14ac:dyDescent="0.3">
      <c r="B831"/>
      <c r="C831"/>
    </row>
    <row r="832" spans="2:3" ht="14.4" x14ac:dyDescent="0.3">
      <c r="B832"/>
      <c r="C832"/>
    </row>
    <row r="833" spans="2:3" ht="14.4" x14ac:dyDescent="0.3">
      <c r="B833"/>
      <c r="C833"/>
    </row>
    <row r="834" spans="2:3" ht="14.4" x14ac:dyDescent="0.3">
      <c r="B834"/>
      <c r="C834"/>
    </row>
    <row r="835" spans="2:3" ht="14.4" x14ac:dyDescent="0.3">
      <c r="B835"/>
      <c r="C835"/>
    </row>
    <row r="836" spans="2:3" ht="14.4" x14ac:dyDescent="0.3">
      <c r="B836"/>
      <c r="C836"/>
    </row>
    <row r="837" spans="2:3" ht="14.4" x14ac:dyDescent="0.3">
      <c r="B837"/>
      <c r="C837"/>
    </row>
    <row r="838" spans="2:3" ht="14.4" x14ac:dyDescent="0.3">
      <c r="B838"/>
      <c r="C838"/>
    </row>
    <row r="839" spans="2:3" ht="14.4" x14ac:dyDescent="0.3">
      <c r="B839"/>
      <c r="C839"/>
    </row>
    <row r="840" spans="2:3" ht="14.4" x14ac:dyDescent="0.3">
      <c r="B840"/>
      <c r="C840"/>
    </row>
    <row r="841" spans="2:3" ht="14.4" x14ac:dyDescent="0.3">
      <c r="B841"/>
      <c r="C841"/>
    </row>
    <row r="842" spans="2:3" ht="14.4" x14ac:dyDescent="0.3">
      <c r="B842"/>
      <c r="C842"/>
    </row>
    <row r="843" spans="2:3" ht="14.4" x14ac:dyDescent="0.3">
      <c r="B843"/>
      <c r="C843"/>
    </row>
    <row r="844" spans="2:3" ht="14.4" x14ac:dyDescent="0.3">
      <c r="B844"/>
      <c r="C844"/>
    </row>
    <row r="845" spans="2:3" ht="14.4" x14ac:dyDescent="0.3">
      <c r="B845"/>
      <c r="C845"/>
    </row>
    <row r="846" spans="2:3" ht="14.4" x14ac:dyDescent="0.3">
      <c r="B846"/>
      <c r="C846"/>
    </row>
    <row r="847" spans="2:3" ht="14.4" x14ac:dyDescent="0.3">
      <c r="B847"/>
      <c r="C847"/>
    </row>
    <row r="848" spans="2:3" ht="14.4" x14ac:dyDescent="0.3">
      <c r="B848"/>
      <c r="C848"/>
    </row>
    <row r="849" spans="2:3" ht="14.4" x14ac:dyDescent="0.3">
      <c r="B849"/>
      <c r="C849"/>
    </row>
    <row r="850" spans="2:3" ht="14.4" x14ac:dyDescent="0.3">
      <c r="B850"/>
      <c r="C850"/>
    </row>
    <row r="851" spans="2:3" ht="14.4" x14ac:dyDescent="0.3">
      <c r="B851"/>
      <c r="C851"/>
    </row>
    <row r="852" spans="2:3" ht="14.4" x14ac:dyDescent="0.3">
      <c r="B852"/>
      <c r="C852"/>
    </row>
    <row r="853" spans="2:3" ht="14.4" x14ac:dyDescent="0.3">
      <c r="B853"/>
      <c r="C853"/>
    </row>
    <row r="854" spans="2:3" ht="14.4" x14ac:dyDescent="0.3">
      <c r="B854"/>
      <c r="C854"/>
    </row>
    <row r="855" spans="2:3" ht="14.4" x14ac:dyDescent="0.3">
      <c r="B855"/>
      <c r="C855"/>
    </row>
    <row r="856" spans="2:3" ht="14.4" x14ac:dyDescent="0.3">
      <c r="B856"/>
      <c r="C856"/>
    </row>
    <row r="857" spans="2:3" ht="14.4" x14ac:dyDescent="0.3">
      <c r="B857"/>
      <c r="C857"/>
    </row>
    <row r="858" spans="2:3" ht="14.4" x14ac:dyDescent="0.3">
      <c r="B858"/>
      <c r="C858"/>
    </row>
    <row r="859" spans="2:3" ht="14.4" x14ac:dyDescent="0.3">
      <c r="B859"/>
      <c r="C859"/>
    </row>
    <row r="860" spans="2:3" ht="14.4" x14ac:dyDescent="0.3">
      <c r="B860"/>
      <c r="C860"/>
    </row>
    <row r="861" spans="2:3" ht="14.4" x14ac:dyDescent="0.3">
      <c r="B861"/>
      <c r="C861"/>
    </row>
    <row r="862" spans="2:3" ht="14.4" x14ac:dyDescent="0.3">
      <c r="B862"/>
      <c r="C862"/>
    </row>
    <row r="863" spans="2:3" ht="14.4" x14ac:dyDescent="0.3">
      <c r="B863"/>
      <c r="C863"/>
    </row>
    <row r="864" spans="2:3" ht="14.4" x14ac:dyDescent="0.3">
      <c r="B864"/>
      <c r="C864"/>
    </row>
    <row r="865" spans="2:3" ht="14.4" x14ac:dyDescent="0.3">
      <c r="B865"/>
      <c r="C865"/>
    </row>
    <row r="866" spans="2:3" ht="14.4" x14ac:dyDescent="0.3">
      <c r="B866"/>
      <c r="C866"/>
    </row>
    <row r="867" spans="2:3" ht="14.4" x14ac:dyDescent="0.3">
      <c r="B867"/>
      <c r="C867"/>
    </row>
    <row r="868" spans="2:3" ht="14.4" x14ac:dyDescent="0.3">
      <c r="B868"/>
      <c r="C868"/>
    </row>
    <row r="869" spans="2:3" ht="14.4" x14ac:dyDescent="0.3">
      <c r="B869"/>
      <c r="C869"/>
    </row>
    <row r="870" spans="2:3" ht="14.4" x14ac:dyDescent="0.3">
      <c r="B870"/>
      <c r="C870"/>
    </row>
    <row r="871" spans="2:3" ht="14.4" x14ac:dyDescent="0.3">
      <c r="B871"/>
      <c r="C871"/>
    </row>
    <row r="872" spans="2:3" ht="14.4" x14ac:dyDescent="0.3">
      <c r="B872"/>
      <c r="C872"/>
    </row>
    <row r="873" spans="2:3" ht="14.4" x14ac:dyDescent="0.3">
      <c r="B873"/>
      <c r="C873"/>
    </row>
    <row r="874" spans="2:3" ht="14.4" x14ac:dyDescent="0.3">
      <c r="B874"/>
      <c r="C874"/>
    </row>
    <row r="875" spans="2:3" ht="14.4" x14ac:dyDescent="0.3">
      <c r="B875"/>
      <c r="C875"/>
    </row>
    <row r="876" spans="2:3" ht="14.4" x14ac:dyDescent="0.3">
      <c r="B876"/>
      <c r="C876"/>
    </row>
    <row r="877" spans="2:3" ht="14.4" x14ac:dyDescent="0.3">
      <c r="B877"/>
      <c r="C877"/>
    </row>
    <row r="878" spans="2:3" ht="14.4" x14ac:dyDescent="0.3">
      <c r="B878"/>
      <c r="C878"/>
    </row>
    <row r="879" spans="2:3" ht="14.4" x14ac:dyDescent="0.3">
      <c r="B879"/>
      <c r="C879"/>
    </row>
    <row r="880" spans="2:3" ht="14.4" x14ac:dyDescent="0.3">
      <c r="B880"/>
      <c r="C880"/>
    </row>
    <row r="881" spans="2:3" ht="14.4" x14ac:dyDescent="0.3">
      <c r="B881"/>
      <c r="C881"/>
    </row>
    <row r="882" spans="2:3" ht="14.4" x14ac:dyDescent="0.3">
      <c r="B882"/>
      <c r="C882"/>
    </row>
    <row r="883" spans="2:3" ht="14.4" x14ac:dyDescent="0.3">
      <c r="B883"/>
      <c r="C883"/>
    </row>
    <row r="884" spans="2:3" ht="14.4" x14ac:dyDescent="0.3">
      <c r="B884"/>
      <c r="C884"/>
    </row>
    <row r="885" spans="2:3" ht="14.4" x14ac:dyDescent="0.3">
      <c r="B885"/>
      <c r="C885"/>
    </row>
    <row r="886" spans="2:3" ht="14.4" x14ac:dyDescent="0.3">
      <c r="B886"/>
      <c r="C886"/>
    </row>
    <row r="887" spans="2:3" ht="14.4" x14ac:dyDescent="0.3">
      <c r="B887"/>
      <c r="C887"/>
    </row>
    <row r="888" spans="2:3" ht="14.4" x14ac:dyDescent="0.3">
      <c r="B888"/>
      <c r="C888"/>
    </row>
    <row r="889" spans="2:3" ht="14.4" x14ac:dyDescent="0.3">
      <c r="B889"/>
      <c r="C889"/>
    </row>
    <row r="890" spans="2:3" ht="14.4" x14ac:dyDescent="0.3">
      <c r="B890"/>
      <c r="C890"/>
    </row>
    <row r="891" spans="2:3" ht="14.4" x14ac:dyDescent="0.3">
      <c r="B891"/>
      <c r="C891"/>
    </row>
    <row r="892" spans="2:3" ht="14.4" x14ac:dyDescent="0.3">
      <c r="B892"/>
      <c r="C892"/>
    </row>
    <row r="893" spans="2:3" ht="14.4" x14ac:dyDescent="0.3">
      <c r="B893"/>
      <c r="C893"/>
    </row>
    <row r="894" spans="2:3" ht="14.4" x14ac:dyDescent="0.3">
      <c r="B894"/>
      <c r="C894"/>
    </row>
    <row r="895" spans="2:3" ht="14.4" x14ac:dyDescent="0.3">
      <c r="B895"/>
      <c r="C895"/>
    </row>
    <row r="896" spans="2:3" ht="14.4" x14ac:dyDescent="0.3">
      <c r="B896"/>
      <c r="C896"/>
    </row>
    <row r="897" spans="2:3" ht="14.4" x14ac:dyDescent="0.3">
      <c r="B897"/>
      <c r="C897"/>
    </row>
    <row r="898" spans="2:3" ht="14.4" x14ac:dyDescent="0.3">
      <c r="B898"/>
      <c r="C898"/>
    </row>
    <row r="899" spans="2:3" ht="14.4" x14ac:dyDescent="0.3">
      <c r="B899"/>
      <c r="C899"/>
    </row>
    <row r="900" spans="2:3" ht="14.4" x14ac:dyDescent="0.3">
      <c r="B900"/>
      <c r="C900"/>
    </row>
    <row r="901" spans="2:3" ht="14.4" x14ac:dyDescent="0.3">
      <c r="B901"/>
      <c r="C901"/>
    </row>
    <row r="902" spans="2:3" ht="14.4" x14ac:dyDescent="0.3">
      <c r="B902"/>
      <c r="C902"/>
    </row>
    <row r="903" spans="2:3" ht="14.4" x14ac:dyDescent="0.3">
      <c r="B903"/>
      <c r="C903"/>
    </row>
    <row r="904" spans="2:3" ht="14.4" x14ac:dyDescent="0.3">
      <c r="B904"/>
      <c r="C904"/>
    </row>
    <row r="905" spans="2:3" ht="14.4" x14ac:dyDescent="0.3">
      <c r="B905"/>
      <c r="C905"/>
    </row>
    <row r="906" spans="2:3" ht="14.4" x14ac:dyDescent="0.3">
      <c r="B906"/>
      <c r="C906"/>
    </row>
    <row r="907" spans="2:3" ht="14.4" x14ac:dyDescent="0.3">
      <c r="B907"/>
      <c r="C907"/>
    </row>
    <row r="908" spans="2:3" ht="14.4" x14ac:dyDescent="0.3">
      <c r="B908"/>
      <c r="C908"/>
    </row>
    <row r="909" spans="2:3" ht="14.4" x14ac:dyDescent="0.3">
      <c r="B909"/>
      <c r="C909"/>
    </row>
    <row r="910" spans="2:3" ht="14.4" x14ac:dyDescent="0.3">
      <c r="B910"/>
      <c r="C910"/>
    </row>
    <row r="911" spans="2:3" ht="14.4" x14ac:dyDescent="0.3">
      <c r="B911"/>
      <c r="C911"/>
    </row>
    <row r="912" spans="2:3" ht="14.4" x14ac:dyDescent="0.3">
      <c r="B912"/>
      <c r="C912"/>
    </row>
    <row r="913" spans="2:3" ht="14.4" x14ac:dyDescent="0.3">
      <c r="B913"/>
      <c r="C913"/>
    </row>
    <row r="914" spans="2:3" ht="14.4" x14ac:dyDescent="0.3">
      <c r="B914"/>
      <c r="C914"/>
    </row>
    <row r="915" spans="2:3" ht="14.4" x14ac:dyDescent="0.3">
      <c r="B915"/>
      <c r="C915"/>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394DB-96B9-4644-9278-C4B753766A89}">
  <sheetPr codeName="Sheet13"/>
  <dimension ref="B2:AL31"/>
  <sheetViews>
    <sheetView showGridLines="0" topLeftCell="H8" zoomScale="145" zoomScaleNormal="145" workbookViewId="0">
      <selection activeCell="L23" sqref="L23"/>
    </sheetView>
  </sheetViews>
  <sheetFormatPr defaultColWidth="8.6640625" defaultRowHeight="12" x14ac:dyDescent="0.25"/>
  <cols>
    <col min="1" max="1" width="3" style="64" customWidth="1"/>
    <col min="2" max="2" width="11.6640625" style="64" bestFit="1" customWidth="1"/>
    <col min="3" max="3" width="11.33203125" style="64" bestFit="1" customWidth="1"/>
    <col min="4" max="4" width="11.6640625" style="64" bestFit="1" customWidth="1"/>
    <col min="5" max="5" width="11.33203125" style="64" bestFit="1" customWidth="1"/>
    <col min="6" max="6" width="13.44140625" style="64" bestFit="1" customWidth="1"/>
    <col min="7" max="9" width="8.6640625" style="64"/>
    <col min="10" max="10" width="10.5546875" style="64" customWidth="1"/>
    <col min="11" max="11" width="6.6640625" style="64" customWidth="1"/>
    <col min="12" max="12" width="13.109375" style="64" bestFit="1" customWidth="1"/>
    <col min="13" max="14" width="11.5546875" style="64" bestFit="1" customWidth="1"/>
    <col min="15" max="15" width="11.33203125" style="64" bestFit="1" customWidth="1"/>
    <col min="16" max="17" width="11.5546875" style="64" bestFit="1" customWidth="1"/>
    <col min="18" max="18" width="13.44140625" style="64" customWidth="1"/>
    <col min="19" max="19" width="6.6640625" style="64" customWidth="1"/>
    <col min="20" max="20" width="12.44140625" style="64" bestFit="1" customWidth="1"/>
    <col min="21" max="22" width="12.6640625" style="64" customWidth="1"/>
    <col min="23" max="23" width="11.44140625" style="64" bestFit="1" customWidth="1"/>
    <col min="24" max="24" width="12" style="64" bestFit="1" customWidth="1"/>
    <col min="25" max="25" width="11.44140625" style="64" bestFit="1" customWidth="1"/>
    <col min="26" max="28" width="8.6640625" style="64"/>
    <col min="29" max="34" width="8.33203125" style="64" customWidth="1"/>
    <col min="35" max="38" width="8.44140625" style="64" customWidth="1"/>
    <col min="39" max="16384" width="8.6640625" style="64"/>
  </cols>
  <sheetData>
    <row r="2" spans="2:25" x14ac:dyDescent="0.25">
      <c r="B2" s="66" t="s">
        <v>21</v>
      </c>
      <c r="C2" s="67" t="s" vm="1">
        <v>44</v>
      </c>
    </row>
    <row r="4" spans="2:25" s="65" customFormat="1" ht="14.4" x14ac:dyDescent="0.3">
      <c r="B4" s="100" t="s">
        <v>45</v>
      </c>
      <c r="C4" s="78" t="s">
        <v>46</v>
      </c>
      <c r="D4" s="107" t="s">
        <v>47</v>
      </c>
      <c r="E4" s="107" t="s">
        <v>48</v>
      </c>
      <c r="F4"/>
    </row>
    <row r="5" spans="2:25" ht="14.4" x14ac:dyDescent="0.3">
      <c r="B5" s="198" t="s">
        <v>49</v>
      </c>
      <c r="C5" s="110">
        <v>4425416.1800000006</v>
      </c>
      <c r="D5" s="108">
        <v>5107018.29</v>
      </c>
      <c r="E5" s="108">
        <v>4130054.8899999992</v>
      </c>
      <c r="F5"/>
    </row>
    <row r="6" spans="2:25" ht="14.4" x14ac:dyDescent="0.3">
      <c r="B6" s="199" t="s">
        <v>50</v>
      </c>
      <c r="C6" s="202">
        <v>568960</v>
      </c>
      <c r="D6" s="200"/>
      <c r="E6" s="200">
        <v>0</v>
      </c>
      <c r="F6"/>
    </row>
    <row r="7" spans="2:25" ht="14.4" x14ac:dyDescent="0.3">
      <c r="B7" s="199" t="s">
        <v>51</v>
      </c>
      <c r="C7" s="202">
        <v>3064804.2899999996</v>
      </c>
      <c r="D7" s="200">
        <v>3282421.9800000032</v>
      </c>
      <c r="E7" s="200">
        <v>3299447.3800000041</v>
      </c>
      <c r="F7"/>
    </row>
    <row r="8" spans="2:25" ht="14.4" x14ac:dyDescent="0.3">
      <c r="B8" s="199" t="s">
        <v>52</v>
      </c>
      <c r="C8" s="202">
        <v>173308687.39000002</v>
      </c>
      <c r="D8" s="200">
        <v>188712053.88000003</v>
      </c>
      <c r="E8" s="200">
        <v>182069140.63999996</v>
      </c>
      <c r="F8"/>
    </row>
    <row r="9" spans="2:25" ht="14.4" x14ac:dyDescent="0.3">
      <c r="B9" s="199" t="s">
        <v>67</v>
      </c>
      <c r="C9" s="202">
        <v>1046331.6599999998</v>
      </c>
      <c r="D9" s="200">
        <v>851322.77999999968</v>
      </c>
      <c r="E9" s="200">
        <v>1282065.5899999999</v>
      </c>
      <c r="F9"/>
      <c r="U9" s="145"/>
    </row>
    <row r="10" spans="2:25" ht="14.4" x14ac:dyDescent="0.3">
      <c r="B10" s="199" t="s">
        <v>53</v>
      </c>
      <c r="C10" s="202">
        <v>26407026.09</v>
      </c>
      <c r="D10" s="200">
        <v>30206205.599999994</v>
      </c>
      <c r="E10" s="200">
        <v>29468313.43999999</v>
      </c>
      <c r="F10"/>
      <c r="U10" s="145"/>
    </row>
    <row r="11" spans="2:25" ht="14.4" x14ac:dyDescent="0.3">
      <c r="B11" s="201" t="s">
        <v>54</v>
      </c>
      <c r="C11" s="202">
        <v>5282464.7899999991</v>
      </c>
      <c r="D11" s="200">
        <v>6093089.8100000005</v>
      </c>
      <c r="E11" s="200">
        <v>5587018.8799999999</v>
      </c>
      <c r="F11"/>
    </row>
    <row r="12" spans="2:25" ht="14.4" x14ac:dyDescent="0.3">
      <c r="B12" s="101" t="s">
        <v>31</v>
      </c>
      <c r="C12" s="213">
        <v>214103690.40000004</v>
      </c>
      <c r="D12" s="109">
        <v>234252112.33999982</v>
      </c>
      <c r="E12" s="109">
        <v>225836040.82000014</v>
      </c>
      <c r="F12"/>
      <c r="J12" s="168" t="s">
        <v>55</v>
      </c>
    </row>
    <row r="14" spans="2:25" x14ac:dyDescent="0.25">
      <c r="J14" s="100" t="s">
        <v>45</v>
      </c>
      <c r="K14" s="100" t="s">
        <v>56</v>
      </c>
      <c r="L14" s="100" t="s">
        <v>411</v>
      </c>
      <c r="M14" s="100" t="s">
        <v>397</v>
      </c>
      <c r="N14" s="100" t="s">
        <v>57</v>
      </c>
      <c r="O14" s="100" t="s">
        <v>58</v>
      </c>
      <c r="P14" s="78" t="s">
        <v>59</v>
      </c>
      <c r="Q14" s="78" t="s">
        <v>60</v>
      </c>
      <c r="R14" s="78" t="s">
        <v>61</v>
      </c>
      <c r="S14" s="78" t="s">
        <v>62</v>
      </c>
      <c r="T14" s="78" t="s">
        <v>63</v>
      </c>
      <c r="U14" s="78" t="s">
        <v>64</v>
      </c>
      <c r="V14" s="78" t="s">
        <v>65</v>
      </c>
      <c r="W14" s="78" t="s">
        <v>46</v>
      </c>
      <c r="X14" s="107" t="s">
        <v>47</v>
      </c>
      <c r="Y14" s="107" t="s">
        <v>48</v>
      </c>
    </row>
    <row r="15" spans="2:25" ht="13.2" customHeight="1" x14ac:dyDescent="0.25">
      <c r="J15" s="111" t="s">
        <v>52</v>
      </c>
      <c r="K15" s="162">
        <f>+L15/$M$23</f>
        <v>0.70770373465085668</v>
      </c>
      <c r="L15" s="211">
        <v>184916032.76000062</v>
      </c>
      <c r="M15" s="137">
        <v>206357434.84000039</v>
      </c>
      <c r="N15" s="137">
        <v>197562090.16</v>
      </c>
      <c r="O15" s="137">
        <v>187724951.19</v>
      </c>
      <c r="P15" s="137">
        <v>165523990.99999976</v>
      </c>
      <c r="Q15" s="137">
        <v>173757592.10999975</v>
      </c>
      <c r="R15" s="137">
        <v>194647807.16999975</v>
      </c>
      <c r="S15" s="162">
        <f>+Q15/$R$23</f>
        <v>0.69692689393597984</v>
      </c>
      <c r="T15" s="137">
        <v>182542470.31</v>
      </c>
      <c r="U15" s="137">
        <v>197175178</v>
      </c>
      <c r="V15" s="136">
        <v>209007409.11999986</v>
      </c>
      <c r="W15" s="112">
        <v>173308687.3900001</v>
      </c>
      <c r="X15" s="113">
        <v>188712053.88000003</v>
      </c>
      <c r="Y15" s="113">
        <v>182069140.64000008</v>
      </c>
    </row>
    <row r="16" spans="2:25" x14ac:dyDescent="0.25">
      <c r="J16" s="114" t="s">
        <v>53</v>
      </c>
      <c r="K16" s="162">
        <f t="shared" ref="K16:K22" si="0">+L16/$M$23</f>
        <v>0.1058287711633266</v>
      </c>
      <c r="L16" s="211">
        <v>27652018.150000054</v>
      </c>
      <c r="M16" s="137">
        <v>31613955.300000012</v>
      </c>
      <c r="N16" s="137">
        <v>34731900.999999993</v>
      </c>
      <c r="O16" s="137">
        <v>30581229.659999993</v>
      </c>
      <c r="P16" s="137">
        <v>25249973.169999991</v>
      </c>
      <c r="Q16" s="137">
        <v>28591293.440000009</v>
      </c>
      <c r="R16" s="137">
        <v>31754176.820000034</v>
      </c>
      <c r="S16" s="162">
        <f t="shared" ref="S16:S22" si="1">+Q16/$R$23</f>
        <v>0.11467724137277924</v>
      </c>
      <c r="T16" s="137">
        <v>28220882.68</v>
      </c>
      <c r="U16" s="137">
        <v>33786945</v>
      </c>
      <c r="V16" s="137">
        <v>32854188.459999997</v>
      </c>
      <c r="W16" s="115">
        <v>26407026.089999992</v>
      </c>
      <c r="X16" s="116">
        <v>30206205.599999987</v>
      </c>
      <c r="Y16" s="116">
        <v>29468313.440000001</v>
      </c>
    </row>
    <row r="17" spans="10:38" x14ac:dyDescent="0.25">
      <c r="J17" s="114" t="s">
        <v>54</v>
      </c>
      <c r="K17" s="162">
        <f t="shared" si="0"/>
        <v>2.1905027035063154E-2</v>
      </c>
      <c r="L17" s="211">
        <v>5723568.349999995</v>
      </c>
      <c r="M17" s="137">
        <v>5437915.0299999965</v>
      </c>
      <c r="N17" s="137">
        <v>4582437.2000000039</v>
      </c>
      <c r="O17" s="137">
        <v>5467830.8400000008</v>
      </c>
      <c r="P17" s="137">
        <v>5866902.4600000009</v>
      </c>
      <c r="Q17" s="137">
        <v>5664189.2800000021</v>
      </c>
      <c r="R17" s="137">
        <v>6153380.0100000054</v>
      </c>
      <c r="S17" s="162">
        <f t="shared" si="1"/>
        <v>2.2718580486985784E-2</v>
      </c>
      <c r="T17" s="137">
        <v>6144669.2999999998</v>
      </c>
      <c r="U17" s="137">
        <v>6518455</v>
      </c>
      <c r="V17" s="137">
        <v>6710999.3100000015</v>
      </c>
      <c r="W17" s="115">
        <v>5282464.79</v>
      </c>
      <c r="X17" s="116">
        <v>6093089.8100000042</v>
      </c>
      <c r="Y17" s="116">
        <v>5587018.8799999999</v>
      </c>
    </row>
    <row r="18" spans="10:38" x14ac:dyDescent="0.25">
      <c r="J18" s="114" t="s">
        <v>49</v>
      </c>
      <c r="K18" s="162">
        <f t="shared" si="0"/>
        <v>2.6339405210468677E-2</v>
      </c>
      <c r="L18" s="211">
        <v>6882227.800000011</v>
      </c>
      <c r="M18" s="137">
        <v>6693640.8800000018</v>
      </c>
      <c r="N18" s="137">
        <v>6043339.0500000073</v>
      </c>
      <c r="O18" s="137">
        <v>4342744.66</v>
      </c>
      <c r="P18" s="137">
        <v>4278812.3099999996</v>
      </c>
      <c r="Q18" s="137">
        <v>4554935.6300000036</v>
      </c>
      <c r="R18" s="137">
        <v>5284183.4700000128</v>
      </c>
      <c r="S18" s="162">
        <f t="shared" si="1"/>
        <v>1.8269458629954955E-2</v>
      </c>
      <c r="T18" s="137">
        <v>4630498.13</v>
      </c>
      <c r="U18" s="137">
        <v>4282387</v>
      </c>
      <c r="V18" s="137">
        <v>5509308.4399999995</v>
      </c>
      <c r="W18" s="115">
        <v>4425416.1800000006</v>
      </c>
      <c r="X18" s="116">
        <v>5107018.29</v>
      </c>
      <c r="Y18" s="116">
        <v>4130054.89</v>
      </c>
    </row>
    <row r="19" spans="10:38" x14ac:dyDescent="0.25">
      <c r="J19" s="114" t="s">
        <v>51</v>
      </c>
      <c r="K19" s="162">
        <f t="shared" si="0"/>
        <v>9.7547311866181974E-3</v>
      </c>
      <c r="L19" s="211">
        <v>2548815.4199999981</v>
      </c>
      <c r="M19" s="137">
        <v>4759470.339999998</v>
      </c>
      <c r="N19" s="137">
        <v>3666350.2699999954</v>
      </c>
      <c r="O19" s="137">
        <v>2537019.3800000004</v>
      </c>
      <c r="P19" s="137">
        <v>3438354.5799999982</v>
      </c>
      <c r="Q19" s="137">
        <v>3373882.8000000031</v>
      </c>
      <c r="R19" s="137">
        <v>2985786.5</v>
      </c>
      <c r="S19" s="162">
        <f t="shared" si="1"/>
        <v>1.3532356380833553E-2</v>
      </c>
      <c r="T19" s="137">
        <v>3848829.28</v>
      </c>
      <c r="U19" s="137">
        <v>3081180</v>
      </c>
      <c r="V19" s="137">
        <v>3223255.03</v>
      </c>
      <c r="W19" s="115">
        <v>3064804.290000001</v>
      </c>
      <c r="X19" s="116">
        <v>3282421.98</v>
      </c>
      <c r="Y19" s="116">
        <v>3299447.3799999994</v>
      </c>
    </row>
    <row r="20" spans="10:38" x14ac:dyDescent="0.25">
      <c r="J20" s="114" t="s">
        <v>66</v>
      </c>
      <c r="K20" s="162">
        <f t="shared" si="0"/>
        <v>1.0328344067129945E-2</v>
      </c>
      <c r="L20" s="211">
        <v>2698694.8300000005</v>
      </c>
      <c r="M20" s="137">
        <v>2475521.54</v>
      </c>
      <c r="N20" s="137">
        <v>1731015.16</v>
      </c>
      <c r="O20" s="137">
        <v>2325466.4800000004</v>
      </c>
      <c r="P20" s="137">
        <v>2418879</v>
      </c>
      <c r="Q20" s="137">
        <v>4002278.5</v>
      </c>
      <c r="R20" s="137">
        <v>3017771.5399999982</v>
      </c>
      <c r="S20" s="162">
        <f t="shared" si="1"/>
        <v>1.6052797980222636E-2</v>
      </c>
      <c r="T20" s="137">
        <v>3362112.27</v>
      </c>
      <c r="U20" s="137"/>
      <c r="V20" s="137"/>
      <c r="W20" s="115"/>
      <c r="X20" s="116"/>
      <c r="Y20" s="116"/>
    </row>
    <row r="21" spans="10:38" x14ac:dyDescent="0.25">
      <c r="J21" s="144" t="s">
        <v>50</v>
      </c>
      <c r="K21" s="162">
        <f t="shared" si="0"/>
        <v>5.7921565527863364E-3</v>
      </c>
      <c r="L21" s="211">
        <v>1513433.5999999996</v>
      </c>
      <c r="M21" s="137">
        <v>2344115.2000000002</v>
      </c>
      <c r="N21" s="137">
        <v>912611.99999999977</v>
      </c>
      <c r="O21" s="137">
        <v>683890</v>
      </c>
      <c r="P21" s="137">
        <v>682752</v>
      </c>
      <c r="Q21" s="137">
        <v>2026664</v>
      </c>
      <c r="R21" s="137">
        <v>3880307.1999999997</v>
      </c>
      <c r="S21" s="162">
        <f t="shared" si="1"/>
        <v>8.1287765870840644E-3</v>
      </c>
      <c r="T21" s="137">
        <v>2344115.2000000002</v>
      </c>
      <c r="U21" s="137">
        <v>773786</v>
      </c>
      <c r="V21" s="137">
        <v>193446.39999999999</v>
      </c>
      <c r="W21" s="115">
        <v>568960</v>
      </c>
      <c r="X21" s="116"/>
      <c r="Y21" s="116">
        <v>0</v>
      </c>
    </row>
    <row r="22" spans="10:38" ht="12.6" thickBot="1" x14ac:dyDescent="0.3">
      <c r="J22" s="117" t="s">
        <v>67</v>
      </c>
      <c r="K22" s="162">
        <f t="shared" si="0"/>
        <v>5.6282493183090719E-3</v>
      </c>
      <c r="L22" s="211">
        <v>1470606.2500000002</v>
      </c>
      <c r="M22" s="137">
        <v>1608121.99</v>
      </c>
      <c r="N22" s="137">
        <v>124119.08000000002</v>
      </c>
      <c r="O22" s="137">
        <v>1876379.0600000005</v>
      </c>
      <c r="P22" s="137">
        <v>1129370.2400000005</v>
      </c>
      <c r="Q22" s="137">
        <v>1056975</v>
      </c>
      <c r="R22" s="137">
        <v>1596270.0600000003</v>
      </c>
      <c r="S22" s="162">
        <f t="shared" si="1"/>
        <v>4.2394366471863012E-3</v>
      </c>
      <c r="T22" s="137">
        <v>1475761.6099999999</v>
      </c>
      <c r="U22" s="137">
        <f>1704059+233341</f>
        <v>1937400</v>
      </c>
      <c r="V22" s="137">
        <v>1871256.1399999992</v>
      </c>
      <c r="W22" s="115">
        <v>1046331.66</v>
      </c>
      <c r="X22" s="116">
        <v>851322.77999999991</v>
      </c>
      <c r="Y22" s="116">
        <v>1612656.1800000002</v>
      </c>
    </row>
    <row r="23" spans="10:38" ht="12.6" thickTop="1" x14ac:dyDescent="0.25">
      <c r="J23" s="118" t="s">
        <v>31</v>
      </c>
      <c r="K23" s="163">
        <f>+L23/$N$23</f>
        <v>0.93604082764437901</v>
      </c>
      <c r="L23" s="118">
        <f t="shared" ref="L23:R23" si="2">SUM(L15:L22)</f>
        <v>233405397.16000068</v>
      </c>
      <c r="M23" s="118">
        <f t="shared" si="2"/>
        <v>261290175.12000039</v>
      </c>
      <c r="N23" s="118">
        <f t="shared" si="2"/>
        <v>249353863.92000002</v>
      </c>
      <c r="O23" s="118">
        <f t="shared" si="2"/>
        <v>235539511.26999998</v>
      </c>
      <c r="P23" s="118">
        <f t="shared" si="2"/>
        <v>208589034.75999975</v>
      </c>
      <c r="Q23" s="118">
        <f t="shared" si="2"/>
        <v>223027810.75999975</v>
      </c>
      <c r="R23" s="118">
        <f t="shared" si="2"/>
        <v>249319682.76999974</v>
      </c>
      <c r="S23" s="163">
        <f>+Q23/$Q$23</f>
        <v>1</v>
      </c>
      <c r="T23" s="118">
        <f>SUM(T15:T22)</f>
        <v>232569338.78000003</v>
      </c>
      <c r="U23" s="118">
        <f>SUM(U15:U22)</f>
        <v>247555331</v>
      </c>
      <c r="V23" s="118">
        <f>SUM(V15:V22)</f>
        <v>259369862.89999986</v>
      </c>
      <c r="W23" s="118">
        <v>214103690.39999992</v>
      </c>
      <c r="X23" s="119">
        <v>234252112.33999982</v>
      </c>
      <c r="Y23" s="119">
        <v>226166631.41000012</v>
      </c>
    </row>
    <row r="25" spans="10:38" ht="20.399999999999999" x14ac:dyDescent="0.25">
      <c r="AB25" s="155" t="s">
        <v>45</v>
      </c>
      <c r="AC25" s="71" t="s">
        <v>68</v>
      </c>
      <c r="AD25" s="72" t="s">
        <v>69</v>
      </c>
      <c r="AE25" s="72" t="s">
        <v>70</v>
      </c>
      <c r="AF25" s="72" t="s">
        <v>71</v>
      </c>
      <c r="AG25" s="72" t="s">
        <v>72</v>
      </c>
      <c r="AH25" s="71" t="s">
        <v>73</v>
      </c>
      <c r="AI25" s="72" t="s">
        <v>74</v>
      </c>
      <c r="AJ25" s="72" t="s">
        <v>75</v>
      </c>
      <c r="AK25" s="72" t="s">
        <v>76</v>
      </c>
      <c r="AL25" s="72" t="s">
        <v>77</v>
      </c>
    </row>
    <row r="26" spans="10:38" x14ac:dyDescent="0.25">
      <c r="AB26" s="156" t="s">
        <v>78</v>
      </c>
      <c r="AC26" s="157">
        <v>44862.885000000009</v>
      </c>
      <c r="AD26" s="157">
        <v>-3523.8039999999964</v>
      </c>
      <c r="AE26" s="104">
        <v>-7.28258963947708E-2</v>
      </c>
      <c r="AF26" s="157">
        <v>1538.3370000000141</v>
      </c>
      <c r="AG26" s="104">
        <v>3.550728330737609E-2</v>
      </c>
      <c r="AH26" s="157">
        <v>412255.99400000001</v>
      </c>
      <c r="AI26" s="158">
        <v>-1.9112329099301465E-3</v>
      </c>
      <c r="AJ26" s="158">
        <v>4.7972848083041586E-2</v>
      </c>
      <c r="AK26" s="158">
        <v>6.6029138190537642E-2</v>
      </c>
      <c r="AL26" s="104">
        <v>7.387227810024552E-2</v>
      </c>
    </row>
    <row r="27" spans="10:38" x14ac:dyDescent="0.25">
      <c r="AB27" s="156" t="s">
        <v>53</v>
      </c>
      <c r="AC27" s="157">
        <v>8082.15</v>
      </c>
      <c r="AD27" s="157">
        <v>-1638.9499999999989</v>
      </c>
      <c r="AE27" s="104">
        <v>-0.16859717521679637</v>
      </c>
      <c r="AF27" s="157">
        <v>885.67499999999836</v>
      </c>
      <c r="AG27" s="104">
        <v>0.12307067001552818</v>
      </c>
      <c r="AH27" s="157">
        <v>78551.574999999983</v>
      </c>
      <c r="AI27" s="158">
        <v>5.4215165631261435E-2</v>
      </c>
      <c r="AJ27" s="158">
        <v>3.6542435598916852E-2</v>
      </c>
      <c r="AK27" s="158">
        <v>6.6411751173860667E-2</v>
      </c>
      <c r="AL27" s="104">
        <v>7.3252035412470343E-2</v>
      </c>
    </row>
    <row r="28" spans="10:38" x14ac:dyDescent="0.25">
      <c r="AB28" s="156" t="s">
        <v>54</v>
      </c>
      <c r="AC28" s="157">
        <v>1339.66</v>
      </c>
      <c r="AD28" s="157">
        <v>-103.99999999999977</v>
      </c>
      <c r="AE28" s="104">
        <v>-7.203912278514317E-2</v>
      </c>
      <c r="AF28" s="157">
        <v>122.25999999999999</v>
      </c>
      <c r="AG28" s="104">
        <v>0.10042713980614423</v>
      </c>
      <c r="AH28" s="157">
        <v>12017.480000000001</v>
      </c>
      <c r="AI28" s="158">
        <v>0.33316175353079069</v>
      </c>
      <c r="AJ28" s="158">
        <v>0.22693826961343347</v>
      </c>
      <c r="AK28" s="158">
        <v>0.20554063082457436</v>
      </c>
      <c r="AL28" s="104">
        <v>8.6993796606275514E-2</v>
      </c>
    </row>
    <row r="29" spans="10:38" x14ac:dyDescent="0.25">
      <c r="AB29" s="156" t="s">
        <v>51</v>
      </c>
      <c r="AC29" s="157">
        <v>475.97499999999997</v>
      </c>
      <c r="AD29" s="157">
        <v>83.650000000000034</v>
      </c>
      <c r="AE29" s="104">
        <v>0.21321608360415484</v>
      </c>
      <c r="AF29" s="157">
        <v>-36.10000000000008</v>
      </c>
      <c r="AG29" s="104">
        <v>-7.0497485719865402E-2</v>
      </c>
      <c r="AH29" s="157">
        <v>3655.4500000000003</v>
      </c>
      <c r="AI29" s="158">
        <v>-0.21729867460334437</v>
      </c>
      <c r="AJ29" s="158">
        <v>-0.25633461839709482</v>
      </c>
      <c r="AK29" s="158">
        <v>-0.14362589375240115</v>
      </c>
      <c r="AL29" s="105">
        <v>5.0114526042464663E-2</v>
      </c>
    </row>
    <row r="30" spans="10:38" x14ac:dyDescent="0.25">
      <c r="AB30" s="156" t="s">
        <v>67</v>
      </c>
      <c r="AC30" s="157">
        <v>511</v>
      </c>
      <c r="AD30" s="157">
        <f>+AC30-702</f>
        <v>-191</v>
      </c>
      <c r="AE30" s="104">
        <f>(511/702)-1</f>
        <v>-0.27207977207977208</v>
      </c>
      <c r="AF30" s="157">
        <f>511-594</f>
        <v>-83</v>
      </c>
      <c r="AG30" s="104">
        <f>(511/594)-1</f>
        <v>-0.13973063973063971</v>
      </c>
      <c r="AH30" s="157">
        <v>4770</v>
      </c>
      <c r="AI30" s="158">
        <f>(4770/4413)-1</f>
        <v>8.0897348742352104E-2</v>
      </c>
      <c r="AJ30" s="158">
        <f>(4770/1919)-1</f>
        <v>1.4856696195935384</v>
      </c>
      <c r="AK30" s="158">
        <f>(4770/1283)-1</f>
        <v>2.7178487918939984</v>
      </c>
      <c r="AL30" s="104">
        <f>511/(511+48)</f>
        <v>0.91413237924865831</v>
      </c>
    </row>
    <row r="31" spans="10:38" x14ac:dyDescent="0.25">
      <c r="AB31" s="156" t="s">
        <v>79</v>
      </c>
      <c r="AC31" s="157">
        <v>53.500000000000007</v>
      </c>
      <c r="AD31" s="157">
        <v>33.600000000000009</v>
      </c>
      <c r="AE31" s="104">
        <v>1.6884422110552766</v>
      </c>
      <c r="AF31" s="157">
        <v>32.5</v>
      </c>
      <c r="AG31" s="104">
        <v>1.5476190476190474</v>
      </c>
      <c r="AH31" s="157">
        <v>275.90000000000015</v>
      </c>
      <c r="AI31" s="158">
        <v>0.14386401326699902</v>
      </c>
      <c r="AJ31" s="158">
        <v>-0.13410538869535135</v>
      </c>
      <c r="AK31" s="158">
        <v>0.12437851495639504</v>
      </c>
      <c r="AL31" s="105">
        <v>0.64871160285339924</v>
      </c>
    </row>
  </sheetData>
  <conditionalFormatting sqref="AD26:AE31">
    <cfRule type="cellIs" dxfId="54" priority="11" operator="lessThan">
      <formula>0</formula>
    </cfRule>
  </conditionalFormatting>
  <conditionalFormatting sqref="AF26:AG31">
    <cfRule type="cellIs" dxfId="53" priority="8" operator="lessThan">
      <formula>0</formula>
    </cfRule>
  </conditionalFormatting>
  <conditionalFormatting sqref="AG26:AG31">
    <cfRule type="iconSet" priority="4">
      <iconSet iconSet="3Arrows">
        <cfvo type="percent" val="0"/>
        <cfvo type="num" val="0"/>
        <cfvo type="num" val="0"/>
      </iconSet>
    </cfRule>
  </conditionalFormatting>
  <conditionalFormatting sqref="AI26:AI31">
    <cfRule type="iconSet" priority="9">
      <iconSet iconSet="3Arrows">
        <cfvo type="percent" val="0"/>
        <cfvo type="num" val="0"/>
        <cfvo type="num" val="0"/>
      </iconSet>
    </cfRule>
  </conditionalFormatting>
  <conditionalFormatting sqref="AI26:AK31">
    <cfRule type="cellIs" dxfId="52" priority="2" operator="lessThan">
      <formula>0</formula>
    </cfRule>
  </conditionalFormatting>
  <conditionalFormatting sqref="AJ26:AJ31">
    <cfRule type="iconSet" priority="5">
      <iconSet iconSet="3Arrows">
        <cfvo type="percent" val="0"/>
        <cfvo type="num" val="0"/>
        <cfvo type="num" val="0"/>
      </iconSet>
    </cfRule>
  </conditionalFormatting>
  <conditionalFormatting sqref="AK26:AK31">
    <cfRule type="iconSet" priority="3">
      <iconSet iconSet="3Arrows">
        <cfvo type="percent" val="0"/>
        <cfvo type="num" val="0"/>
        <cfvo type="num" val="0"/>
      </iconSet>
    </cfRule>
  </conditionalFormatting>
  <conditionalFormatting sqref="AL26:AL31">
    <cfRule type="cellIs" dxfId="51" priority="1" operator="less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FAB6-0138-44A6-B390-568CF03F2B62}">
  <sheetPr codeName="Sheet2">
    <tabColor rgb="FFFFFF00"/>
  </sheetPr>
  <dimension ref="B4:FE73"/>
  <sheetViews>
    <sheetView showGridLines="0" tabSelected="1" topLeftCell="A5" zoomScale="140" zoomScaleNormal="145" workbookViewId="0">
      <selection activeCell="F9" sqref="F9:G16"/>
    </sheetView>
  </sheetViews>
  <sheetFormatPr defaultColWidth="9.33203125" defaultRowHeight="10.199999999999999" x14ac:dyDescent="0.2"/>
  <cols>
    <col min="1" max="1" width="2.33203125" style="8" customWidth="1"/>
    <col min="2" max="2" width="13.21875" style="10" bestFit="1" customWidth="1"/>
    <col min="3" max="3" width="8.33203125" style="7" bestFit="1" customWidth="1"/>
    <col min="4" max="4" width="8.33203125" style="8" bestFit="1" customWidth="1"/>
    <col min="5" max="5" width="9.33203125" style="8" bestFit="1" customWidth="1"/>
    <col min="6" max="6" width="7.33203125" style="8" customWidth="1"/>
    <col min="7" max="7" width="8.33203125" style="8" customWidth="1"/>
    <col min="8" max="8" width="8.6640625" style="8" customWidth="1"/>
    <col min="9" max="11" width="8.109375" style="8" customWidth="1"/>
    <col min="12" max="12" width="8.33203125" style="8" customWidth="1"/>
    <col min="13" max="13" width="11" style="8" customWidth="1"/>
    <col min="14" max="14" width="6.33203125" style="8" customWidth="1"/>
    <col min="15" max="16" width="7.109375" style="8" customWidth="1"/>
    <col min="17" max="17" width="6.33203125" style="8" customWidth="1"/>
    <col min="18" max="18" width="6.6640625" style="8" bestFit="1" customWidth="1"/>
    <col min="19" max="19" width="6.109375" style="8" customWidth="1"/>
    <col min="20" max="20" width="7.5546875" style="8" customWidth="1"/>
    <col min="21" max="21" width="7.33203125" style="8" bestFit="1" customWidth="1"/>
    <col min="22" max="22" width="6.33203125" style="8" bestFit="1" customWidth="1"/>
    <col min="23" max="23" width="6.5546875" style="8" bestFit="1" customWidth="1"/>
    <col min="24" max="24" width="5.33203125" style="8" bestFit="1" customWidth="1"/>
    <col min="25" max="25" width="5.5546875" style="8" bestFit="1" customWidth="1"/>
    <col min="26" max="26" width="5.6640625" style="8" bestFit="1" customWidth="1"/>
    <col min="27" max="28" width="6.5546875" style="8" bestFit="1" customWidth="1"/>
    <col min="29" max="29" width="5.33203125" style="8" bestFit="1" customWidth="1"/>
    <col min="30" max="30" width="9.44140625" style="8" bestFit="1" customWidth="1"/>
    <col min="31" max="31" width="6.5546875" style="8" bestFit="1" customWidth="1"/>
    <col min="32" max="32" width="8.5546875" style="8" bestFit="1" customWidth="1"/>
    <col min="33" max="33" width="9.33203125" style="8" bestFit="1" customWidth="1"/>
    <col min="34" max="34" width="7.44140625" style="8" bestFit="1" customWidth="1"/>
    <col min="35" max="35" width="6.5546875" style="8" bestFit="1" customWidth="1"/>
    <col min="36" max="36" width="7.33203125" style="8" bestFit="1" customWidth="1"/>
    <col min="37" max="37" width="5.6640625" style="8" bestFit="1" customWidth="1"/>
    <col min="38" max="38" width="7.33203125" style="8" bestFit="1" customWidth="1"/>
    <col min="39" max="39" width="6.33203125" style="8" bestFit="1" customWidth="1"/>
    <col min="40" max="40" width="6.5546875" style="8" bestFit="1" customWidth="1"/>
    <col min="41" max="41" width="5.33203125" style="8" bestFit="1" customWidth="1"/>
    <col min="42" max="42" width="5.5546875" style="8" bestFit="1" customWidth="1"/>
    <col min="43" max="43" width="5.6640625" style="8" bestFit="1" customWidth="1"/>
    <col min="44" max="45" width="6.5546875" style="8" bestFit="1" customWidth="1"/>
    <col min="46" max="46" width="5.33203125" style="8" bestFit="1" customWidth="1"/>
    <col min="47" max="47" width="9.44140625" style="8" bestFit="1" customWidth="1"/>
    <col min="48" max="48" width="6.5546875" style="8" bestFit="1" customWidth="1"/>
    <col min="49" max="49" width="8.5546875" style="8" bestFit="1" customWidth="1"/>
    <col min="50" max="50" width="9.33203125" style="8" bestFit="1" customWidth="1"/>
    <col min="51" max="51" width="7.44140625" style="8" bestFit="1" customWidth="1"/>
    <col min="52" max="52" width="6.5546875" style="8" bestFit="1" customWidth="1"/>
    <col min="53" max="53" width="7.33203125" style="8" bestFit="1" customWidth="1"/>
    <col min="54" max="54" width="5.6640625" style="8" bestFit="1" customWidth="1"/>
    <col min="55" max="55" width="7.33203125" style="8" bestFit="1" customWidth="1"/>
    <col min="56" max="56" width="6.33203125" style="8" bestFit="1" customWidth="1"/>
    <col min="57" max="57" width="6.5546875" style="8" bestFit="1" customWidth="1"/>
    <col min="58" max="58" width="5.33203125" style="8" bestFit="1" customWidth="1"/>
    <col min="59" max="59" width="5.5546875" style="8" bestFit="1" customWidth="1"/>
    <col min="60" max="60" width="5.6640625" style="8" bestFit="1" customWidth="1"/>
    <col min="61" max="62" width="6.5546875" style="8" bestFit="1" customWidth="1"/>
    <col min="63" max="63" width="5.33203125" style="8" bestFit="1" customWidth="1"/>
    <col min="64" max="64" width="9.44140625" style="8" bestFit="1" customWidth="1"/>
    <col min="65" max="65" width="6.5546875" style="8" bestFit="1" customWidth="1"/>
    <col min="66" max="66" width="8.5546875" style="8" bestFit="1" customWidth="1"/>
    <col min="67" max="67" width="9.33203125" style="8" bestFit="1" customWidth="1"/>
    <col min="68" max="68" width="7.44140625" style="8" bestFit="1" customWidth="1"/>
    <col min="69" max="69" width="6.5546875" style="8" bestFit="1" customWidth="1"/>
    <col min="70" max="70" width="7.33203125" style="8" bestFit="1" customWidth="1"/>
    <col min="71" max="71" width="5.6640625" style="8" bestFit="1" customWidth="1"/>
    <col min="72" max="72" width="7.33203125" style="8" bestFit="1" customWidth="1"/>
    <col min="73" max="73" width="6.33203125" style="8" bestFit="1" customWidth="1"/>
    <col min="74" max="74" width="6.5546875" style="8" bestFit="1" customWidth="1"/>
    <col min="75" max="75" width="5.33203125" style="8" bestFit="1" customWidth="1"/>
    <col min="76" max="76" width="5.5546875" style="8" bestFit="1" customWidth="1"/>
    <col min="77" max="77" width="5.6640625" style="8" bestFit="1" customWidth="1"/>
    <col min="78" max="79" width="6.5546875" style="8" bestFit="1" customWidth="1"/>
    <col min="80" max="80" width="5.33203125" style="8" bestFit="1" customWidth="1"/>
    <col min="81" max="81" width="9.44140625" style="8" bestFit="1" customWidth="1"/>
    <col min="82" max="82" width="6.5546875" style="8" bestFit="1" customWidth="1"/>
    <col min="83" max="83" width="8.5546875" style="8" bestFit="1" customWidth="1"/>
    <col min="84" max="84" width="9.33203125" style="8" bestFit="1" customWidth="1"/>
    <col min="85" max="85" width="7.44140625" style="8" bestFit="1" customWidth="1"/>
    <col min="86" max="86" width="6.5546875" style="8" bestFit="1" customWidth="1"/>
    <col min="87" max="87" width="7.33203125" style="8" bestFit="1" customWidth="1"/>
    <col min="88" max="88" width="5.6640625" style="8" bestFit="1" customWidth="1"/>
    <col min="89" max="89" width="7.33203125" style="8" bestFit="1" customWidth="1"/>
    <col min="90" max="90" width="6.33203125" style="8" bestFit="1" customWidth="1"/>
    <col min="91" max="91" width="6.5546875" style="8" bestFit="1" customWidth="1"/>
    <col min="92" max="92" width="5.33203125" style="8" bestFit="1" customWidth="1"/>
    <col min="93" max="93" width="5.6640625" style="8" bestFit="1" customWidth="1"/>
    <col min="94" max="94" width="6.5546875" style="8" bestFit="1" customWidth="1"/>
    <col min="95" max="95" width="7.33203125" style="8" bestFit="1" customWidth="1"/>
    <col min="96" max="96" width="9" style="8" bestFit="1" customWidth="1"/>
    <col min="97" max="97" width="8" style="8" bestFit="1" customWidth="1"/>
    <col min="98" max="98" width="7.33203125" style="8" bestFit="1" customWidth="1"/>
    <col min="99" max="99" width="8" style="8" bestFit="1" customWidth="1"/>
    <col min="100" max="100" width="7.6640625" style="8" bestFit="1" customWidth="1"/>
    <col min="101" max="101" width="8" style="8" bestFit="1" customWidth="1"/>
    <col min="102" max="102" width="7.6640625" style="8" bestFit="1" customWidth="1"/>
    <col min="103" max="103" width="6.5546875" style="8" bestFit="1" customWidth="1"/>
    <col min="104" max="104" width="8" style="8" bestFit="1" customWidth="1"/>
    <col min="105" max="105" width="8.6640625" style="8" bestFit="1" customWidth="1"/>
    <col min="106" max="106" width="8" style="8" bestFit="1" customWidth="1"/>
    <col min="107" max="107" width="7.33203125" style="8" bestFit="1" customWidth="1"/>
    <col min="108" max="108" width="9.33203125" style="8"/>
    <col min="109" max="109" width="11.5546875" style="8" bestFit="1" customWidth="1"/>
    <col min="110" max="110" width="6.5546875" style="8" bestFit="1" customWidth="1"/>
    <col min="111" max="111" width="8.33203125" style="8" bestFit="1" customWidth="1"/>
    <col min="112" max="112" width="10.5546875" style="8" bestFit="1" customWidth="1"/>
    <col min="113" max="113" width="9" style="8" bestFit="1" customWidth="1"/>
    <col min="114" max="114" width="11.33203125" style="8" bestFit="1" customWidth="1"/>
    <col min="115" max="115" width="8" style="8" bestFit="1" customWidth="1"/>
    <col min="116" max="116" width="9.44140625" style="8" bestFit="1" customWidth="1"/>
    <col min="117" max="117" width="6.5546875" style="8" bestFit="1" customWidth="1"/>
    <col min="118" max="118" width="7.33203125" style="8" bestFit="1" customWidth="1"/>
    <col min="119" max="121" width="8" style="8" bestFit="1" customWidth="1"/>
    <col min="122" max="122" width="9.33203125" style="8" bestFit="1" customWidth="1"/>
    <col min="123" max="123" width="8" style="8" bestFit="1" customWidth="1"/>
    <col min="124" max="124" width="8.44140625" style="8" bestFit="1" customWidth="1"/>
    <col min="125" max="125" width="6.5546875" style="8" bestFit="1" customWidth="1"/>
    <col min="126" max="126" width="8" style="8" bestFit="1" customWidth="1"/>
    <col min="127" max="127" width="7.33203125" style="8" bestFit="1" customWidth="1"/>
    <col min="128" max="128" width="8" style="8" bestFit="1" customWidth="1"/>
    <col min="129" max="129" width="7.6640625" style="8" bestFit="1" customWidth="1"/>
    <col min="130" max="130" width="8" style="8" bestFit="1" customWidth="1"/>
    <col min="131" max="131" width="7.6640625" style="8" bestFit="1" customWidth="1"/>
    <col min="132" max="132" width="6.5546875" style="8" bestFit="1" customWidth="1"/>
    <col min="133" max="133" width="8" style="8" bestFit="1" customWidth="1"/>
    <col min="134" max="134" width="8.6640625" style="8" bestFit="1" customWidth="1"/>
    <col min="135" max="135" width="8" style="8" bestFit="1" customWidth="1"/>
    <col min="136" max="136" width="7.33203125" style="8" bestFit="1" customWidth="1"/>
    <col min="137" max="137" width="9.33203125" style="8"/>
    <col min="138" max="138" width="11.5546875" style="8" bestFit="1" customWidth="1"/>
    <col min="139" max="139" width="6.5546875" style="8" bestFit="1" customWidth="1"/>
    <col min="140" max="140" width="8.33203125" style="8" bestFit="1" customWidth="1"/>
    <col min="141" max="141" width="10.5546875" style="8" bestFit="1" customWidth="1"/>
    <col min="142" max="142" width="9" style="8" bestFit="1" customWidth="1"/>
    <col min="143" max="143" width="11.33203125" style="8" bestFit="1" customWidth="1"/>
    <col min="144" max="144" width="8" style="8" bestFit="1" customWidth="1"/>
    <col min="145" max="145" width="9.44140625" style="8" bestFit="1" customWidth="1"/>
    <col min="146" max="146" width="6.5546875" style="8" bestFit="1" customWidth="1"/>
    <col min="147" max="147" width="7.33203125" style="8" bestFit="1" customWidth="1"/>
    <col min="148" max="150" width="8" style="8" bestFit="1" customWidth="1"/>
    <col min="151" max="151" width="9.33203125" style="8" bestFit="1" customWidth="1"/>
    <col min="152" max="152" width="8" style="8" bestFit="1" customWidth="1"/>
    <col min="153" max="153" width="8.44140625" style="8" bestFit="1" customWidth="1"/>
    <col min="154" max="154" width="6.5546875" style="8" bestFit="1" customWidth="1"/>
    <col min="155" max="155" width="8" style="8" bestFit="1" customWidth="1"/>
    <col min="156" max="156" width="7.33203125" style="8" bestFit="1" customWidth="1"/>
    <col min="157" max="157" width="8" style="8" bestFit="1" customWidth="1"/>
    <col min="158" max="158" width="7.6640625" style="8" bestFit="1" customWidth="1"/>
    <col min="159" max="159" width="6.5546875" style="8" bestFit="1" customWidth="1"/>
    <col min="160" max="160" width="7.33203125" style="8" bestFit="1" customWidth="1"/>
    <col min="161" max="161" width="9" style="8" bestFit="1" customWidth="1"/>
    <col min="162" max="16384" width="9.33203125" style="8"/>
  </cols>
  <sheetData>
    <row r="4" spans="2:161" s="9" customFormat="1" ht="14.4" x14ac:dyDescent="0.3">
      <c r="B4"/>
      <c r="C4"/>
    </row>
    <row r="5" spans="2:161" s="9" customFormat="1" ht="22.95" customHeight="1" x14ac:dyDescent="0.3">
      <c r="B5"/>
      <c r="C5"/>
    </row>
    <row r="6" spans="2:161" s="9" customFormat="1" ht="14.4" x14ac:dyDescent="0.3">
      <c r="B6"/>
      <c r="C6"/>
    </row>
    <row r="7" spans="2:161" s="9" customFormat="1" ht="14.4" x14ac:dyDescent="0.3">
      <c r="B7"/>
      <c r="C7"/>
    </row>
    <row r="8" spans="2:161" x14ac:dyDescent="0.2">
      <c r="B8" s="6" t="s">
        <v>80</v>
      </c>
      <c r="L8" s="106" t="s">
        <v>81</v>
      </c>
    </row>
    <row r="9" spans="2:161" s="9" customFormat="1" ht="20.399999999999999" x14ac:dyDescent="0.3">
      <c r="B9" s="103" t="s">
        <v>45</v>
      </c>
      <c r="C9" s="31" t="s">
        <v>414</v>
      </c>
      <c r="D9" s="33" t="s">
        <v>69</v>
      </c>
      <c r="E9" s="33" t="s">
        <v>70</v>
      </c>
      <c r="F9" s="33" t="s">
        <v>71</v>
      </c>
      <c r="G9" s="33" t="s">
        <v>72</v>
      </c>
      <c r="H9" s="31" t="s">
        <v>83</v>
      </c>
      <c r="I9" s="33" t="s">
        <v>84</v>
      </c>
      <c r="J9" s="33" t="s">
        <v>74</v>
      </c>
      <c r="K9" s="33" t="s">
        <v>75</v>
      </c>
      <c r="L9" s="8" t="s">
        <v>144</v>
      </c>
      <c r="M9" s="210" t="s">
        <v>86</v>
      </c>
      <c r="N9" s="99"/>
      <c r="O9" s="9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row>
    <row r="10" spans="2:161" ht="14.4" x14ac:dyDescent="0.3">
      <c r="B10" s="8" t="s">
        <v>78</v>
      </c>
      <c r="C10" s="11">
        <v>42082.159999999989</v>
      </c>
      <c r="D10" s="11">
        <v>-7145.9689999999464</v>
      </c>
      <c r="E10" s="13">
        <v>-0.14516028021296434</v>
      </c>
      <c r="F10" s="11">
        <v>0</v>
      </c>
      <c r="G10" s="13">
        <v>0</v>
      </c>
      <c r="H10" s="11">
        <v>183727.91999999987</v>
      </c>
      <c r="I10" s="181">
        <v>3.4688567689342281E-2</v>
      </c>
      <c r="J10" s="13">
        <v>-5.0721514659648288E-3</v>
      </c>
      <c r="K10" s="13">
        <v>8.75656548838184E-2</v>
      </c>
      <c r="L10" s="11">
        <v>42082.159999999989</v>
      </c>
      <c r="M10" s="98" t="s">
        <v>416</v>
      </c>
      <c r="N10" s="99"/>
      <c r="O10" s="99"/>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row>
    <row r="11" spans="2:161" ht="14.4" x14ac:dyDescent="0.3">
      <c r="B11" s="8" t="s">
        <v>79</v>
      </c>
      <c r="C11" s="11">
        <v>46.000000000000007</v>
      </c>
      <c r="D11" s="11">
        <v>36.900000000000006</v>
      </c>
      <c r="E11" s="13">
        <v>4.0549450549450556</v>
      </c>
      <c r="F11" s="11">
        <v>0</v>
      </c>
      <c r="G11" s="13">
        <v>0</v>
      </c>
      <c r="H11" s="11">
        <v>128.40000000000003</v>
      </c>
      <c r="I11" s="181">
        <v>0.20000000000000032</v>
      </c>
      <c r="J11" s="13">
        <v>-8.7809036658141382E-2</v>
      </c>
      <c r="K11" s="13">
        <v>-0.10691928887405007</v>
      </c>
      <c r="L11" s="11">
        <v>46.000000000000007</v>
      </c>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row>
    <row r="12" spans="2:161" ht="14.4" x14ac:dyDescent="0.3">
      <c r="B12" s="8" t="s">
        <v>49</v>
      </c>
      <c r="C12" s="11">
        <v>1382.6000000000001</v>
      </c>
      <c r="D12" s="11">
        <v>-35.375</v>
      </c>
      <c r="E12" s="13">
        <v>-2.4947548440557837E-2</v>
      </c>
      <c r="F12" s="11">
        <v>0</v>
      </c>
      <c r="G12" s="13">
        <v>0</v>
      </c>
      <c r="H12" s="11">
        <v>4977.6000000000004</v>
      </c>
      <c r="I12" s="181">
        <v>0.57370829677755864</v>
      </c>
      <c r="J12" s="13"/>
      <c r="K12" s="13"/>
      <c r="L12" s="11">
        <v>1382.6000000000001</v>
      </c>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row>
    <row r="13" spans="2:161" ht="14.4" x14ac:dyDescent="0.3">
      <c r="B13" s="8" t="s">
        <v>51</v>
      </c>
      <c r="C13" s="11">
        <v>277.34999999999997</v>
      </c>
      <c r="D13" s="11">
        <v>-310.2</v>
      </c>
      <c r="E13" s="13">
        <v>-0.52795506765381672</v>
      </c>
      <c r="F13" s="11">
        <v>0</v>
      </c>
      <c r="G13" s="13">
        <v>0</v>
      </c>
      <c r="H13" s="11">
        <v>1627.3500000000004</v>
      </c>
      <c r="I13" s="181">
        <v>1.8717330745876438E-2</v>
      </c>
      <c r="J13" s="13">
        <v>-0.29824060447646461</v>
      </c>
      <c r="K13" s="13">
        <v>-0.18550432754203261</v>
      </c>
      <c r="L13" s="11">
        <v>277.34999999999997</v>
      </c>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row>
    <row r="14" spans="2:161" ht="14.4" x14ac:dyDescent="0.3">
      <c r="B14" s="8" t="s">
        <v>53</v>
      </c>
      <c r="C14" s="11">
        <v>7333.1500000000005</v>
      </c>
      <c r="D14" s="11">
        <v>-1436.449999999998</v>
      </c>
      <c r="E14" s="13">
        <v>-0.16379880496259785</v>
      </c>
      <c r="F14" s="11">
        <v>0</v>
      </c>
      <c r="G14" s="13">
        <v>0</v>
      </c>
      <c r="H14" s="11">
        <v>34397.374999999993</v>
      </c>
      <c r="I14" s="181">
        <v>-1.3797398163444071E-3</v>
      </c>
      <c r="J14" s="13">
        <v>3.5583342227540241E-2</v>
      </c>
      <c r="K14" s="13">
        <v>5.2524951896001412E-2</v>
      </c>
      <c r="L14" s="11">
        <v>7333.1500000000005</v>
      </c>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row>
    <row r="15" spans="2:161" ht="14.4" x14ac:dyDescent="0.3">
      <c r="B15" s="8" t="s">
        <v>54</v>
      </c>
      <c r="C15" s="11">
        <v>1115.1000000000004</v>
      </c>
      <c r="D15" s="11">
        <v>-80.949999999999818</v>
      </c>
      <c r="E15" s="13">
        <v>-6.7681117010158276E-2</v>
      </c>
      <c r="F15" s="11">
        <v>0</v>
      </c>
      <c r="G15" s="13">
        <v>0</v>
      </c>
      <c r="H15" s="11">
        <v>4470.3200000000006</v>
      </c>
      <c r="I15" s="181">
        <v>-0.14926560424461335</v>
      </c>
      <c r="J15" s="13">
        <v>0.3520601274698244</v>
      </c>
      <c r="K15" s="13">
        <v>9.3199464079156594E-2</v>
      </c>
      <c r="L15" s="11">
        <v>1115.1000000000004</v>
      </c>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row>
    <row r="16" spans="2:161" ht="14.4" x14ac:dyDescent="0.3">
      <c r="B16" s="8" t="s">
        <v>67</v>
      </c>
      <c r="C16" s="11">
        <v>486</v>
      </c>
      <c r="D16" s="11">
        <v>-91.799999999999955</v>
      </c>
      <c r="E16" s="13">
        <v>-0.15887850467289713</v>
      </c>
      <c r="F16" s="11">
        <v>0</v>
      </c>
      <c r="G16" s="13">
        <v>0</v>
      </c>
      <c r="H16" s="11">
        <v>1830.6</v>
      </c>
      <c r="I16" s="181">
        <v>-0.14465937762825901</v>
      </c>
      <c r="J16" s="13">
        <v>0.27165775401069508</v>
      </c>
      <c r="K16" s="13">
        <v>2.0666284567989686</v>
      </c>
      <c r="L16" s="11">
        <v>486</v>
      </c>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row>
    <row r="17" spans="2:161" ht="14.4" x14ac:dyDescent="0.3">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row>
    <row r="18" spans="2:161" ht="14.4" x14ac:dyDescent="0.3">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row>
    <row r="19" spans="2:161" ht="14.4" x14ac:dyDescent="0.3">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row>
    <row r="20" spans="2:161" x14ac:dyDescent="0.2">
      <c r="B20" s="176" t="s">
        <v>87</v>
      </c>
      <c r="C20" s="177" t="s">
        <v>88</v>
      </c>
      <c r="D20" s="11"/>
      <c r="E20" s="12"/>
      <c r="F20" s="11"/>
      <c r="G20" s="12"/>
      <c r="H20" s="11"/>
      <c r="I20" s="13"/>
      <c r="J20" s="13"/>
      <c r="K20" s="13"/>
    </row>
    <row r="21" spans="2:161" x14ac:dyDescent="0.2">
      <c r="B21" s="6" t="s">
        <v>89</v>
      </c>
      <c r="K21" s="32"/>
      <c r="S21" s="183" t="s">
        <v>81</v>
      </c>
    </row>
    <row r="22" spans="2:161" s="15" customFormat="1" ht="30.6" x14ac:dyDescent="0.3">
      <c r="B22" s="14" t="s">
        <v>90</v>
      </c>
      <c r="C22" s="30" t="s">
        <v>91</v>
      </c>
      <c r="D22" s="30" t="s">
        <v>92</v>
      </c>
      <c r="E22" s="31" t="s">
        <v>93</v>
      </c>
      <c r="F22" s="31" t="s">
        <v>94</v>
      </c>
      <c r="G22" s="33" t="s">
        <v>70</v>
      </c>
      <c r="H22" s="33" t="s">
        <v>72</v>
      </c>
      <c r="I22" s="31" t="s">
        <v>95</v>
      </c>
      <c r="J22" s="31" t="s">
        <v>96</v>
      </c>
      <c r="K22" s="33" t="s">
        <v>97</v>
      </c>
      <c r="L22" s="33" t="s">
        <v>98</v>
      </c>
      <c r="M22" s="31" t="s">
        <v>73</v>
      </c>
      <c r="N22" s="31" t="s">
        <v>83</v>
      </c>
      <c r="O22" s="33" t="s">
        <v>99</v>
      </c>
      <c r="P22" s="33" t="s">
        <v>100</v>
      </c>
      <c r="Q22" s="31" t="s">
        <v>101</v>
      </c>
      <c r="R22" s="31" t="s">
        <v>102</v>
      </c>
      <c r="S22" s="165" t="s">
        <v>103</v>
      </c>
    </row>
    <row r="23" spans="2:161" x14ac:dyDescent="0.2">
      <c r="B23" s="10" t="s">
        <v>104</v>
      </c>
      <c r="C23" s="214">
        <v>39</v>
      </c>
      <c r="D23" s="34">
        <v>77.330128205128176</v>
      </c>
      <c r="E23" s="34">
        <v>3271.85</v>
      </c>
      <c r="F23" s="34">
        <v>2600.8250000000003</v>
      </c>
      <c r="G23" s="184">
        <v>-0.20509039228570983</v>
      </c>
      <c r="H23" s="184">
        <v>0</v>
      </c>
      <c r="I23" s="34">
        <v>130.874</v>
      </c>
      <c r="J23" s="34">
        <v>108.36770833333334</v>
      </c>
      <c r="K23" s="184">
        <v>-0.17196915863094775</v>
      </c>
      <c r="L23" s="175">
        <v>0</v>
      </c>
      <c r="M23" s="34">
        <v>12528.65</v>
      </c>
      <c r="N23" s="34">
        <v>12063.499999999995</v>
      </c>
      <c r="O23" s="186">
        <v>-465.15000000000509</v>
      </c>
      <c r="P23" s="175">
        <v>-3.7126905133434578E-2</v>
      </c>
      <c r="Q23" s="34">
        <v>502.64583333333309</v>
      </c>
      <c r="R23" s="175">
        <v>-3.7126905133434543E-2</v>
      </c>
      <c r="S23" s="173">
        <v>0.26632704998595902</v>
      </c>
    </row>
    <row r="24" spans="2:161" x14ac:dyDescent="0.2">
      <c r="B24" s="10" t="s">
        <v>22</v>
      </c>
      <c r="C24" s="214">
        <v>53</v>
      </c>
      <c r="D24" s="34">
        <v>72.049292452830201</v>
      </c>
      <c r="E24" s="34">
        <v>3819.8</v>
      </c>
      <c r="F24" s="34">
        <v>3181.4749999999999</v>
      </c>
      <c r="G24" s="184">
        <v>-0.16710953453060376</v>
      </c>
      <c r="H24" s="184">
        <v>0</v>
      </c>
      <c r="I24" s="34">
        <v>152.792</v>
      </c>
      <c r="J24" s="34">
        <v>132.56145833333332</v>
      </c>
      <c r="K24" s="175">
        <v>-0.1324057651360456</v>
      </c>
      <c r="L24" s="175">
        <v>0</v>
      </c>
      <c r="M24" s="34">
        <v>15114.9</v>
      </c>
      <c r="N24" s="34">
        <v>15274.450000000003</v>
      </c>
      <c r="O24" s="186">
        <v>159.55000000000291</v>
      </c>
      <c r="P24" s="175">
        <v>1.0555809168436635E-2</v>
      </c>
      <c r="Q24" s="34">
        <v>636.43541666666681</v>
      </c>
      <c r="R24" s="175">
        <v>1.0555809168436635E-2</v>
      </c>
      <c r="S24" s="173">
        <v>0.10526222063930192</v>
      </c>
    </row>
    <row r="25" spans="2:161" x14ac:dyDescent="0.2">
      <c r="B25" s="10" t="s">
        <v>105</v>
      </c>
      <c r="C25" s="214">
        <v>44</v>
      </c>
      <c r="D25" s="34">
        <v>39.962642045454537</v>
      </c>
      <c r="E25" s="34">
        <v>1677.9499999999998</v>
      </c>
      <c r="F25" s="34">
        <v>1524.85</v>
      </c>
      <c r="G25" s="184">
        <v>-9.1242289698739487E-2</v>
      </c>
      <c r="H25" s="184">
        <v>0</v>
      </c>
      <c r="I25" s="34">
        <v>67.117999999999995</v>
      </c>
      <c r="J25" s="34">
        <v>63.535416666666663</v>
      </c>
      <c r="K25" s="175">
        <v>-5.3377385102853669E-2</v>
      </c>
      <c r="L25" s="175">
        <v>0</v>
      </c>
      <c r="M25" s="34">
        <v>6801.35</v>
      </c>
      <c r="N25" s="34">
        <v>7033.4249999999984</v>
      </c>
      <c r="O25" s="186">
        <v>232.074999999998</v>
      </c>
      <c r="P25" s="175">
        <v>3.41219022694021E-2</v>
      </c>
      <c r="Q25" s="34">
        <v>293.05937499999993</v>
      </c>
      <c r="R25" s="175">
        <v>3.41219022694021E-2</v>
      </c>
      <c r="S25" s="173">
        <v>0.25159073151674965</v>
      </c>
    </row>
    <row r="26" spans="2:161" x14ac:dyDescent="0.2">
      <c r="B26" s="10" t="s">
        <v>29</v>
      </c>
      <c r="C26" s="214">
        <v>136</v>
      </c>
      <c r="D26" s="34">
        <v>63.182674632352928</v>
      </c>
      <c r="E26" s="34">
        <v>8769.5999999999985</v>
      </c>
      <c r="F26" s="34">
        <v>7307.1500000000005</v>
      </c>
      <c r="G26" s="185">
        <v>-0.16676359241014393</v>
      </c>
      <c r="H26" s="185">
        <v>0</v>
      </c>
      <c r="I26" s="34">
        <v>350.78399999999993</v>
      </c>
      <c r="J26" s="34">
        <v>304.46458333333334</v>
      </c>
      <c r="K26" s="175">
        <v>-0.13204540876056664</v>
      </c>
      <c r="L26" s="185">
        <v>0</v>
      </c>
      <c r="M26" s="34">
        <v>34444.9</v>
      </c>
      <c r="N26" s="34">
        <v>34371.374999999993</v>
      </c>
      <c r="O26" s="187">
        <v>-73.525000000008731</v>
      </c>
      <c r="P26" s="175">
        <v>-2.1345685428033972E-3</v>
      </c>
      <c r="Q26" s="34">
        <v>1432.1406249999998</v>
      </c>
      <c r="R26" s="175">
        <v>-2.1345685428032913E-3</v>
      </c>
      <c r="S26" s="174">
        <v>0.10911278410444564</v>
      </c>
    </row>
    <row r="27" spans="2:161" x14ac:dyDescent="0.2">
      <c r="B27"/>
      <c r="C27"/>
      <c r="D27"/>
      <c r="E27"/>
      <c r="F27"/>
      <c r="G27"/>
      <c r="H27"/>
      <c r="I27"/>
      <c r="J27"/>
      <c r="K27"/>
      <c r="L27"/>
      <c r="M27"/>
      <c r="N27"/>
      <c r="O27"/>
      <c r="P27"/>
      <c r="Q27"/>
      <c r="R27"/>
    </row>
    <row r="28" spans="2:161" ht="14.4" x14ac:dyDescent="0.3">
      <c r="B28"/>
      <c r="C28"/>
      <c r="D28"/>
      <c r="E28"/>
      <c r="F28"/>
      <c r="G28"/>
      <c r="H28"/>
      <c r="I28"/>
      <c r="J28"/>
      <c r="K28"/>
      <c r="L28"/>
      <c r="M28"/>
      <c r="N28"/>
      <c r="O28"/>
      <c r="P28"/>
      <c r="Q28"/>
      <c r="R28"/>
    </row>
    <row r="29" spans="2:161" x14ac:dyDescent="0.2">
      <c r="C29" s="8"/>
    </row>
    <row r="30" spans="2:161" s="97" customFormat="1" ht="33" customHeight="1" x14ac:dyDescent="0.2">
      <c r="B30" s="96"/>
    </row>
    <row r="31" spans="2:161" x14ac:dyDescent="0.2">
      <c r="C31" s="8"/>
    </row>
    <row r="32" spans="2:161" x14ac:dyDescent="0.2">
      <c r="C32" s="8"/>
    </row>
    <row r="33" spans="2:5" x14ac:dyDescent="0.2">
      <c r="B33" s="6" t="s">
        <v>89</v>
      </c>
      <c r="C33" s="8"/>
    </row>
    <row r="34" spans="2:5" x14ac:dyDescent="0.2">
      <c r="C34" s="8"/>
    </row>
    <row r="35" spans="2:5" x14ac:dyDescent="0.2">
      <c r="C35" s="8"/>
    </row>
    <row r="36" spans="2:5" x14ac:dyDescent="0.2">
      <c r="C36" s="8"/>
    </row>
    <row r="37" spans="2:5" x14ac:dyDescent="0.2">
      <c r="C37" s="8"/>
    </row>
    <row r="38" spans="2:5" x14ac:dyDescent="0.2">
      <c r="C38" s="8"/>
    </row>
    <row r="39" spans="2:5" x14ac:dyDescent="0.2">
      <c r="C39" s="8"/>
    </row>
    <row r="40" spans="2:5" x14ac:dyDescent="0.2">
      <c r="C40" s="8"/>
    </row>
    <row r="41" spans="2:5" x14ac:dyDescent="0.2">
      <c r="C41" s="8"/>
    </row>
    <row r="42" spans="2:5" x14ac:dyDescent="0.2">
      <c r="C42" s="8"/>
    </row>
    <row r="43" spans="2:5" ht="14.4" x14ac:dyDescent="0.3">
      <c r="B43" s="68" t="s">
        <v>43</v>
      </c>
      <c r="C43" t="s">
        <v>73</v>
      </c>
      <c r="D43" t="s">
        <v>83</v>
      </c>
      <c r="E43"/>
    </row>
    <row r="44" spans="2:5" ht="14.4" x14ac:dyDescent="0.3">
      <c r="B44" s="70" t="s">
        <v>22</v>
      </c>
      <c r="C44" s="69">
        <v>11601</v>
      </c>
      <c r="D44" s="69">
        <v>8515</v>
      </c>
      <c r="E44"/>
    </row>
    <row r="45" spans="2:5" ht="14.4" x14ac:dyDescent="0.3">
      <c r="B45" s="70" t="s">
        <v>105</v>
      </c>
      <c r="C45" s="69">
        <v>33562</v>
      </c>
      <c r="D45" s="69">
        <v>44890</v>
      </c>
      <c r="E45"/>
    </row>
    <row r="46" spans="2:5" ht="14.4" x14ac:dyDescent="0.3">
      <c r="B46" s="70" t="s">
        <v>104</v>
      </c>
      <c r="C46" s="69">
        <v>29389</v>
      </c>
      <c r="D46" s="69">
        <v>13887</v>
      </c>
      <c r="E46"/>
    </row>
    <row r="47" spans="2:5" ht="14.4" x14ac:dyDescent="0.3">
      <c r="B47" s="70" t="s">
        <v>106</v>
      </c>
      <c r="C47" s="69">
        <v>74552</v>
      </c>
      <c r="D47" s="69">
        <v>67292</v>
      </c>
      <c r="E47"/>
    </row>
    <row r="48" spans="2:5" ht="14.4" x14ac:dyDescent="0.3">
      <c r="B48"/>
      <c r="C48"/>
      <c r="D48"/>
      <c r="E48"/>
    </row>
    <row r="49" spans="2:5" ht="14.4" x14ac:dyDescent="0.3">
      <c r="B49"/>
      <c r="C49"/>
      <c r="D49"/>
    </row>
    <row r="50" spans="2:5" ht="14.4" x14ac:dyDescent="0.3">
      <c r="B50"/>
      <c r="C50"/>
      <c r="D50"/>
    </row>
    <row r="51" spans="2:5" ht="14.4" x14ac:dyDescent="0.3">
      <c r="B51" s="6" t="s">
        <v>80</v>
      </c>
      <c r="C51"/>
      <c r="D51"/>
    </row>
    <row r="52" spans="2:5" ht="14.4" x14ac:dyDescent="0.3">
      <c r="B52"/>
      <c r="C52"/>
      <c r="D52"/>
    </row>
    <row r="53" spans="2:5" ht="14.4" x14ac:dyDescent="0.3">
      <c r="B53" s="68" t="s">
        <v>43</v>
      </c>
      <c r="C53" t="s">
        <v>73</v>
      </c>
      <c r="D53" t="s">
        <v>83</v>
      </c>
    </row>
    <row r="54" spans="2:5" ht="14.4" x14ac:dyDescent="0.3">
      <c r="B54" s="70" t="s">
        <v>415</v>
      </c>
      <c r="C54" s="69">
        <v>480</v>
      </c>
      <c r="D54" s="69"/>
    </row>
    <row r="55" spans="2:5" ht="14.4" x14ac:dyDescent="0.3">
      <c r="B55" s="70" t="s">
        <v>22</v>
      </c>
      <c r="C55" s="69">
        <v>11601</v>
      </c>
      <c r="D55" s="69">
        <v>8515</v>
      </c>
    </row>
    <row r="56" spans="2:5" ht="14.4" x14ac:dyDescent="0.3">
      <c r="B56" s="70" t="s">
        <v>105</v>
      </c>
      <c r="C56" s="69">
        <v>33562</v>
      </c>
      <c r="D56" s="69">
        <v>44890</v>
      </c>
    </row>
    <row r="57" spans="2:5" ht="14.4" x14ac:dyDescent="0.3">
      <c r="B57" s="70" t="s">
        <v>104</v>
      </c>
      <c r="C57" s="69">
        <v>29389</v>
      </c>
      <c r="D57" s="69">
        <v>13887</v>
      </c>
    </row>
    <row r="58" spans="2:5" ht="14.4" x14ac:dyDescent="0.3">
      <c r="B58" s="70" t="s">
        <v>106</v>
      </c>
      <c r="C58" s="69">
        <v>75032</v>
      </c>
      <c r="D58" s="69">
        <v>67292</v>
      </c>
    </row>
    <row r="59" spans="2:5" ht="14.4" x14ac:dyDescent="0.3">
      <c r="B59"/>
      <c r="C59"/>
      <c r="D59"/>
    </row>
    <row r="61" spans="2:5" x14ac:dyDescent="0.2">
      <c r="B61" s="98" t="s">
        <v>86</v>
      </c>
      <c r="C61" s="98"/>
      <c r="D61" s="98"/>
    </row>
    <row r="62" spans="2:5" x14ac:dyDescent="0.2">
      <c r="B62" s="98" t="s">
        <v>107</v>
      </c>
      <c r="C62" s="98"/>
      <c r="D62" s="98"/>
    </row>
    <row r="64" spans="2:5" ht="14.4" x14ac:dyDescent="0.3">
      <c r="B64" s="121"/>
      <c r="C64" s="121"/>
      <c r="D64" s="121"/>
      <c r="E64" s="120"/>
    </row>
    <row r="65" spans="2:4" ht="14.4" x14ac:dyDescent="0.3">
      <c r="B65" s="122"/>
      <c r="C65" s="123"/>
      <c r="D65" s="123"/>
    </row>
    <row r="66" spans="2:4" ht="14.4" x14ac:dyDescent="0.3">
      <c r="B66"/>
      <c r="C66"/>
      <c r="D66"/>
    </row>
    <row r="67" spans="2:4" x14ac:dyDescent="0.2">
      <c r="B67" s="8"/>
      <c r="C67" s="8"/>
    </row>
    <row r="68" spans="2:4" x14ac:dyDescent="0.2">
      <c r="B68" s="8"/>
      <c r="C68" s="8"/>
    </row>
    <row r="69" spans="2:4" ht="14.4" x14ac:dyDescent="0.3">
      <c r="B69"/>
      <c r="C69"/>
      <c r="D69"/>
    </row>
    <row r="70" spans="2:4" ht="14.4" x14ac:dyDescent="0.3">
      <c r="B70"/>
      <c r="C70"/>
      <c r="D70"/>
    </row>
    <row r="71" spans="2:4" x14ac:dyDescent="0.2">
      <c r="C71" s="8"/>
    </row>
    <row r="72" spans="2:4" x14ac:dyDescent="0.2">
      <c r="C72" s="8"/>
    </row>
    <row r="73" spans="2:4" x14ac:dyDescent="0.2">
      <c r="C73" s="8"/>
    </row>
  </sheetData>
  <conditionalFormatting pivot="1" sqref="D10:D16">
    <cfRule type="cellIs" dxfId="428" priority="145" operator="lessThan">
      <formula>0</formula>
    </cfRule>
  </conditionalFormatting>
  <conditionalFormatting pivot="1" sqref="F10:F16">
    <cfRule type="cellIs" dxfId="427" priority="143" operator="lessThan">
      <formula>0</formula>
    </cfRule>
  </conditionalFormatting>
  <conditionalFormatting pivot="1" sqref="K26">
    <cfRule type="cellIs" dxfId="426" priority="111" operator="lessThan">
      <formula>0</formula>
    </cfRule>
  </conditionalFormatting>
  <conditionalFormatting pivot="1" sqref="G10:G16">
    <cfRule type="iconSet" priority="93">
      <iconSet iconSet="3Arrows">
        <cfvo type="percent" val="0"/>
        <cfvo type="num" val="0"/>
        <cfvo type="num" val="0"/>
      </iconSet>
    </cfRule>
  </conditionalFormatting>
  <conditionalFormatting pivot="1" sqref="G10:G16">
    <cfRule type="cellIs" dxfId="425" priority="92" operator="lessThan">
      <formula>0</formula>
    </cfRule>
  </conditionalFormatting>
  <conditionalFormatting pivot="1" sqref="E10:E16">
    <cfRule type="iconSet" priority="91">
      <iconSet iconSet="3Arrows">
        <cfvo type="percent" val="0"/>
        <cfvo type="num" val="0"/>
        <cfvo type="num" val="0"/>
      </iconSet>
    </cfRule>
  </conditionalFormatting>
  <conditionalFormatting pivot="1" sqref="E10:E16">
    <cfRule type="cellIs" dxfId="424" priority="90" operator="lessThan">
      <formula>0</formula>
    </cfRule>
  </conditionalFormatting>
  <conditionalFormatting pivot="1" sqref="H26">
    <cfRule type="iconSet" priority="85">
      <iconSet iconSet="3Arrows">
        <cfvo type="percent" val="0"/>
        <cfvo type="num" val="0"/>
        <cfvo type="num" val="0"/>
      </iconSet>
    </cfRule>
  </conditionalFormatting>
  <conditionalFormatting pivot="1" sqref="H26">
    <cfRule type="cellIs" dxfId="423" priority="84" operator="lessThan">
      <formula>0</formula>
    </cfRule>
  </conditionalFormatting>
  <conditionalFormatting pivot="1" sqref="P26">
    <cfRule type="iconSet" priority="79">
      <iconSet iconSet="3Arrows">
        <cfvo type="percent" val="0"/>
        <cfvo type="num" val="0"/>
        <cfvo type="num" val="0"/>
      </iconSet>
    </cfRule>
  </conditionalFormatting>
  <conditionalFormatting pivot="1" sqref="P26">
    <cfRule type="cellIs" dxfId="422" priority="78" operator="lessThan">
      <formula>0</formula>
    </cfRule>
  </conditionalFormatting>
  <conditionalFormatting pivot="1" sqref="R26">
    <cfRule type="iconSet" priority="73">
      <iconSet iconSet="3Arrows">
        <cfvo type="percent" val="0"/>
        <cfvo type="num" val="0"/>
        <cfvo type="num" val="0"/>
      </iconSet>
    </cfRule>
  </conditionalFormatting>
  <conditionalFormatting pivot="1" sqref="R26">
    <cfRule type="cellIs" dxfId="421" priority="72" operator="lessThan">
      <formula>0</formula>
    </cfRule>
  </conditionalFormatting>
  <conditionalFormatting pivot="1">
    <cfRule type="iconSet" priority="69">
      <iconSet iconSet="3Arrows">
        <cfvo type="percent" val="0"/>
        <cfvo type="num" val="0"/>
        <cfvo type="num" val="0"/>
      </iconSet>
    </cfRule>
  </conditionalFormatting>
  <conditionalFormatting pivot="1">
    <cfRule type="cellIs" dxfId="420" priority="68" operator="lessThan">
      <formula>0</formula>
    </cfRule>
  </conditionalFormatting>
  <conditionalFormatting pivot="1" sqref="P23">
    <cfRule type="iconSet" priority="61">
      <iconSet iconSet="3Arrows">
        <cfvo type="percent" val="0"/>
        <cfvo type="num" val="0"/>
        <cfvo type="num" val="0"/>
      </iconSet>
    </cfRule>
  </conditionalFormatting>
  <conditionalFormatting pivot="1" sqref="P23">
    <cfRule type="cellIs" dxfId="419" priority="60" operator="lessThan">
      <formula>0</formula>
    </cfRule>
  </conditionalFormatting>
  <conditionalFormatting pivot="1" sqref="R23">
    <cfRule type="iconSet" priority="59">
      <iconSet iconSet="3Arrows">
        <cfvo type="percent" val="0"/>
        <cfvo type="num" val="0"/>
        <cfvo type="num" val="0"/>
      </iconSet>
    </cfRule>
  </conditionalFormatting>
  <conditionalFormatting pivot="1" sqref="R23">
    <cfRule type="cellIs" dxfId="418" priority="58" operator="lessThan">
      <formula>0</formula>
    </cfRule>
  </conditionalFormatting>
  <conditionalFormatting pivot="1" sqref="G26">
    <cfRule type="iconSet" priority="57">
      <iconSet iconSet="3Arrows">
        <cfvo type="percent" val="0"/>
        <cfvo type="num" val="0"/>
        <cfvo type="num" val="0"/>
      </iconSet>
    </cfRule>
  </conditionalFormatting>
  <conditionalFormatting pivot="1" sqref="G26">
    <cfRule type="cellIs" dxfId="417" priority="56" operator="lessThan">
      <formula>0</formula>
    </cfRule>
  </conditionalFormatting>
  <conditionalFormatting pivot="1">
    <cfRule type="iconSet" priority="55">
      <iconSet iconSet="3Arrows">
        <cfvo type="percent" val="0"/>
        <cfvo type="num" val="0"/>
        <cfvo type="num" val="0"/>
      </iconSet>
    </cfRule>
  </conditionalFormatting>
  <conditionalFormatting pivot="1">
    <cfRule type="cellIs" dxfId="416" priority="54" operator="lessThan">
      <formula>0</formula>
    </cfRule>
  </conditionalFormatting>
  <conditionalFormatting pivot="1">
    <cfRule type="iconSet" priority="52">
      <iconSet iconSet="3Arrows">
        <cfvo type="percent" val="0"/>
        <cfvo type="num" val="0"/>
        <cfvo type="num" val="0"/>
      </iconSet>
    </cfRule>
  </conditionalFormatting>
  <conditionalFormatting pivot="1">
    <cfRule type="cellIs" dxfId="415" priority="51" operator="lessThan">
      <formula>0</formula>
    </cfRule>
  </conditionalFormatting>
  <conditionalFormatting pivot="1" sqref="L26">
    <cfRule type="cellIs" dxfId="414" priority="50" operator="lessThan">
      <formula>0</formula>
    </cfRule>
  </conditionalFormatting>
  <conditionalFormatting pivot="1" sqref="L26">
    <cfRule type="iconSet" priority="49">
      <iconSet iconSet="3Arrows">
        <cfvo type="percent" val="0"/>
        <cfvo type="num" val="0"/>
        <cfvo type="num" val="0"/>
      </iconSet>
    </cfRule>
  </conditionalFormatting>
  <conditionalFormatting pivot="1" sqref="K26">
    <cfRule type="iconSet" priority="48">
      <iconSet iconSet="3Arrows">
        <cfvo type="percent" val="0"/>
        <cfvo type="num" val="0"/>
        <cfvo type="num" val="0"/>
      </iconSet>
    </cfRule>
  </conditionalFormatting>
  <conditionalFormatting pivot="1" sqref="K25:L25">
    <cfRule type="iconSet" priority="45">
      <iconSet iconSet="3Arrows">
        <cfvo type="percent" val="0"/>
        <cfvo type="num" val="0"/>
        <cfvo type="num" val="0"/>
      </iconSet>
    </cfRule>
  </conditionalFormatting>
  <conditionalFormatting pivot="1" sqref="K25:L25">
    <cfRule type="cellIs" dxfId="413" priority="44" operator="lessThan">
      <formula>0</formula>
    </cfRule>
  </conditionalFormatting>
  <conditionalFormatting pivot="1" sqref="H24:H25">
    <cfRule type="iconSet" priority="43">
      <iconSet iconSet="3Arrows">
        <cfvo type="percent" val="0"/>
        <cfvo type="num" val="0"/>
        <cfvo type="num" val="0"/>
      </iconSet>
    </cfRule>
  </conditionalFormatting>
  <conditionalFormatting pivot="1" sqref="H24:H25">
    <cfRule type="cellIs" dxfId="412" priority="42" operator="lessThan">
      <formula>0</formula>
    </cfRule>
  </conditionalFormatting>
  <conditionalFormatting pivot="1" sqref="L23">
    <cfRule type="iconSet" priority="40">
      <iconSet iconSet="3Arrows">
        <cfvo type="percent" val="0"/>
        <cfvo type="num" val="0"/>
        <cfvo type="num" val="0"/>
      </iconSet>
    </cfRule>
  </conditionalFormatting>
  <conditionalFormatting pivot="1" sqref="L23">
    <cfRule type="cellIs" dxfId="411" priority="39" operator="lessThan">
      <formula>0</formula>
    </cfRule>
  </conditionalFormatting>
  <conditionalFormatting pivot="1" sqref="L24">
    <cfRule type="iconSet" priority="37">
      <iconSet iconSet="3Arrows">
        <cfvo type="percent" val="0"/>
        <cfvo type="num" val="0"/>
        <cfvo type="num" val="0"/>
      </iconSet>
    </cfRule>
  </conditionalFormatting>
  <conditionalFormatting pivot="1" sqref="L24">
    <cfRule type="cellIs" dxfId="410" priority="36" operator="lessThan">
      <formula>0</formula>
    </cfRule>
  </conditionalFormatting>
  <conditionalFormatting pivot="1" sqref="G25">
    <cfRule type="iconSet" priority="35">
      <iconSet iconSet="3Arrows">
        <cfvo type="percent" val="0"/>
        <cfvo type="num" val="0"/>
        <cfvo type="num" val="0"/>
      </iconSet>
    </cfRule>
  </conditionalFormatting>
  <conditionalFormatting pivot="1" sqref="G25">
    <cfRule type="cellIs" dxfId="409" priority="34" operator="lessThan">
      <formula>0</formula>
    </cfRule>
  </conditionalFormatting>
  <conditionalFormatting pivot="1" sqref="H23">
    <cfRule type="iconSet" priority="31">
      <iconSet iconSet="3Arrows">
        <cfvo type="percent" val="0"/>
        <cfvo type="num" val="0"/>
        <cfvo type="num" val="0"/>
      </iconSet>
    </cfRule>
  </conditionalFormatting>
  <conditionalFormatting pivot="1" sqref="H23">
    <cfRule type="cellIs" dxfId="408" priority="30" operator="lessThan">
      <formula>0</formula>
    </cfRule>
  </conditionalFormatting>
  <conditionalFormatting pivot="1" sqref="G24">
    <cfRule type="iconSet" priority="29">
      <iconSet iconSet="3Arrows">
        <cfvo type="percent" val="0"/>
        <cfvo type="num" val="0"/>
        <cfvo type="num" val="0"/>
      </iconSet>
    </cfRule>
  </conditionalFormatting>
  <conditionalFormatting pivot="1" sqref="G24">
    <cfRule type="cellIs" dxfId="407" priority="28" operator="lessThan">
      <formula>0</formula>
    </cfRule>
  </conditionalFormatting>
  <conditionalFormatting pivot="1" sqref="G23">
    <cfRule type="iconSet" priority="22">
      <iconSet iconSet="3Arrows">
        <cfvo type="percent" val="0"/>
        <cfvo type="num" val="0"/>
        <cfvo type="num" val="0"/>
      </iconSet>
    </cfRule>
  </conditionalFormatting>
  <conditionalFormatting pivot="1" sqref="G23">
    <cfRule type="cellIs" dxfId="406" priority="21" operator="lessThan">
      <formula>0</formula>
    </cfRule>
  </conditionalFormatting>
  <conditionalFormatting pivot="1" sqref="K23:K24">
    <cfRule type="iconSet" priority="20">
      <iconSet iconSet="3Arrows">
        <cfvo type="percent" val="0"/>
        <cfvo type="num" val="0"/>
        <cfvo type="num" val="0"/>
      </iconSet>
    </cfRule>
  </conditionalFormatting>
  <conditionalFormatting pivot="1" sqref="K23:K24">
    <cfRule type="cellIs" dxfId="405" priority="19" operator="lessThan">
      <formula>0</formula>
    </cfRule>
  </conditionalFormatting>
  <conditionalFormatting pivot="1" sqref="P24:P25">
    <cfRule type="iconSet" priority="18">
      <iconSet iconSet="3Arrows">
        <cfvo type="percent" val="0"/>
        <cfvo type="num" val="0"/>
        <cfvo type="num" val="0"/>
      </iconSet>
    </cfRule>
  </conditionalFormatting>
  <conditionalFormatting pivot="1" sqref="P24:P25">
    <cfRule type="cellIs" dxfId="404" priority="17" operator="lessThan">
      <formula>0</formula>
    </cfRule>
  </conditionalFormatting>
  <conditionalFormatting pivot="1" sqref="I11">
    <cfRule type="iconSet" priority="14">
      <iconSet iconSet="3Arrows">
        <cfvo type="percent" val="0"/>
        <cfvo type="num" val="0"/>
        <cfvo type="num" val="0"/>
      </iconSet>
    </cfRule>
  </conditionalFormatting>
  <conditionalFormatting pivot="1" sqref="I11">
    <cfRule type="cellIs" dxfId="403" priority="13" operator="lessThan">
      <formula>0</formula>
    </cfRule>
  </conditionalFormatting>
  <conditionalFormatting pivot="1" sqref="I10">
    <cfRule type="iconSet" priority="12">
      <iconSet iconSet="3Arrows">
        <cfvo type="percent" val="0"/>
        <cfvo type="num" val="0"/>
        <cfvo type="num" val="0"/>
      </iconSet>
    </cfRule>
  </conditionalFormatting>
  <conditionalFormatting pivot="1" sqref="I10">
    <cfRule type="cellIs" dxfId="402" priority="11" operator="lessThan">
      <formula>0</formula>
    </cfRule>
  </conditionalFormatting>
  <conditionalFormatting pivot="1" sqref="I12:I16">
    <cfRule type="iconSet" priority="10">
      <iconSet iconSet="3Arrows">
        <cfvo type="percent" val="0"/>
        <cfvo type="num" val="0"/>
        <cfvo type="num" val="0"/>
      </iconSet>
    </cfRule>
  </conditionalFormatting>
  <conditionalFormatting pivot="1" sqref="I12:I16">
    <cfRule type="cellIs" dxfId="401" priority="9" operator="lessThan">
      <formula>0</formula>
    </cfRule>
  </conditionalFormatting>
  <conditionalFormatting pivot="1" sqref="J10:J12 J14:J16">
    <cfRule type="iconSet" priority="8">
      <iconSet iconSet="3Arrows">
        <cfvo type="percent" val="0"/>
        <cfvo type="num" val="0"/>
        <cfvo type="num" val="0"/>
      </iconSet>
    </cfRule>
  </conditionalFormatting>
  <conditionalFormatting pivot="1" sqref="J10:J12 J14:J16">
    <cfRule type="cellIs" dxfId="400" priority="7" operator="lessThan">
      <formula>0</formula>
    </cfRule>
  </conditionalFormatting>
  <conditionalFormatting pivot="1" sqref="K10:K16">
    <cfRule type="iconSet" priority="6">
      <iconSet iconSet="3Arrows">
        <cfvo type="percent" val="0"/>
        <cfvo type="num" val="0"/>
        <cfvo type="num" val="0"/>
      </iconSet>
    </cfRule>
  </conditionalFormatting>
  <conditionalFormatting pivot="1" sqref="K10:K16">
    <cfRule type="cellIs" dxfId="399" priority="5" operator="lessThan">
      <formula>0</formula>
    </cfRule>
  </conditionalFormatting>
  <conditionalFormatting pivot="1" sqref="J13">
    <cfRule type="iconSet" priority="2">
      <iconSet iconSet="3Arrows">
        <cfvo type="percent" val="0"/>
        <cfvo type="num" val="0"/>
        <cfvo type="num" val="0"/>
      </iconSet>
    </cfRule>
  </conditionalFormatting>
  <conditionalFormatting pivot="1" sqref="J13">
    <cfRule type="cellIs" dxfId="397" priority="1" operator="lessThan">
      <formula>0</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B407-7D5B-49AA-8392-7E4151A7D683}">
  <sheetPr codeName="Sheet4">
    <tabColor theme="7" tint="0.79998168889431442"/>
  </sheetPr>
  <dimension ref="B2:Q75"/>
  <sheetViews>
    <sheetView showGridLines="0" zoomScale="175" zoomScaleNormal="175" workbookViewId="0">
      <selection activeCell="J3" sqref="J3:J7"/>
    </sheetView>
  </sheetViews>
  <sheetFormatPr defaultColWidth="14" defaultRowHeight="10.199999999999999" x14ac:dyDescent="0.3"/>
  <cols>
    <col min="1" max="1" width="2.44140625" style="7" customWidth="1"/>
    <col min="2" max="2" width="11.5546875" style="10" customWidth="1"/>
    <col min="3" max="3" width="5.6640625" style="19" customWidth="1"/>
    <col min="4" max="4" width="7.33203125" style="19" customWidth="1"/>
    <col min="5" max="5" width="3.5546875" style="19" customWidth="1"/>
    <col min="6" max="6" width="12.6640625" style="26" customWidth="1"/>
    <col min="7" max="7" width="6.88671875" style="19" customWidth="1"/>
    <col min="8" max="8" width="9.44140625" style="19" customWidth="1"/>
    <col min="9" max="9" width="8.5546875" style="19" bestFit="1" customWidth="1"/>
    <col min="10" max="10" width="9.33203125" style="19" bestFit="1" customWidth="1"/>
    <col min="11" max="12" width="6.6640625" style="7" customWidth="1"/>
    <col min="13" max="14" width="8.44140625" style="7" customWidth="1"/>
    <col min="15" max="16384" width="14" style="7"/>
  </cols>
  <sheetData>
    <row r="2" spans="2:16" ht="14.4" x14ac:dyDescent="0.3">
      <c r="B2" s="28"/>
      <c r="C2" s="28"/>
      <c r="D2" s="7"/>
      <c r="E2" s="7"/>
      <c r="F2" s="16" t="s">
        <v>45</v>
      </c>
      <c r="G2" s="31" t="s">
        <v>108</v>
      </c>
      <c r="H2" s="31" t="s">
        <v>5</v>
      </c>
      <c r="I2" s="33" t="s">
        <v>70</v>
      </c>
      <c r="J2" s="33" t="s">
        <v>72</v>
      </c>
      <c r="K2" s="31" t="s">
        <v>83</v>
      </c>
      <c r="L2" s="31" t="s">
        <v>73</v>
      </c>
      <c r="M2" s="33" t="s">
        <v>99</v>
      </c>
      <c r="N2" s="33" t="s">
        <v>100</v>
      </c>
      <c r="O2"/>
      <c r="P2" s="164" t="s">
        <v>109</v>
      </c>
    </row>
    <row r="3" spans="2:16" s="9" customFormat="1" ht="14.4" x14ac:dyDescent="0.3">
      <c r="B3"/>
      <c r="C3"/>
      <c r="D3" s="20"/>
      <c r="E3" s="20"/>
      <c r="F3" s="206" t="s">
        <v>105</v>
      </c>
      <c r="G3" s="203">
        <v>9971</v>
      </c>
      <c r="H3" s="203">
        <v>10972</v>
      </c>
      <c r="I3" s="204">
        <v>-9.1232227488151657E-2</v>
      </c>
      <c r="J3" s="204">
        <v>0</v>
      </c>
      <c r="K3" s="203">
        <v>44890</v>
      </c>
      <c r="L3" s="203">
        <v>33562</v>
      </c>
      <c r="M3" s="203">
        <v>11328</v>
      </c>
      <c r="N3" s="205">
        <v>0.33752458137178953</v>
      </c>
      <c r="O3"/>
    </row>
    <row r="4" spans="2:16" ht="14.4" x14ac:dyDescent="0.3">
      <c r="B4" s="18"/>
      <c r="F4" s="206" t="s">
        <v>104</v>
      </c>
      <c r="G4" s="203">
        <v>6792</v>
      </c>
      <c r="H4" s="203">
        <v>2417</v>
      </c>
      <c r="I4" s="209">
        <v>1.8100951592883741</v>
      </c>
      <c r="J4" s="207">
        <v>0</v>
      </c>
      <c r="K4" s="203">
        <v>13887</v>
      </c>
      <c r="L4" s="203">
        <v>29389</v>
      </c>
      <c r="M4" s="203">
        <v>-15502</v>
      </c>
      <c r="N4" s="205">
        <v>-0.52747626663037195</v>
      </c>
      <c r="O4"/>
    </row>
    <row r="5" spans="2:16" s="9" customFormat="1" ht="14.4" x14ac:dyDescent="0.3">
      <c r="F5" s="206" t="s">
        <v>22</v>
      </c>
      <c r="G5" s="203">
        <v>4359</v>
      </c>
      <c r="H5" s="203">
        <v>312</v>
      </c>
      <c r="I5" s="204">
        <v>12.971153846153847</v>
      </c>
      <c r="J5" s="204">
        <v>0</v>
      </c>
      <c r="K5" s="203">
        <v>8515</v>
      </c>
      <c r="L5" s="203">
        <v>11601</v>
      </c>
      <c r="M5" s="203">
        <v>-3086</v>
      </c>
      <c r="N5" s="205">
        <v>-0.2660115507283855</v>
      </c>
      <c r="O5"/>
    </row>
    <row r="6" spans="2:16" ht="14.4" x14ac:dyDescent="0.3">
      <c r="F6" s="206" t="s">
        <v>415</v>
      </c>
      <c r="G6" s="203"/>
      <c r="H6" s="203"/>
      <c r="I6" s="204"/>
      <c r="J6" s="204"/>
      <c r="K6" s="203"/>
      <c r="L6" s="203">
        <v>480</v>
      </c>
      <c r="M6" s="203">
        <v>-480</v>
      </c>
      <c r="N6" s="205">
        <v>-1</v>
      </c>
      <c r="O6"/>
    </row>
    <row r="7" spans="2:16" ht="14.4" x14ac:dyDescent="0.3">
      <c r="F7" s="26" t="s">
        <v>29</v>
      </c>
      <c r="G7" s="34">
        <v>21122</v>
      </c>
      <c r="H7" s="34">
        <v>13701</v>
      </c>
      <c r="I7" s="208">
        <v>0.54163929640172248</v>
      </c>
      <c r="J7" s="35">
        <v>0</v>
      </c>
      <c r="K7" s="34">
        <v>67292</v>
      </c>
      <c r="L7" s="34">
        <v>75032</v>
      </c>
      <c r="M7" s="34">
        <v>-7740</v>
      </c>
      <c r="N7" s="175">
        <v>-0.10315598677897431</v>
      </c>
      <c r="O7"/>
    </row>
    <row r="8" spans="2:16" ht="14.4" x14ac:dyDescent="0.3">
      <c r="F8"/>
      <c r="G8"/>
      <c r="H8"/>
      <c r="I8"/>
      <c r="J8"/>
      <c r="K8"/>
      <c r="L8"/>
      <c r="M8"/>
      <c r="N8"/>
    </row>
    <row r="9" spans="2:16" ht="14.4" x14ac:dyDescent="0.3">
      <c r="F9" s="29"/>
      <c r="G9"/>
      <c r="H9"/>
      <c r="I9"/>
      <c r="J9"/>
      <c r="K9"/>
      <c r="L9"/>
      <c r="M9"/>
      <c r="N9"/>
    </row>
    <row r="10" spans="2:16" ht="14.4" x14ac:dyDescent="0.3">
      <c r="F10" s="29"/>
      <c r="G10"/>
      <c r="H10"/>
      <c r="I10"/>
      <c r="J10"/>
      <c r="K10"/>
      <c r="L10"/>
      <c r="M10"/>
      <c r="N10"/>
    </row>
    <row r="11" spans="2:16" ht="22.95" customHeight="1" x14ac:dyDescent="0.3">
      <c r="B11"/>
      <c r="C11"/>
      <c r="D11"/>
      <c r="E11"/>
      <c r="F11" s="29"/>
      <c r="G11"/>
      <c r="H11"/>
      <c r="I11"/>
      <c r="J11"/>
      <c r="K11"/>
      <c r="L11"/>
      <c r="M11"/>
      <c r="N11"/>
    </row>
    <row r="12" spans="2:16" ht="14.4" x14ac:dyDescent="0.3">
      <c r="B12" t="s">
        <v>110</v>
      </c>
      <c r="C12"/>
      <c r="D12"/>
      <c r="E12"/>
      <c r="F12" s="29"/>
      <c r="G12"/>
      <c r="H12"/>
      <c r="I12"/>
      <c r="J12"/>
      <c r="K12"/>
      <c r="L12"/>
      <c r="M12"/>
      <c r="N12"/>
    </row>
    <row r="13" spans="2:16" ht="14.4" x14ac:dyDescent="0.3">
      <c r="B13"/>
      <c r="C13"/>
      <c r="D13"/>
      <c r="E13"/>
      <c r="F13" s="29"/>
      <c r="G13"/>
      <c r="H13"/>
      <c r="I13"/>
      <c r="J13"/>
      <c r="K13"/>
      <c r="L13"/>
      <c r="M13"/>
      <c r="N13"/>
    </row>
    <row r="14" spans="2:16" ht="14.4" x14ac:dyDescent="0.3">
      <c r="B14"/>
      <c r="C14"/>
      <c r="D14"/>
      <c r="E14"/>
      <c r="F14" s="29"/>
      <c r="G14"/>
      <c r="H14"/>
      <c r="I14"/>
      <c r="J14"/>
      <c r="K14"/>
      <c r="L14"/>
      <c r="M14"/>
      <c r="N14"/>
    </row>
    <row r="15" spans="2:16" s="9" customFormat="1" ht="14.4" x14ac:dyDescent="0.3">
      <c r="B15"/>
      <c r="C15"/>
      <c r="D15"/>
      <c r="E15"/>
      <c r="F15" s="29"/>
      <c r="G15"/>
      <c r="H15"/>
      <c r="I15"/>
      <c r="J15"/>
      <c r="K15"/>
      <c r="L15"/>
      <c r="M15"/>
      <c r="N15"/>
    </row>
    <row r="16" spans="2:16" ht="14.4" x14ac:dyDescent="0.3">
      <c r="B16"/>
      <c r="C16"/>
      <c r="D16"/>
      <c r="E16"/>
      <c r="F16" s="29"/>
      <c r="G16"/>
      <c r="H16"/>
      <c r="I16"/>
      <c r="J16"/>
      <c r="K16"/>
      <c r="L16"/>
      <c r="M16"/>
      <c r="N16"/>
    </row>
    <row r="17" spans="2:17" s="15" customFormat="1" ht="14.4" x14ac:dyDescent="0.3">
      <c r="B17"/>
      <c r="C17"/>
      <c r="D17"/>
      <c r="E17"/>
      <c r="F17" s="29"/>
      <c r="G17"/>
      <c r="H17"/>
      <c r="I17"/>
      <c r="J17"/>
      <c r="K17"/>
      <c r="L17"/>
      <c r="M17"/>
      <c r="N17"/>
      <c r="O17" s="1"/>
      <c r="P17" s="1"/>
      <c r="Q17" s="1"/>
    </row>
    <row r="18" spans="2:17" ht="14.4" x14ac:dyDescent="0.3">
      <c r="B18"/>
      <c r="C18"/>
      <c r="D18"/>
      <c r="E18"/>
      <c r="F18" s="29"/>
      <c r="G18"/>
      <c r="H18"/>
      <c r="I18"/>
      <c r="J18"/>
      <c r="K18"/>
      <c r="L18"/>
      <c r="M18"/>
      <c r="N18"/>
      <c r="O18" s="1"/>
      <c r="P18" s="1"/>
      <c r="Q18" s="1"/>
    </row>
    <row r="19" spans="2:17" ht="14.4" x14ac:dyDescent="0.3">
      <c r="B19"/>
      <c r="C19"/>
      <c r="D19"/>
      <c r="E19"/>
      <c r="F19" s="29"/>
      <c r="G19"/>
      <c r="H19"/>
      <c r="I19"/>
      <c r="J19"/>
      <c r="K19"/>
      <c r="L19"/>
      <c r="M19"/>
      <c r="N19"/>
      <c r="O19" s="1"/>
      <c r="P19" s="1"/>
      <c r="Q19" s="1"/>
    </row>
    <row r="20" spans="2:17" ht="14.4" x14ac:dyDescent="0.3">
      <c r="B20"/>
      <c r="C20"/>
      <c r="D20"/>
      <c r="E20"/>
      <c r="F20" s="29"/>
      <c r="G20"/>
      <c r="H20"/>
      <c r="I20"/>
      <c r="J20"/>
      <c r="K20"/>
      <c r="L20"/>
      <c r="M20"/>
      <c r="N20"/>
      <c r="O20" s="1"/>
      <c r="P20" s="1"/>
      <c r="Q20" s="1"/>
    </row>
    <row r="21" spans="2:17" ht="14.4" x14ac:dyDescent="0.3">
      <c r="B21"/>
      <c r="C21"/>
      <c r="D21"/>
      <c r="E21"/>
      <c r="F21" s="29"/>
      <c r="G21"/>
      <c r="H21"/>
      <c r="I21"/>
      <c r="J21"/>
      <c r="K21"/>
      <c r="L21"/>
      <c r="M21"/>
      <c r="N21"/>
      <c r="O21" s="1"/>
      <c r="P21" s="1"/>
      <c r="Q21" s="1"/>
    </row>
    <row r="22" spans="2:17" ht="14.4" x14ac:dyDescent="0.3">
      <c r="B22"/>
      <c r="C22"/>
      <c r="D22"/>
      <c r="E22"/>
      <c r="F22" s="29"/>
      <c r="G22"/>
      <c r="H22"/>
      <c r="I22"/>
      <c r="J22"/>
      <c r="K22"/>
      <c r="L22"/>
      <c r="M22"/>
      <c r="N22"/>
      <c r="O22" s="1"/>
      <c r="P22" s="1"/>
      <c r="Q22" s="1"/>
    </row>
    <row r="23" spans="2:17" ht="14.4" x14ac:dyDescent="0.3">
      <c r="B23"/>
      <c r="C23"/>
      <c r="D23"/>
      <c r="E23"/>
      <c r="F23" s="29"/>
      <c r="G23"/>
      <c r="H23"/>
      <c r="I23"/>
      <c r="J23"/>
      <c r="K23"/>
      <c r="L23"/>
      <c r="M23"/>
      <c r="N23"/>
    </row>
    <row r="24" spans="2:17" ht="14.4" x14ac:dyDescent="0.3">
      <c r="B24"/>
      <c r="C24"/>
      <c r="D24"/>
      <c r="E24"/>
      <c r="F24" s="29"/>
      <c r="G24"/>
      <c r="H24"/>
      <c r="I24"/>
      <c r="J24"/>
      <c r="K24"/>
      <c r="L24"/>
      <c r="M24"/>
      <c r="N24"/>
    </row>
    <row r="25" spans="2:17" ht="14.4" x14ac:dyDescent="0.3">
      <c r="B25"/>
      <c r="C25"/>
      <c r="D25"/>
      <c r="E25"/>
      <c r="F25" s="29"/>
      <c r="G25"/>
      <c r="H25"/>
      <c r="I25"/>
      <c r="J25"/>
      <c r="K25"/>
      <c r="L25"/>
      <c r="M25"/>
      <c r="N25"/>
    </row>
    <row r="26" spans="2:17" ht="14.4" x14ac:dyDescent="0.3">
      <c r="B26"/>
      <c r="C26"/>
      <c r="D26"/>
      <c r="E26"/>
      <c r="F26" s="29"/>
      <c r="G26"/>
      <c r="H26"/>
      <c r="I26"/>
      <c r="J26"/>
      <c r="K26"/>
      <c r="L26"/>
      <c r="M26"/>
      <c r="N26"/>
    </row>
    <row r="27" spans="2:17" ht="14.4" x14ac:dyDescent="0.3">
      <c r="B27"/>
      <c r="C27"/>
      <c r="D27"/>
      <c r="E27"/>
      <c r="F27" s="29"/>
      <c r="G27"/>
      <c r="H27"/>
      <c r="I27"/>
      <c r="J27"/>
      <c r="K27"/>
      <c r="L27"/>
      <c r="M27"/>
      <c r="N27"/>
    </row>
    <row r="28" spans="2:17" ht="14.4" x14ac:dyDescent="0.3">
      <c r="B28"/>
      <c r="C28"/>
      <c r="D28"/>
      <c r="E28"/>
      <c r="F28" s="29"/>
      <c r="G28"/>
      <c r="H28"/>
      <c r="I28"/>
      <c r="J28"/>
      <c r="K28"/>
      <c r="L28"/>
      <c r="M28"/>
      <c r="N28"/>
    </row>
    <row r="29" spans="2:17" ht="14.4" x14ac:dyDescent="0.3">
      <c r="B29"/>
      <c r="C29"/>
      <c r="D29"/>
      <c r="E29"/>
      <c r="F29" s="29"/>
      <c r="G29"/>
      <c r="H29"/>
      <c r="I29"/>
      <c r="J29"/>
      <c r="K29"/>
      <c r="L29"/>
      <c r="M29"/>
      <c r="N29"/>
    </row>
    <row r="30" spans="2:17" ht="14.4" x14ac:dyDescent="0.3">
      <c r="B30"/>
      <c r="C30"/>
      <c r="D30"/>
      <c r="E30"/>
      <c r="F30" s="29"/>
      <c r="G30"/>
      <c r="H30"/>
      <c r="I30"/>
      <c r="J30"/>
      <c r="K30"/>
      <c r="L30"/>
      <c r="M30"/>
      <c r="N30"/>
    </row>
    <row r="31" spans="2:17" ht="14.4" x14ac:dyDescent="0.3">
      <c r="B31"/>
      <c r="C31"/>
      <c r="D31"/>
      <c r="E31"/>
      <c r="F31" s="29"/>
      <c r="G31"/>
      <c r="H31"/>
      <c r="I31"/>
      <c r="J31"/>
      <c r="K31"/>
      <c r="L31"/>
      <c r="M31"/>
      <c r="N31"/>
    </row>
    <row r="32" spans="2:17" ht="14.4" x14ac:dyDescent="0.3">
      <c r="B32"/>
      <c r="C32"/>
      <c r="D32"/>
      <c r="E32"/>
      <c r="F32" s="29"/>
      <c r="G32"/>
      <c r="H32"/>
      <c r="I32"/>
      <c r="J32"/>
      <c r="K32"/>
      <c r="L32"/>
      <c r="M32"/>
      <c r="N32"/>
    </row>
    <row r="33" spans="2:14" ht="14.4" x14ac:dyDescent="0.3">
      <c r="B33"/>
      <c r="C33"/>
      <c r="D33"/>
      <c r="E33"/>
      <c r="F33" s="29"/>
      <c r="G33"/>
      <c r="H33"/>
      <c r="I33"/>
      <c r="J33"/>
      <c r="K33"/>
      <c r="L33"/>
      <c r="M33"/>
      <c r="N33"/>
    </row>
    <row r="34" spans="2:14" ht="14.4" x14ac:dyDescent="0.3">
      <c r="B34"/>
      <c r="C34"/>
      <c r="D34"/>
      <c r="E34"/>
      <c r="F34" s="29"/>
      <c r="G34"/>
      <c r="H34"/>
      <c r="I34"/>
      <c r="J34"/>
      <c r="K34"/>
      <c r="L34"/>
      <c r="M34"/>
      <c r="N34"/>
    </row>
    <row r="35" spans="2:14" ht="14.4" x14ac:dyDescent="0.3">
      <c r="B35" s="22"/>
      <c r="C35"/>
      <c r="D35"/>
      <c r="E35"/>
      <c r="F35" s="29"/>
      <c r="G35"/>
      <c r="H35"/>
      <c r="I35"/>
      <c r="J35"/>
      <c r="K35"/>
      <c r="L35"/>
      <c r="M35"/>
      <c r="N35"/>
    </row>
    <row r="36" spans="2:14" ht="14.4" x14ac:dyDescent="0.3">
      <c r="B36" s="22"/>
      <c r="C36"/>
      <c r="D36"/>
      <c r="E36"/>
      <c r="F36" s="29"/>
      <c r="G36"/>
      <c r="H36"/>
      <c r="I36"/>
      <c r="J36"/>
      <c r="K36"/>
      <c r="L36"/>
      <c r="M36"/>
      <c r="N36"/>
    </row>
    <row r="37" spans="2:14" ht="14.4" x14ac:dyDescent="0.3">
      <c r="B37" s="22"/>
      <c r="C37"/>
      <c r="D37"/>
      <c r="E37"/>
      <c r="F37" s="29"/>
      <c r="G37"/>
      <c r="H37"/>
      <c r="I37"/>
      <c r="J37"/>
      <c r="K37"/>
      <c r="L37"/>
      <c r="M37"/>
      <c r="N37"/>
    </row>
    <row r="38" spans="2:14" ht="14.4" x14ac:dyDescent="0.3">
      <c r="B38" s="22"/>
      <c r="C38"/>
      <c r="D38"/>
      <c r="E38"/>
      <c r="F38" s="29"/>
      <c r="G38"/>
      <c r="H38"/>
      <c r="I38"/>
      <c r="J38"/>
      <c r="K38"/>
      <c r="L38"/>
      <c r="M38"/>
      <c r="N38"/>
    </row>
    <row r="39" spans="2:14" ht="14.4" x14ac:dyDescent="0.3">
      <c r="B39" s="22"/>
      <c r="C39"/>
      <c r="D39"/>
      <c r="E39"/>
      <c r="F39" s="29"/>
      <c r="G39"/>
      <c r="H39"/>
      <c r="I39"/>
      <c r="J39"/>
      <c r="K39"/>
      <c r="L39"/>
      <c r="M39"/>
      <c r="N39"/>
    </row>
    <row r="40" spans="2:14" ht="14.4" x14ac:dyDescent="0.3">
      <c r="B40" s="22"/>
      <c r="C40"/>
      <c r="D40"/>
      <c r="E40"/>
      <c r="F40" s="29"/>
      <c r="G40"/>
      <c r="H40"/>
      <c r="I40"/>
      <c r="J40"/>
      <c r="K40"/>
      <c r="L40"/>
      <c r="M40"/>
      <c r="N40"/>
    </row>
    <row r="41" spans="2:14" ht="14.4" x14ac:dyDescent="0.3">
      <c r="B41" s="22"/>
      <c r="C41"/>
      <c r="D41"/>
      <c r="E41"/>
      <c r="F41" s="29"/>
      <c r="G41"/>
      <c r="H41"/>
      <c r="I41"/>
      <c r="J41"/>
      <c r="K41"/>
      <c r="L41"/>
      <c r="M41"/>
      <c r="N41"/>
    </row>
    <row r="42" spans="2:14" ht="14.4" x14ac:dyDescent="0.3">
      <c r="B42" s="22"/>
      <c r="C42"/>
      <c r="D42"/>
      <c r="E42"/>
      <c r="F42" s="29"/>
      <c r="G42"/>
      <c r="H42"/>
      <c r="I42"/>
      <c r="J42"/>
      <c r="K42"/>
      <c r="L42"/>
      <c r="M42"/>
      <c r="N42"/>
    </row>
    <row r="43" spans="2:14" ht="14.4" x14ac:dyDescent="0.3">
      <c r="B43" s="22"/>
      <c r="C43" s="21"/>
      <c r="D43" s="21"/>
      <c r="E43" s="21"/>
      <c r="F43" s="29"/>
      <c r="G43"/>
      <c r="H43"/>
      <c r="I43"/>
      <c r="J43"/>
      <c r="K43"/>
      <c r="L43"/>
      <c r="M43"/>
      <c r="N43"/>
    </row>
    <row r="44" spans="2:14" ht="14.4" x14ac:dyDescent="0.3">
      <c r="B44" s="22"/>
      <c r="C44" s="21"/>
      <c r="D44" s="21"/>
      <c r="E44" s="21"/>
      <c r="F44" s="29"/>
      <c r="G44"/>
      <c r="H44"/>
      <c r="I44"/>
      <c r="J44"/>
      <c r="K44"/>
      <c r="L44"/>
      <c r="M44"/>
      <c r="N44"/>
    </row>
    <row r="45" spans="2:14" ht="14.4" x14ac:dyDescent="0.3">
      <c r="B45" s="22"/>
      <c r="C45" s="21"/>
      <c r="D45" s="21"/>
      <c r="E45" s="21"/>
      <c r="F45" s="29"/>
      <c r="G45"/>
      <c r="H45"/>
      <c r="I45"/>
      <c r="J45"/>
      <c r="K45"/>
      <c r="L45"/>
      <c r="M45"/>
      <c r="N45"/>
    </row>
    <row r="46" spans="2:14" ht="14.4" x14ac:dyDescent="0.3">
      <c r="B46" s="22"/>
      <c r="C46" s="21"/>
      <c r="D46" s="21"/>
      <c r="E46" s="21"/>
      <c r="F46" s="29"/>
      <c r="G46"/>
      <c r="H46"/>
      <c r="I46"/>
      <c r="J46"/>
      <c r="K46"/>
      <c r="L46"/>
      <c r="M46"/>
      <c r="N46"/>
    </row>
    <row r="47" spans="2:14" ht="14.4" x14ac:dyDescent="0.3">
      <c r="B47" s="22"/>
      <c r="C47" s="21"/>
      <c r="D47" s="21"/>
      <c r="E47" s="21"/>
      <c r="F47" s="29"/>
      <c r="G47"/>
      <c r="H47"/>
      <c r="I47"/>
      <c r="J47"/>
      <c r="K47"/>
      <c r="L47"/>
      <c r="M47"/>
      <c r="N47"/>
    </row>
    <row r="48" spans="2:14" ht="14.4" x14ac:dyDescent="0.3">
      <c r="B48" s="22"/>
      <c r="C48" s="21"/>
      <c r="D48" s="21"/>
      <c r="E48" s="21"/>
      <c r="F48" s="29"/>
      <c r="G48"/>
      <c r="H48"/>
      <c r="I48"/>
      <c r="J48"/>
      <c r="K48"/>
      <c r="L48"/>
      <c r="M48"/>
      <c r="N48"/>
    </row>
    <row r="49" spans="2:14" ht="14.4" x14ac:dyDescent="0.3">
      <c r="B49" s="22"/>
      <c r="C49" s="21"/>
      <c r="D49" s="21"/>
      <c r="E49" s="21"/>
      <c r="F49" s="29"/>
      <c r="G49"/>
      <c r="H49"/>
      <c r="I49"/>
      <c r="J49"/>
      <c r="K49"/>
      <c r="L49"/>
      <c r="M49"/>
      <c r="N49"/>
    </row>
    <row r="50" spans="2:14" ht="14.4" x14ac:dyDescent="0.3">
      <c r="B50" s="22"/>
      <c r="C50" s="21"/>
      <c r="D50" s="21"/>
      <c r="E50" s="21"/>
      <c r="F50" s="29"/>
      <c r="G50"/>
      <c r="H50"/>
      <c r="I50"/>
      <c r="J50"/>
      <c r="K50"/>
      <c r="L50"/>
      <c r="M50"/>
      <c r="N50"/>
    </row>
    <row r="51" spans="2:14" ht="14.4" x14ac:dyDescent="0.3">
      <c r="B51" s="22"/>
      <c r="C51" s="21"/>
      <c r="D51" s="21"/>
      <c r="E51" s="21"/>
      <c r="F51" s="29"/>
      <c r="G51"/>
      <c r="H51"/>
      <c r="I51"/>
      <c r="J51"/>
      <c r="K51"/>
      <c r="L51"/>
      <c r="M51"/>
      <c r="N51"/>
    </row>
    <row r="52" spans="2:14" ht="14.4" x14ac:dyDescent="0.3">
      <c r="B52" s="22"/>
      <c r="C52" s="21"/>
      <c r="D52" s="21"/>
      <c r="E52" s="21"/>
      <c r="F52" s="29"/>
      <c r="G52"/>
      <c r="H52"/>
      <c r="I52"/>
      <c r="J52"/>
      <c r="K52"/>
      <c r="L52"/>
      <c r="M52"/>
      <c r="N52"/>
    </row>
    <row r="53" spans="2:14" ht="14.4" x14ac:dyDescent="0.3">
      <c r="B53" s="22"/>
      <c r="C53" s="21"/>
      <c r="D53" s="21"/>
      <c r="E53" s="21"/>
      <c r="F53" s="29"/>
      <c r="G53"/>
      <c r="H53"/>
      <c r="I53"/>
      <c r="J53"/>
      <c r="K53"/>
      <c r="L53"/>
      <c r="M53"/>
      <c r="N53"/>
    </row>
    <row r="54" spans="2:14" ht="14.4" x14ac:dyDescent="0.3">
      <c r="B54" s="22"/>
      <c r="C54" s="21"/>
      <c r="D54" s="21"/>
      <c r="E54" s="21"/>
      <c r="F54" s="29"/>
      <c r="G54"/>
      <c r="H54"/>
      <c r="I54"/>
      <c r="J54"/>
      <c r="K54"/>
      <c r="L54"/>
      <c r="M54"/>
      <c r="N54"/>
    </row>
    <row r="55" spans="2:14" ht="14.4" x14ac:dyDescent="0.3">
      <c r="B55" s="22"/>
      <c r="C55" s="21"/>
      <c r="D55" s="21"/>
      <c r="E55" s="21"/>
      <c r="F55" s="29"/>
      <c r="G55"/>
      <c r="H55"/>
      <c r="I55"/>
      <c r="J55"/>
      <c r="K55"/>
      <c r="L55"/>
      <c r="M55"/>
      <c r="N55"/>
    </row>
    <row r="56" spans="2:14" ht="14.4" x14ac:dyDescent="0.3">
      <c r="B56" s="22"/>
      <c r="C56" s="21"/>
      <c r="D56" s="21"/>
      <c r="E56" s="21"/>
      <c r="F56" s="29"/>
      <c r="G56"/>
      <c r="H56"/>
      <c r="I56"/>
      <c r="J56"/>
      <c r="K56"/>
      <c r="L56"/>
      <c r="M56"/>
      <c r="N56"/>
    </row>
    <row r="57" spans="2:14" ht="14.4" x14ac:dyDescent="0.3">
      <c r="B57" s="22"/>
      <c r="C57" s="21"/>
      <c r="D57" s="21"/>
      <c r="E57" s="21"/>
      <c r="F57" s="29"/>
      <c r="G57"/>
      <c r="H57"/>
      <c r="I57"/>
      <c r="J57"/>
      <c r="K57"/>
      <c r="L57"/>
      <c r="M57"/>
      <c r="N57"/>
    </row>
    <row r="58" spans="2:14" ht="14.4" x14ac:dyDescent="0.3">
      <c r="B58" s="22"/>
      <c r="C58" s="21"/>
      <c r="D58" s="21"/>
      <c r="E58" s="21"/>
      <c r="F58" s="29"/>
      <c r="G58"/>
      <c r="H58"/>
      <c r="I58"/>
      <c r="J58"/>
      <c r="K58"/>
      <c r="L58"/>
      <c r="M58"/>
      <c r="N58"/>
    </row>
    <row r="59" spans="2:14" ht="14.4" x14ac:dyDescent="0.3">
      <c r="B59" s="22"/>
      <c r="C59" s="21"/>
      <c r="D59" s="21"/>
      <c r="E59" s="21"/>
      <c r="F59" s="29"/>
      <c r="G59"/>
      <c r="H59"/>
      <c r="I59"/>
      <c r="J59"/>
      <c r="K59"/>
      <c r="L59"/>
      <c r="M59"/>
      <c r="N59"/>
    </row>
    <row r="60" spans="2:14" ht="14.4" x14ac:dyDescent="0.3">
      <c r="B60" s="22"/>
      <c r="C60" s="21"/>
      <c r="D60" s="21"/>
      <c r="E60" s="21"/>
      <c r="F60" s="29"/>
      <c r="G60"/>
      <c r="H60"/>
      <c r="I60"/>
      <c r="J60"/>
      <c r="K60"/>
      <c r="L60"/>
      <c r="M60"/>
      <c r="N60"/>
    </row>
    <row r="61" spans="2:14" ht="14.4" x14ac:dyDescent="0.3">
      <c r="B61" s="22"/>
      <c r="C61" s="21"/>
      <c r="D61" s="21"/>
      <c r="E61" s="21"/>
      <c r="F61" s="29"/>
      <c r="G61"/>
      <c r="H61"/>
      <c r="I61"/>
      <c r="J61"/>
      <c r="K61"/>
      <c r="L61"/>
      <c r="M61"/>
      <c r="N61"/>
    </row>
    <row r="62" spans="2:14" ht="14.4" x14ac:dyDescent="0.3">
      <c r="B62" s="22"/>
      <c r="C62" s="21"/>
      <c r="D62" s="21"/>
      <c r="E62" s="21"/>
      <c r="F62" s="29"/>
      <c r="G62"/>
      <c r="H62"/>
      <c r="I62"/>
      <c r="J62"/>
      <c r="K62"/>
      <c r="L62"/>
      <c r="M62"/>
      <c r="N62"/>
    </row>
    <row r="63" spans="2:14" ht="14.4" x14ac:dyDescent="0.3">
      <c r="B63" s="22"/>
      <c r="C63" s="21"/>
      <c r="D63" s="21"/>
      <c r="E63" s="21"/>
      <c r="F63" s="29"/>
      <c r="G63"/>
      <c r="H63"/>
      <c r="I63"/>
      <c r="J63"/>
      <c r="K63"/>
      <c r="L63"/>
      <c r="M63"/>
      <c r="N63"/>
    </row>
    <row r="64" spans="2:14" ht="14.4" x14ac:dyDescent="0.3">
      <c r="B64" s="22"/>
      <c r="C64" s="21"/>
      <c r="D64" s="21"/>
      <c r="E64" s="21"/>
      <c r="F64" s="29"/>
      <c r="G64"/>
      <c r="H64"/>
      <c r="I64"/>
      <c r="J64"/>
      <c r="K64"/>
      <c r="L64"/>
      <c r="M64"/>
      <c r="N64"/>
    </row>
    <row r="65" spans="2:14" ht="14.4" x14ac:dyDescent="0.3">
      <c r="B65" s="22"/>
      <c r="C65" s="21"/>
      <c r="D65" s="21"/>
      <c r="E65" s="21"/>
      <c r="F65" s="29"/>
      <c r="G65"/>
      <c r="H65"/>
      <c r="I65"/>
      <c r="J65"/>
      <c r="K65"/>
      <c r="L65"/>
      <c r="M65"/>
      <c r="N65"/>
    </row>
    <row r="66" spans="2:14" ht="14.4" x14ac:dyDescent="0.3">
      <c r="B66" s="22"/>
      <c r="C66" s="21"/>
      <c r="D66" s="21"/>
      <c r="E66" s="21"/>
      <c r="F66" s="29"/>
      <c r="G66"/>
      <c r="H66"/>
      <c r="I66"/>
      <c r="J66"/>
      <c r="K66"/>
      <c r="L66"/>
      <c r="M66"/>
      <c r="N66"/>
    </row>
    <row r="67" spans="2:14" ht="14.4" x14ac:dyDescent="0.3">
      <c r="B67" s="22"/>
      <c r="C67" s="21"/>
      <c r="D67" s="21"/>
      <c r="E67" s="21"/>
      <c r="F67" s="29"/>
      <c r="G67"/>
      <c r="H67"/>
      <c r="I67"/>
      <c r="J67"/>
      <c r="K67"/>
      <c r="L67"/>
      <c r="M67"/>
      <c r="N67"/>
    </row>
    <row r="68" spans="2:14" ht="14.4" x14ac:dyDescent="0.3">
      <c r="B68" s="22"/>
      <c r="C68" s="21"/>
      <c r="D68" s="21"/>
      <c r="E68" s="21"/>
      <c r="F68" s="29"/>
      <c r="G68"/>
      <c r="H68"/>
      <c r="I68"/>
      <c r="J68"/>
      <c r="K68"/>
      <c r="L68"/>
      <c r="M68"/>
      <c r="N68"/>
    </row>
    <row r="69" spans="2:14" ht="14.4" x14ac:dyDescent="0.3">
      <c r="B69" s="22"/>
      <c r="C69" s="21"/>
      <c r="D69" s="21"/>
      <c r="E69" s="21"/>
      <c r="F69" s="29"/>
      <c r="G69"/>
      <c r="H69"/>
      <c r="I69"/>
      <c r="J69"/>
      <c r="K69"/>
      <c r="L69"/>
      <c r="M69"/>
      <c r="N69"/>
    </row>
    <row r="70" spans="2:14" ht="14.4" x14ac:dyDescent="0.3">
      <c r="F70" s="29"/>
      <c r="G70"/>
      <c r="H70"/>
      <c r="I70"/>
      <c r="J70"/>
      <c r="K70"/>
      <c r="L70"/>
      <c r="M70"/>
      <c r="N70"/>
    </row>
    <row r="71" spans="2:14" ht="14.4" x14ac:dyDescent="0.3">
      <c r="F71" s="29"/>
      <c r="G71"/>
      <c r="H71"/>
      <c r="I71"/>
      <c r="J71"/>
      <c r="K71"/>
      <c r="L71"/>
      <c r="M71"/>
      <c r="N71"/>
    </row>
    <row r="72" spans="2:14" ht="14.4" x14ac:dyDescent="0.3">
      <c r="F72" s="29"/>
      <c r="G72"/>
      <c r="H72"/>
      <c r="I72"/>
      <c r="J72"/>
      <c r="K72"/>
      <c r="L72"/>
      <c r="M72"/>
      <c r="N72"/>
    </row>
    <row r="73" spans="2:14" ht="14.4" x14ac:dyDescent="0.3">
      <c r="F73" s="29"/>
      <c r="G73"/>
      <c r="H73"/>
      <c r="I73"/>
      <c r="J73"/>
      <c r="K73"/>
      <c r="L73"/>
      <c r="M73"/>
      <c r="N73"/>
    </row>
    <row r="74" spans="2:14" ht="14.4" x14ac:dyDescent="0.3">
      <c r="F74" s="29"/>
      <c r="G74"/>
      <c r="H74"/>
      <c r="I74"/>
      <c r="J74"/>
      <c r="K74"/>
      <c r="L74"/>
      <c r="M74"/>
      <c r="N74"/>
    </row>
    <row r="75" spans="2:14" ht="14.4" x14ac:dyDescent="0.3">
      <c r="F75" s="29"/>
      <c r="G75"/>
      <c r="H75"/>
      <c r="I75"/>
      <c r="J75"/>
      <c r="K75"/>
      <c r="L75"/>
      <c r="M75"/>
      <c r="N75"/>
    </row>
  </sheetData>
  <conditionalFormatting pivot="1" sqref="I3:I7">
    <cfRule type="iconSet" priority="7">
      <iconSet iconSet="3Arrows">
        <cfvo type="percent" val="0"/>
        <cfvo type="num" val="0"/>
        <cfvo type="num" val="0"/>
      </iconSet>
    </cfRule>
  </conditionalFormatting>
  <conditionalFormatting pivot="1" sqref="J3:J7">
    <cfRule type="iconSet" priority="6">
      <iconSet iconSet="3Arrows">
        <cfvo type="percent" val="0"/>
        <cfvo type="num" val="0"/>
        <cfvo type="num" val="0"/>
      </iconSet>
    </cfRule>
  </conditionalFormatting>
  <conditionalFormatting pivot="1" sqref="J3:J7">
    <cfRule type="cellIs" dxfId="272" priority="5" operator="lessThan">
      <formula>0</formula>
    </cfRule>
  </conditionalFormatting>
  <conditionalFormatting pivot="1" sqref="M3:M7">
    <cfRule type="cellIs" dxfId="271" priority="4" operator="lessThan">
      <formula>0</formula>
    </cfRule>
  </conditionalFormatting>
  <conditionalFormatting pivot="1" sqref="N3:N7">
    <cfRule type="cellIs" dxfId="270" priority="3" operator="lessThan">
      <formula>0</formula>
    </cfRule>
  </conditionalFormatting>
  <conditionalFormatting pivot="1" sqref="M3:M7">
    <cfRule type="iconSet" priority="2">
      <iconSet iconSet="3Arrows">
        <cfvo type="percent" val="0"/>
        <cfvo type="num" val="0"/>
        <cfvo type="num" val="0"/>
      </iconSet>
    </cfRule>
  </conditionalFormatting>
  <conditionalFormatting pivot="1" sqref="N3:N7">
    <cfRule type="iconSet" priority="1">
      <iconSet iconSet="3Arrows">
        <cfvo type="percent" val="0"/>
        <cfvo type="num" val="0"/>
        <cfvo type="num" val="0"/>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77F2E-F339-4E7F-8CB6-7A6BE4E54A59}">
  <sheetPr codeName="Sheet3">
    <tabColor rgb="FF00B0F0"/>
  </sheetPr>
  <dimension ref="B9:Q246"/>
  <sheetViews>
    <sheetView showGridLines="0" zoomScale="130" zoomScaleNormal="130" workbookViewId="0">
      <selection activeCell="H1" sqref="H1"/>
    </sheetView>
  </sheetViews>
  <sheetFormatPr defaultColWidth="8.6640625" defaultRowHeight="10.199999999999999" x14ac:dyDescent="0.2"/>
  <cols>
    <col min="1" max="1" width="2.33203125" style="8" customWidth="1"/>
    <col min="2" max="2" width="18.6640625" style="17" bestFit="1" customWidth="1"/>
    <col min="3" max="3" width="13.5546875" style="8" customWidth="1"/>
    <col min="4" max="4" width="6.44140625" style="8" customWidth="1"/>
    <col min="5" max="5" width="8.5546875" style="8" customWidth="1"/>
    <col min="6" max="6" width="6.44140625" style="8" customWidth="1"/>
    <col min="7" max="8" width="8.33203125" style="8" customWidth="1"/>
    <col min="9" max="9" width="8.6640625" style="8" customWidth="1"/>
    <col min="10" max="10" width="8.33203125" style="8" customWidth="1"/>
    <col min="11" max="12" width="7.44140625" style="8" customWidth="1"/>
    <col min="13" max="13" width="8.44140625" style="8" customWidth="1"/>
    <col min="14" max="14" width="8.6640625" style="8" customWidth="1"/>
    <col min="15" max="15" width="5.6640625" style="8" customWidth="1"/>
    <col min="16" max="16" width="8.6640625" style="8" customWidth="1"/>
    <col min="17" max="17" width="8.33203125" style="8" customWidth="1"/>
    <col min="18" max="21" width="6.5546875" style="8" bestFit="1" customWidth="1"/>
    <col min="22" max="22" width="9.6640625" style="8" bestFit="1" customWidth="1"/>
    <col min="23" max="23" width="11.6640625" style="8" bestFit="1" customWidth="1"/>
    <col min="24" max="28" width="6.5546875" style="8" bestFit="1" customWidth="1"/>
    <col min="29" max="29" width="9.6640625" style="8" bestFit="1" customWidth="1"/>
    <col min="30" max="33" width="6.5546875" style="8" bestFit="1" customWidth="1"/>
    <col min="34" max="34" width="9.6640625" style="8" bestFit="1" customWidth="1"/>
    <col min="35" max="35" width="11.6640625" style="8" bestFit="1" customWidth="1"/>
    <col min="36" max="40" width="6.5546875" style="8" bestFit="1" customWidth="1"/>
    <col min="41" max="41" width="9.6640625" style="8" bestFit="1" customWidth="1"/>
    <col min="42" max="45" width="6.5546875" style="8" bestFit="1" customWidth="1"/>
    <col min="46" max="46" width="9.6640625" style="8" bestFit="1" customWidth="1"/>
    <col min="47" max="47" width="11.6640625" style="8" bestFit="1" customWidth="1"/>
    <col min="48" max="49" width="6.44140625" style="8" bestFit="1" customWidth="1"/>
    <col min="50" max="50" width="8.5546875" style="8" bestFit="1" customWidth="1"/>
    <col min="51" max="53" width="6.44140625" style="8" bestFit="1" customWidth="1"/>
    <col min="54" max="54" width="7.6640625" style="8" bestFit="1" customWidth="1"/>
    <col min="55" max="55" width="11.5546875" style="8" bestFit="1" customWidth="1"/>
    <col min="56" max="56" width="6.44140625" style="8" bestFit="1" customWidth="1"/>
    <col min="57" max="57" width="8.5546875" style="8" bestFit="1" customWidth="1"/>
    <col min="58" max="58" width="6.44140625" style="8" bestFit="1" customWidth="1"/>
    <col min="59" max="59" width="8.5546875" style="8" bestFit="1" customWidth="1"/>
    <col min="60" max="60" width="9.44140625" style="8" bestFit="1" customWidth="1"/>
    <col min="61" max="61" width="11.5546875" style="8" bestFit="1" customWidth="1"/>
    <col min="62" max="62" width="8.5546875" style="8" bestFit="1" customWidth="1"/>
    <col min="63" max="63" width="10.44140625" style="8" bestFit="1" customWidth="1"/>
    <col min="64" max="64" width="8.33203125" style="8" bestFit="1" customWidth="1"/>
    <col min="65" max="65" width="10.44140625" style="8" bestFit="1" customWidth="1"/>
    <col min="66" max="66" width="8.6640625" style="8" bestFit="1" customWidth="1"/>
    <col min="67" max="67" width="8.5546875" style="8" bestFit="1" customWidth="1"/>
    <col min="68" max="68" width="10.44140625" style="8" bestFit="1" customWidth="1"/>
    <col min="69" max="69" width="8.33203125" style="8" bestFit="1" customWidth="1"/>
    <col min="70" max="70" width="10.44140625" style="8" bestFit="1" customWidth="1"/>
    <col min="71" max="71" width="9" style="8" bestFit="1" customWidth="1"/>
    <col min="72" max="72" width="10.44140625" style="8" bestFit="1" customWidth="1"/>
    <col min="73" max="73" width="8.33203125" style="8" bestFit="1" customWidth="1"/>
    <col min="74" max="74" width="8.5546875" style="8" bestFit="1" customWidth="1"/>
    <col min="75" max="75" width="10.44140625" style="8" bestFit="1" customWidth="1"/>
    <col min="76" max="76" width="7.44140625" style="8" bestFit="1" customWidth="1"/>
    <col min="77" max="77" width="10.44140625" style="8" bestFit="1" customWidth="1"/>
    <col min="78" max="78" width="8.44140625" style="8" bestFit="1" customWidth="1"/>
    <col min="79" max="79" width="10.44140625" style="8" bestFit="1" customWidth="1"/>
    <col min="80" max="80" width="8.44140625" style="8" bestFit="1" customWidth="1"/>
    <col min="81" max="81" width="8.5546875" style="8" bestFit="1" customWidth="1"/>
    <col min="82" max="82" width="10.44140625" style="8" bestFit="1" customWidth="1"/>
    <col min="83" max="83" width="8.33203125" style="8" bestFit="1" customWidth="1"/>
    <col min="84" max="84" width="10.44140625" style="8" bestFit="1" customWidth="1"/>
    <col min="85" max="85" width="8.5546875" style="8" bestFit="1" customWidth="1"/>
    <col min="86" max="86" width="10.44140625" style="8" bestFit="1" customWidth="1"/>
    <col min="87" max="87" width="7.6640625" style="8" bestFit="1" customWidth="1"/>
    <col min="88" max="88" width="8.5546875" style="8" bestFit="1" customWidth="1"/>
    <col min="89" max="89" width="9.44140625" style="8" bestFit="1" customWidth="1"/>
    <col min="90" max="90" width="10.44140625" style="8" bestFit="1" customWidth="1"/>
    <col min="91" max="91" width="8.5546875" style="8" bestFit="1" customWidth="1"/>
    <col min="92" max="92" width="10.44140625" style="8" bestFit="1" customWidth="1"/>
    <col min="93" max="93" width="8.33203125" style="8" bestFit="1" customWidth="1"/>
    <col min="94" max="94" width="10.44140625" style="8" bestFit="1" customWidth="1"/>
    <col min="95" max="95" width="8.6640625" style="8" bestFit="1" customWidth="1"/>
    <col min="96" max="96" width="8.5546875" style="8" bestFit="1" customWidth="1"/>
    <col min="97" max="97" width="10.44140625" style="8" bestFit="1" customWidth="1"/>
    <col min="98" max="98" width="8.33203125" style="8" bestFit="1" customWidth="1"/>
    <col min="99" max="99" width="8.5546875" style="8" bestFit="1" customWidth="1"/>
    <col min="100" max="100" width="9.44140625" style="8" bestFit="1" customWidth="1"/>
    <col min="101" max="101" width="11.5546875" style="8" bestFit="1" customWidth="1"/>
    <col min="102" max="16384" width="8.6640625" style="8"/>
  </cols>
  <sheetData>
    <row r="9" spans="2:16" ht="12.6" customHeight="1" x14ac:dyDescent="0.2"/>
    <row r="10" spans="2:16" s="15" customFormat="1" ht="30.6" x14ac:dyDescent="0.3">
      <c r="B10" s="215" t="s">
        <v>19</v>
      </c>
      <c r="C10" s="215" t="s">
        <v>20</v>
      </c>
      <c r="D10" s="216" t="s">
        <v>91</v>
      </c>
      <c r="E10" s="216" t="s">
        <v>92</v>
      </c>
      <c r="F10" s="216" t="s">
        <v>111</v>
      </c>
      <c r="G10" s="217" t="s">
        <v>93</v>
      </c>
      <c r="H10" s="217" t="s">
        <v>94</v>
      </c>
      <c r="I10" s="218" t="s">
        <v>70</v>
      </c>
      <c r="J10" s="218" t="s">
        <v>72</v>
      </c>
      <c r="K10" s="217" t="s">
        <v>83</v>
      </c>
      <c r="L10" s="217" t="s">
        <v>73</v>
      </c>
      <c r="M10" s="218" t="s">
        <v>99</v>
      </c>
      <c r="N10" s="218" t="s">
        <v>100</v>
      </c>
      <c r="O10" s="216" t="s">
        <v>112</v>
      </c>
      <c r="P10"/>
    </row>
    <row r="11" spans="2:16" ht="14.4" x14ac:dyDescent="0.3">
      <c r="B11" s="219" t="s">
        <v>24</v>
      </c>
      <c r="C11" s="220" t="s">
        <v>113</v>
      </c>
      <c r="D11" s="221">
        <v>1</v>
      </c>
      <c r="E11" s="222">
        <v>4.5250000000000004</v>
      </c>
      <c r="F11" s="223">
        <v>1.0649350649350648E-2</v>
      </c>
      <c r="G11" s="222">
        <v>12</v>
      </c>
      <c r="H11" s="222">
        <v>4.0999999999999996</v>
      </c>
      <c r="I11" s="224">
        <v>-0.65833333333333333</v>
      </c>
      <c r="J11" s="224">
        <v>0</v>
      </c>
      <c r="K11" s="222">
        <v>18.100000000000001</v>
      </c>
      <c r="L11" s="222">
        <v>11.700000000000001</v>
      </c>
      <c r="M11" s="222">
        <v>6.4</v>
      </c>
      <c r="N11" s="224">
        <v>0.54700854700854695</v>
      </c>
      <c r="O11" s="225">
        <v>8.9792785878741368E-3</v>
      </c>
      <c r="P11"/>
    </row>
    <row r="12" spans="2:16" ht="14.4" x14ac:dyDescent="0.3">
      <c r="B12" s="219"/>
      <c r="C12" s="220" t="s">
        <v>114</v>
      </c>
      <c r="D12" s="221">
        <v>2</v>
      </c>
      <c r="E12" s="222">
        <v>4.1124999999999998</v>
      </c>
      <c r="F12" s="225">
        <v>1.7415730337078651E-2</v>
      </c>
      <c r="G12" s="222">
        <v>14.2</v>
      </c>
      <c r="H12" s="222">
        <v>12.4</v>
      </c>
      <c r="I12" s="224">
        <v>-0.12676056338028163</v>
      </c>
      <c r="J12" s="224">
        <v>0</v>
      </c>
      <c r="K12" s="222">
        <v>32.9</v>
      </c>
      <c r="L12" s="222">
        <v>57.08</v>
      </c>
      <c r="M12" s="222">
        <v>-24.18</v>
      </c>
      <c r="N12" s="224">
        <v>-0.42361597757533287</v>
      </c>
      <c r="O12" s="225">
        <v>1.8739330269205514E-2</v>
      </c>
      <c r="P12"/>
    </row>
    <row r="13" spans="2:16" ht="14.4" x14ac:dyDescent="0.3">
      <c r="B13" s="219"/>
      <c r="C13" s="220" t="s">
        <v>115</v>
      </c>
      <c r="D13" s="221">
        <v>1</v>
      </c>
      <c r="E13" s="222">
        <v>5.65</v>
      </c>
      <c r="F13" s="225">
        <v>2.4137931034482758E-2</v>
      </c>
      <c r="G13" s="222">
        <v>4</v>
      </c>
      <c r="H13" s="222">
        <v>4.2</v>
      </c>
      <c r="I13" s="224">
        <v>5.0000000000000044E-2</v>
      </c>
      <c r="J13" s="224">
        <v>0</v>
      </c>
      <c r="K13" s="222">
        <v>22.6</v>
      </c>
      <c r="L13" s="222">
        <v>12.9</v>
      </c>
      <c r="M13" s="222">
        <v>9.7000000000000011</v>
      </c>
      <c r="N13" s="224">
        <v>0.75193798449612415</v>
      </c>
      <c r="O13" s="225">
        <v>1.7385444743935309E-2</v>
      </c>
      <c r="P13"/>
    </row>
    <row r="14" spans="2:16" ht="14.4" x14ac:dyDescent="0.3">
      <c r="B14" s="219"/>
      <c r="C14" s="220" t="s">
        <v>116</v>
      </c>
      <c r="D14" s="221">
        <v>1</v>
      </c>
      <c r="E14" s="222">
        <v>5.05</v>
      </c>
      <c r="F14" s="225">
        <v>2.1105527638190957E-2</v>
      </c>
      <c r="G14" s="222">
        <v>4</v>
      </c>
      <c r="H14" s="222">
        <v>4.2</v>
      </c>
      <c r="I14" s="224">
        <v>5.0000000000000044E-2</v>
      </c>
      <c r="J14" s="224">
        <v>0</v>
      </c>
      <c r="K14" s="222">
        <v>20.2</v>
      </c>
      <c r="L14" s="222">
        <v>8.58</v>
      </c>
      <c r="M14" s="222">
        <v>11.62</v>
      </c>
      <c r="N14" s="224">
        <v>1.3543123543123543</v>
      </c>
      <c r="O14" s="225">
        <v>7.2222222222222219E-3</v>
      </c>
      <c r="P14"/>
    </row>
    <row r="15" spans="2:16" ht="14.4" x14ac:dyDescent="0.3">
      <c r="B15" s="219"/>
      <c r="C15" s="220" t="s">
        <v>117</v>
      </c>
      <c r="D15" s="221">
        <v>2</v>
      </c>
      <c r="E15" s="222">
        <v>6.45</v>
      </c>
      <c r="F15" s="225">
        <v>1.8447837150127225E-2</v>
      </c>
      <c r="G15" s="222">
        <v>18</v>
      </c>
      <c r="H15" s="222">
        <v>14.5</v>
      </c>
      <c r="I15" s="224">
        <v>-0.19444444444444445</v>
      </c>
      <c r="J15" s="224">
        <v>0</v>
      </c>
      <c r="K15" s="222">
        <v>51.6</v>
      </c>
      <c r="L15" s="222">
        <v>42.02</v>
      </c>
      <c r="M15" s="222">
        <v>9.5799999999999983</v>
      </c>
      <c r="N15" s="224">
        <v>0.22798667301285097</v>
      </c>
      <c r="O15" s="225">
        <v>1.0408719346049047E-2</v>
      </c>
      <c r="P15"/>
    </row>
    <row r="16" spans="2:16" ht="14.4" x14ac:dyDescent="0.3">
      <c r="B16" s="219"/>
      <c r="C16" s="220" t="s">
        <v>118</v>
      </c>
      <c r="D16" s="221">
        <v>1</v>
      </c>
      <c r="E16" s="222">
        <v>2.9375</v>
      </c>
      <c r="F16" s="225">
        <v>2.3737373737373741E-2</v>
      </c>
      <c r="G16" s="222">
        <v>4.6000000000000005</v>
      </c>
      <c r="H16" s="222">
        <v>7.0500000000000007</v>
      </c>
      <c r="I16" s="224">
        <v>0.53260869565217384</v>
      </c>
      <c r="J16" s="224">
        <v>0</v>
      </c>
      <c r="K16" s="222">
        <v>11.75</v>
      </c>
      <c r="L16" s="222">
        <v>0.5</v>
      </c>
      <c r="M16" s="222">
        <v>11.25</v>
      </c>
      <c r="N16" s="224">
        <v>22.5</v>
      </c>
      <c r="O16" s="225">
        <v>4.4762757385854968E-4</v>
      </c>
      <c r="P16"/>
    </row>
    <row r="17" spans="2:17" ht="14.4" x14ac:dyDescent="0.3">
      <c r="B17" s="220" t="s">
        <v>119</v>
      </c>
      <c r="C17" s="220"/>
      <c r="D17" s="221">
        <v>8</v>
      </c>
      <c r="E17" s="222">
        <v>4.9109375000000002</v>
      </c>
      <c r="F17" s="225">
        <v>1.8187157400156615E-2</v>
      </c>
      <c r="G17" s="222">
        <v>56.8</v>
      </c>
      <c r="H17" s="222">
        <v>46.449999999999996</v>
      </c>
      <c r="I17" s="224">
        <v>-0.18221830985915496</v>
      </c>
      <c r="J17" s="224">
        <v>0</v>
      </c>
      <c r="K17" s="222">
        <v>157.15</v>
      </c>
      <c r="L17" s="222">
        <v>132.78</v>
      </c>
      <c r="M17" s="222">
        <v>24.370000000000005</v>
      </c>
      <c r="N17" s="224">
        <v>0.1835366772104233</v>
      </c>
      <c r="O17" s="225">
        <v>1.1610703043022036E-2</v>
      </c>
      <c r="P17"/>
    </row>
    <row r="18" spans="2:17" ht="14.4" x14ac:dyDescent="0.3">
      <c r="B18" s="219" t="s">
        <v>25</v>
      </c>
      <c r="C18" s="220" t="s">
        <v>120</v>
      </c>
      <c r="D18" s="221">
        <v>1</v>
      </c>
      <c r="E18" s="222">
        <v>31.15</v>
      </c>
      <c r="F18" s="225">
        <v>0.19310344827586207</v>
      </c>
      <c r="G18" s="222">
        <v>4.2</v>
      </c>
      <c r="H18" s="222">
        <v>50.4</v>
      </c>
      <c r="I18" s="224">
        <v>10.999999999999998</v>
      </c>
      <c r="J18" s="224">
        <v>0</v>
      </c>
      <c r="K18" s="222">
        <v>124.6</v>
      </c>
      <c r="L18" s="222">
        <v>25.88</v>
      </c>
      <c r="M18" s="222">
        <v>98.72</v>
      </c>
      <c r="N18" s="224">
        <v>3.8145285935085007</v>
      </c>
      <c r="O18" s="225">
        <v>2.2582897033158814E-2</v>
      </c>
      <c r="P18"/>
      <c r="Q18" s="178"/>
    </row>
    <row r="19" spans="2:17" ht="14.4" x14ac:dyDescent="0.3">
      <c r="B19" s="219"/>
      <c r="C19" s="220" t="s">
        <v>121</v>
      </c>
      <c r="D19" s="221">
        <v>1</v>
      </c>
      <c r="E19" s="222">
        <v>15.5</v>
      </c>
      <c r="F19" s="225">
        <v>6.5420560747663545E-2</v>
      </c>
      <c r="G19" s="222">
        <v>12</v>
      </c>
      <c r="H19" s="222">
        <v>14</v>
      </c>
      <c r="I19" s="224">
        <v>0.16666666666666666</v>
      </c>
      <c r="J19" s="224">
        <v>0</v>
      </c>
      <c r="K19" s="222">
        <v>62</v>
      </c>
      <c r="L19" s="222">
        <v>68.400000000000006</v>
      </c>
      <c r="M19" s="222">
        <v>-6.4000000000000057</v>
      </c>
      <c r="N19" s="224">
        <v>-9.3567251461988382E-2</v>
      </c>
      <c r="O19" s="225">
        <v>9.4736842105263161E-2</v>
      </c>
      <c r="P19"/>
    </row>
    <row r="20" spans="2:17" ht="14.4" x14ac:dyDescent="0.3">
      <c r="B20" s="219"/>
      <c r="C20" s="220" t="s">
        <v>122</v>
      </c>
      <c r="D20" s="221">
        <v>1</v>
      </c>
      <c r="E20" s="222">
        <v>9.0250000000000004</v>
      </c>
      <c r="F20" s="225">
        <v>1.1614730878186968E-2</v>
      </c>
      <c r="G20" s="222">
        <v>14</v>
      </c>
      <c r="H20" s="222">
        <v>4.0999999999999996</v>
      </c>
      <c r="I20" s="224">
        <v>-0.70714285714285718</v>
      </c>
      <c r="J20" s="224">
        <v>0</v>
      </c>
      <c r="K20" s="222">
        <v>36.1</v>
      </c>
      <c r="L20" s="222">
        <v>48.1</v>
      </c>
      <c r="M20" s="222">
        <v>-12</v>
      </c>
      <c r="N20" s="224">
        <v>-0.24948024948024947</v>
      </c>
      <c r="O20" s="225">
        <v>2.9875776397515527E-2</v>
      </c>
      <c r="P20"/>
    </row>
    <row r="21" spans="2:17" ht="14.4" x14ac:dyDescent="0.3">
      <c r="B21" s="219"/>
      <c r="C21" s="220" t="s">
        <v>123</v>
      </c>
      <c r="D21" s="221">
        <v>1</v>
      </c>
      <c r="E21" s="222">
        <v>6.0874999999999995</v>
      </c>
      <c r="F21" s="225">
        <v>3.3166666666666664E-2</v>
      </c>
      <c r="G21" s="222">
        <v>5</v>
      </c>
      <c r="H21" s="222">
        <v>9.9499999999999993</v>
      </c>
      <c r="I21" s="224">
        <v>0.98999999999999988</v>
      </c>
      <c r="J21" s="224">
        <v>0</v>
      </c>
      <c r="K21" s="222">
        <v>24.349999999999998</v>
      </c>
      <c r="L21" s="222">
        <v>36.06</v>
      </c>
      <c r="M21" s="222">
        <v>-11.710000000000004</v>
      </c>
      <c r="N21" s="224">
        <v>-0.32473655019412101</v>
      </c>
      <c r="O21" s="225">
        <v>3.694672131147541E-2</v>
      </c>
      <c r="P21"/>
    </row>
    <row r="22" spans="2:17" ht="14.4" x14ac:dyDescent="0.3">
      <c r="B22" s="219"/>
      <c r="C22" s="220" t="s">
        <v>124</v>
      </c>
      <c r="D22" s="221">
        <v>1</v>
      </c>
      <c r="E22" s="222">
        <v>4.55</v>
      </c>
      <c r="F22" s="225">
        <v>0</v>
      </c>
      <c r="G22" s="222">
        <v>12</v>
      </c>
      <c r="H22" s="222">
        <v>0</v>
      </c>
      <c r="I22" s="224">
        <v>-1</v>
      </c>
      <c r="J22" s="224">
        <v>0</v>
      </c>
      <c r="K22" s="222">
        <v>18.2</v>
      </c>
      <c r="L22" s="222">
        <v>21.3</v>
      </c>
      <c r="M22" s="222">
        <v>-3.1000000000000014</v>
      </c>
      <c r="N22" s="224">
        <v>-0.14553990610328646</v>
      </c>
      <c r="O22" s="225">
        <v>1.4411366711772667E-2</v>
      </c>
      <c r="P22"/>
    </row>
    <row r="23" spans="2:17" ht="14.4" x14ac:dyDescent="0.3">
      <c r="B23" s="220" t="s">
        <v>125</v>
      </c>
      <c r="C23" s="220"/>
      <c r="D23" s="221">
        <v>5</v>
      </c>
      <c r="E23" s="222">
        <v>13.262499999999999</v>
      </c>
      <c r="F23" s="225">
        <v>6.9424778761061956E-2</v>
      </c>
      <c r="G23" s="222">
        <v>47.2</v>
      </c>
      <c r="H23" s="222">
        <v>78.45</v>
      </c>
      <c r="I23" s="224">
        <v>0.66207627118644063</v>
      </c>
      <c r="J23" s="224">
        <v>0</v>
      </c>
      <c r="K23" s="222">
        <v>265.25</v>
      </c>
      <c r="L23" s="222">
        <v>199.73999999999998</v>
      </c>
      <c r="M23" s="222">
        <v>65.510000000000019</v>
      </c>
      <c r="N23" s="224">
        <v>0.32797636928006424</v>
      </c>
      <c r="O23" s="225">
        <v>3.3660262891809907E-2</v>
      </c>
      <c r="P23"/>
    </row>
    <row r="24" spans="2:17" ht="14.4" x14ac:dyDescent="0.3">
      <c r="B24" s="219" t="s">
        <v>23</v>
      </c>
      <c r="C24" s="220" t="s">
        <v>126</v>
      </c>
      <c r="D24" s="221">
        <v>2</v>
      </c>
      <c r="E24" s="222">
        <v>8.4499999999999993</v>
      </c>
      <c r="F24" s="225">
        <v>2.6160337552742618E-2</v>
      </c>
      <c r="G24" s="222">
        <v>19</v>
      </c>
      <c r="H24" s="222">
        <v>18.600000000000001</v>
      </c>
      <c r="I24" s="224">
        <v>-2.1052631578947295E-2</v>
      </c>
      <c r="J24" s="224">
        <v>0</v>
      </c>
      <c r="K24" s="222">
        <v>67.599999999999994</v>
      </c>
      <c r="L24" s="222">
        <v>72.580000000000013</v>
      </c>
      <c r="M24" s="222">
        <v>-4.9800000000000182</v>
      </c>
      <c r="N24" s="224">
        <v>-6.8613943235051211E-2</v>
      </c>
      <c r="O24" s="225">
        <v>2.5070811744386877E-2</v>
      </c>
      <c r="P24"/>
    </row>
    <row r="25" spans="2:17" ht="14.4" x14ac:dyDescent="0.3">
      <c r="B25" s="220" t="s">
        <v>127</v>
      </c>
      <c r="C25" s="220"/>
      <c r="D25" s="221">
        <v>2</v>
      </c>
      <c r="E25" s="222">
        <v>8.4499999999999993</v>
      </c>
      <c r="F25" s="225">
        <v>2.6160337552742618E-2</v>
      </c>
      <c r="G25" s="222">
        <v>19</v>
      </c>
      <c r="H25" s="222">
        <v>18.600000000000001</v>
      </c>
      <c r="I25" s="224">
        <v>-2.1052631578947295E-2</v>
      </c>
      <c r="J25" s="224">
        <v>0</v>
      </c>
      <c r="K25" s="222">
        <v>67.599999999999994</v>
      </c>
      <c r="L25" s="222">
        <v>72.580000000000013</v>
      </c>
      <c r="M25" s="222">
        <v>-4.9800000000000182</v>
      </c>
      <c r="N25" s="224">
        <v>-6.8613943235051211E-2</v>
      </c>
      <c r="O25" s="225">
        <v>2.5070811744386877E-2</v>
      </c>
      <c r="P25"/>
    </row>
    <row r="26" spans="2:17" ht="14.4" x14ac:dyDescent="0.3">
      <c r="B26" s="220" t="s">
        <v>26</v>
      </c>
      <c r="C26" s="220" t="s">
        <v>128</v>
      </c>
      <c r="D26" s="221">
        <v>25</v>
      </c>
      <c r="E26" s="222">
        <v>8.2548999999999992</v>
      </c>
      <c r="F26" s="225">
        <v>2.6207647298952239E-2</v>
      </c>
      <c r="G26" s="222">
        <v>234.47499999999999</v>
      </c>
      <c r="H26" s="222">
        <v>192.6</v>
      </c>
      <c r="I26" s="224">
        <v>-0.17859046806695811</v>
      </c>
      <c r="J26" s="224">
        <v>0</v>
      </c>
      <c r="K26" s="222">
        <v>825.49</v>
      </c>
      <c r="L26" s="222">
        <v>1037.56</v>
      </c>
      <c r="M26" s="222">
        <v>-212.06999999999994</v>
      </c>
      <c r="N26" s="224">
        <v>-0.20439299895909629</v>
      </c>
      <c r="O26" s="225">
        <v>3.2170408036710903E-2</v>
      </c>
      <c r="P26"/>
    </row>
    <row r="27" spans="2:17" ht="14.4" x14ac:dyDescent="0.3">
      <c r="B27" s="220"/>
      <c r="C27" s="220" t="s">
        <v>129</v>
      </c>
      <c r="D27" s="221">
        <v>1</v>
      </c>
      <c r="E27" s="222">
        <v>6.0250000000000004</v>
      </c>
      <c r="F27" s="225">
        <v>1.3300492610837438E-2</v>
      </c>
      <c r="G27" s="222">
        <v>4</v>
      </c>
      <c r="H27" s="222">
        <v>8.1</v>
      </c>
      <c r="I27" s="224">
        <v>1.0249999999999999</v>
      </c>
      <c r="J27" s="224">
        <v>0</v>
      </c>
      <c r="K27" s="222">
        <v>24.1</v>
      </c>
      <c r="L27" s="222">
        <v>28.3</v>
      </c>
      <c r="M27" s="222">
        <v>-4.1999999999999993</v>
      </c>
      <c r="N27" s="224">
        <v>-0.14840989399293283</v>
      </c>
      <c r="O27" s="225">
        <v>9.1853294384939953E-3</v>
      </c>
      <c r="P27"/>
    </row>
    <row r="28" spans="2:17" ht="14.4" x14ac:dyDescent="0.3">
      <c r="B28" s="220" t="s">
        <v>130</v>
      </c>
      <c r="C28" s="220"/>
      <c r="D28" s="221">
        <v>26</v>
      </c>
      <c r="E28" s="222">
        <v>8.1691346153846158</v>
      </c>
      <c r="F28" s="225">
        <v>2.5219904498617742E-2</v>
      </c>
      <c r="G28" s="222">
        <v>238.47499999999999</v>
      </c>
      <c r="H28" s="222">
        <v>200.7</v>
      </c>
      <c r="I28" s="224">
        <v>-0.15840234825453406</v>
      </c>
      <c r="J28" s="224">
        <v>0</v>
      </c>
      <c r="K28" s="222">
        <v>849.59</v>
      </c>
      <c r="L28" s="222">
        <v>1065.8600000000001</v>
      </c>
      <c r="M28" s="222">
        <v>-216.2700000000001</v>
      </c>
      <c r="N28" s="224">
        <v>-0.20290657309590385</v>
      </c>
      <c r="O28" s="225">
        <v>3.0165279900379243E-2</v>
      </c>
      <c r="P28"/>
    </row>
    <row r="29" spans="2:17" ht="14.4" x14ac:dyDescent="0.3">
      <c r="B29" s="220" t="s">
        <v>27</v>
      </c>
      <c r="C29" s="220" t="s">
        <v>131</v>
      </c>
      <c r="D29" s="221">
        <v>1</v>
      </c>
      <c r="E29" s="222">
        <v>19.600000000000001</v>
      </c>
      <c r="F29" s="225">
        <v>2.959558823529412E-2</v>
      </c>
      <c r="G29" s="222">
        <v>14</v>
      </c>
      <c r="H29" s="222">
        <v>16.100000000000001</v>
      </c>
      <c r="I29" s="224">
        <v>0.15000000000000011</v>
      </c>
      <c r="J29" s="224">
        <v>0</v>
      </c>
      <c r="K29" s="222">
        <v>78.400000000000006</v>
      </c>
      <c r="L29" s="222">
        <v>169.3</v>
      </c>
      <c r="M29" s="222">
        <v>-90.9</v>
      </c>
      <c r="N29" s="224">
        <v>-0.53691671588895451</v>
      </c>
      <c r="O29" s="225">
        <v>0.11123521681997373</v>
      </c>
      <c r="P29"/>
    </row>
    <row r="30" spans="2:17" ht="14.4" x14ac:dyDescent="0.3">
      <c r="B30" s="220"/>
      <c r="C30" s="220" t="s">
        <v>132</v>
      </c>
      <c r="D30" s="221">
        <v>1</v>
      </c>
      <c r="E30" s="222">
        <v>17.5075</v>
      </c>
      <c r="F30" s="225">
        <v>6.2837837837837834E-2</v>
      </c>
      <c r="G30" s="222">
        <v>12</v>
      </c>
      <c r="H30" s="222">
        <v>13.95</v>
      </c>
      <c r="I30" s="224">
        <v>0.16249999999999995</v>
      </c>
      <c r="J30" s="224">
        <v>0</v>
      </c>
      <c r="K30" s="222">
        <v>70.03</v>
      </c>
      <c r="L30" s="222">
        <v>130.80000000000001</v>
      </c>
      <c r="M30" s="222">
        <v>-60.77000000000001</v>
      </c>
      <c r="N30" s="224">
        <v>-0.46460244648318044</v>
      </c>
      <c r="O30" s="225">
        <v>0.12445290199809707</v>
      </c>
      <c r="P30"/>
    </row>
    <row r="31" spans="2:17" ht="14.4" x14ac:dyDescent="0.3">
      <c r="B31" s="220"/>
      <c r="C31" s="220" t="s">
        <v>133</v>
      </c>
      <c r="D31" s="221">
        <v>1</v>
      </c>
      <c r="E31" s="222">
        <v>30.549999999999997</v>
      </c>
      <c r="F31" s="225">
        <v>2.4132730015082957E-2</v>
      </c>
      <c r="G31" s="222">
        <v>24</v>
      </c>
      <c r="H31" s="222">
        <v>16</v>
      </c>
      <c r="I31" s="224">
        <v>-0.33333333333333331</v>
      </c>
      <c r="J31" s="224">
        <v>0</v>
      </c>
      <c r="K31" s="222">
        <v>122.19999999999999</v>
      </c>
      <c r="L31" s="222">
        <v>222.21999999999997</v>
      </c>
      <c r="M31" s="222">
        <v>-100.01999999999998</v>
      </c>
      <c r="N31" s="224">
        <v>-0.45009450094500941</v>
      </c>
      <c r="O31" s="225">
        <v>7.0590851334180429E-2</v>
      </c>
      <c r="P31"/>
    </row>
    <row r="32" spans="2:17" ht="14.4" x14ac:dyDescent="0.3">
      <c r="B32" s="220" t="s">
        <v>134</v>
      </c>
      <c r="C32" s="220"/>
      <c r="D32" s="221">
        <v>3</v>
      </c>
      <c r="E32" s="222">
        <v>22.552499999999998</v>
      </c>
      <c r="F32" s="225">
        <v>3.2202797202797208E-2</v>
      </c>
      <c r="G32" s="222">
        <v>50</v>
      </c>
      <c r="H32" s="222">
        <v>46.050000000000004</v>
      </c>
      <c r="I32" s="224">
        <v>-7.8999999999999918E-2</v>
      </c>
      <c r="J32" s="224">
        <v>0</v>
      </c>
      <c r="K32" s="222">
        <v>270.63</v>
      </c>
      <c r="L32" s="222">
        <v>522.32000000000016</v>
      </c>
      <c r="M32" s="222">
        <v>-251.69000000000017</v>
      </c>
      <c r="N32" s="224">
        <v>-0.48186935212130511</v>
      </c>
      <c r="O32" s="225">
        <v>9.1298723999300849E-2</v>
      </c>
      <c r="P32"/>
    </row>
    <row r="33" spans="2:17" ht="14.4" x14ac:dyDescent="0.3">
      <c r="B33" s="220" t="s">
        <v>28</v>
      </c>
      <c r="C33" s="220" t="s">
        <v>135</v>
      </c>
      <c r="D33" s="221">
        <v>1</v>
      </c>
      <c r="E33" s="222">
        <v>9.0500000000000007</v>
      </c>
      <c r="F33" s="225">
        <v>1.7134831460674155E-2</v>
      </c>
      <c r="G33" s="222">
        <v>12</v>
      </c>
      <c r="H33" s="222">
        <v>12.2</v>
      </c>
      <c r="I33" s="224">
        <v>1.6666666666666607E-2</v>
      </c>
      <c r="J33" s="224">
        <v>0</v>
      </c>
      <c r="K33" s="222">
        <v>36.200000000000003</v>
      </c>
      <c r="L33" s="222">
        <v>62</v>
      </c>
      <c r="M33" s="222">
        <v>-25.799999999999997</v>
      </c>
      <c r="N33" s="224">
        <v>-0.41612903225806447</v>
      </c>
      <c r="O33" s="225">
        <v>1.7112889870273255E-2</v>
      </c>
      <c r="P33"/>
    </row>
    <row r="34" spans="2:17" ht="14.4" x14ac:dyDescent="0.3">
      <c r="B34" s="220"/>
      <c r="C34" s="220" t="s">
        <v>136</v>
      </c>
      <c r="D34" s="221">
        <v>2</v>
      </c>
      <c r="E34" s="222">
        <v>13.159374999999999</v>
      </c>
      <c r="F34" s="225">
        <v>3.4222661396574441E-2</v>
      </c>
      <c r="G34" s="222">
        <v>28</v>
      </c>
      <c r="H34" s="222">
        <v>25.975000000000001</v>
      </c>
      <c r="I34" s="224">
        <v>-7.2321428571428523E-2</v>
      </c>
      <c r="J34" s="224">
        <v>0</v>
      </c>
      <c r="K34" s="222">
        <v>105.27499999999999</v>
      </c>
      <c r="L34" s="222">
        <v>182.66</v>
      </c>
      <c r="M34" s="222">
        <v>-77.385000000000005</v>
      </c>
      <c r="N34" s="224">
        <v>-0.42365597284572432</v>
      </c>
      <c r="O34" s="225">
        <v>5.9556569938050211E-2</v>
      </c>
      <c r="P34"/>
    </row>
    <row r="35" spans="2:17" ht="14.4" x14ac:dyDescent="0.3">
      <c r="B35" s="220"/>
      <c r="C35" s="220" t="s">
        <v>137</v>
      </c>
      <c r="D35" s="221">
        <v>4</v>
      </c>
      <c r="E35" s="222">
        <v>8.4556250000000013</v>
      </c>
      <c r="F35" s="225">
        <v>2.0391324846770392E-2</v>
      </c>
      <c r="G35" s="222">
        <v>27</v>
      </c>
      <c r="H35" s="222">
        <v>43.25</v>
      </c>
      <c r="I35" s="224">
        <v>0.60185185185185186</v>
      </c>
      <c r="J35" s="224">
        <v>0</v>
      </c>
      <c r="K35" s="222">
        <v>135.29000000000002</v>
      </c>
      <c r="L35" s="222">
        <v>169.03999999999994</v>
      </c>
      <c r="M35" s="222">
        <v>-33.749999999999915</v>
      </c>
      <c r="N35" s="224">
        <v>-0.19965688594415479</v>
      </c>
      <c r="O35" s="225">
        <v>1.7711651299245592E-2</v>
      </c>
      <c r="P35"/>
    </row>
    <row r="36" spans="2:17" ht="14.4" x14ac:dyDescent="0.3">
      <c r="B36" s="220"/>
      <c r="C36" s="220" t="s">
        <v>138</v>
      </c>
      <c r="D36" s="221">
        <v>1</v>
      </c>
      <c r="E36" s="222">
        <v>15.8</v>
      </c>
      <c r="F36" s="225">
        <v>2.6737967914438502E-2</v>
      </c>
      <c r="G36" s="222">
        <v>20</v>
      </c>
      <c r="H36" s="222">
        <v>10</v>
      </c>
      <c r="I36" s="224">
        <v>-0.5</v>
      </c>
      <c r="J36" s="224">
        <v>0</v>
      </c>
      <c r="K36" s="222">
        <v>63.2</v>
      </c>
      <c r="L36" s="222">
        <v>78.2</v>
      </c>
      <c r="M36" s="222">
        <v>-15</v>
      </c>
      <c r="N36" s="224">
        <v>-0.1918158567774936</v>
      </c>
      <c r="O36" s="225">
        <v>2.959878879636639E-2</v>
      </c>
      <c r="P36"/>
      <c r="Q36"/>
    </row>
    <row r="37" spans="2:17" ht="14.4" x14ac:dyDescent="0.3">
      <c r="B37" s="220"/>
      <c r="C37" s="220" t="s">
        <v>139</v>
      </c>
      <c r="D37" s="221">
        <v>1</v>
      </c>
      <c r="E37" s="222">
        <v>10.55</v>
      </c>
      <c r="F37" s="225">
        <v>1.8547140649149921E-2</v>
      </c>
      <c r="G37" s="222">
        <v>0</v>
      </c>
      <c r="H37" s="222">
        <v>12</v>
      </c>
      <c r="I37" s="224">
        <v>0</v>
      </c>
      <c r="J37" s="224">
        <v>0</v>
      </c>
      <c r="K37" s="222">
        <v>42.2</v>
      </c>
      <c r="L37" s="222">
        <v>43.26</v>
      </c>
      <c r="M37" s="222">
        <v>-1.0599999999999952</v>
      </c>
      <c r="N37" s="224">
        <v>-2.4503005085529248E-2</v>
      </c>
      <c r="O37" s="225">
        <v>1.1369250985545334E-2</v>
      </c>
      <c r="P37"/>
      <c r="Q37"/>
    </row>
    <row r="38" spans="2:17" ht="14.4" x14ac:dyDescent="0.3">
      <c r="B38" s="220" t="s">
        <v>140</v>
      </c>
      <c r="C38" s="220"/>
      <c r="D38" s="221">
        <v>9</v>
      </c>
      <c r="E38" s="222">
        <v>10.615694444444443</v>
      </c>
      <c r="F38" s="225">
        <v>2.2410617551462623E-2</v>
      </c>
      <c r="G38" s="222">
        <v>87</v>
      </c>
      <c r="H38" s="222">
        <v>103.425</v>
      </c>
      <c r="I38" s="224">
        <v>0.18879310344827582</v>
      </c>
      <c r="J38" s="224">
        <v>0</v>
      </c>
      <c r="K38" s="222">
        <v>382.16499999999996</v>
      </c>
      <c r="L38" s="222">
        <v>535.15999999999985</v>
      </c>
      <c r="M38" s="222">
        <v>-152.99499999999989</v>
      </c>
      <c r="N38" s="224">
        <v>-0.28588646386127503</v>
      </c>
      <c r="O38" s="225">
        <v>2.3592999162368285E-2</v>
      </c>
      <c r="P38"/>
      <c r="Q38"/>
    </row>
    <row r="39" spans="2:17" ht="14.4" x14ac:dyDescent="0.3">
      <c r="B39" s="219" t="s">
        <v>141</v>
      </c>
      <c r="C39" s="219"/>
      <c r="D39" s="221">
        <v>53</v>
      </c>
      <c r="E39" s="222">
        <v>9.3980424528301878</v>
      </c>
      <c r="F39" s="225">
        <v>2.6828704961686864E-2</v>
      </c>
      <c r="G39" s="222">
        <v>498.47500000000002</v>
      </c>
      <c r="H39" s="222">
        <v>493.67499999999995</v>
      </c>
      <c r="I39" s="224">
        <v>-9.6293695772106287E-3</v>
      </c>
      <c r="J39" s="224">
        <v>0</v>
      </c>
      <c r="K39" s="222">
        <v>1992.3849999999998</v>
      </c>
      <c r="L39" s="222">
        <v>2528.44</v>
      </c>
      <c r="M39" s="222">
        <v>-536.05500000000029</v>
      </c>
      <c r="N39" s="224">
        <v>-0.21201017228014121</v>
      </c>
      <c r="O39" s="225">
        <v>3.009904290271892E-2</v>
      </c>
      <c r="P39"/>
      <c r="Q39"/>
    </row>
    <row r="40" spans="2:17" ht="12" customHeight="1" x14ac:dyDescent="0.3">
      <c r="B40"/>
      <c r="C40"/>
      <c r="D40"/>
      <c r="E40"/>
      <c r="F40"/>
      <c r="G40"/>
      <c r="H40"/>
      <c r="I40"/>
      <c r="J40"/>
      <c r="K40"/>
      <c r="L40"/>
      <c r="M40"/>
      <c r="N40"/>
      <c r="O40"/>
      <c r="P40"/>
      <c r="Q40"/>
    </row>
    <row r="41" spans="2:17" ht="14.4" x14ac:dyDescent="0.3">
      <c r="B41"/>
      <c r="C41"/>
      <c r="D41"/>
      <c r="E41"/>
      <c r="F41"/>
      <c r="G41"/>
      <c r="H41"/>
      <c r="I41"/>
      <c r="J41"/>
      <c r="K41"/>
      <c r="L41"/>
      <c r="M41"/>
      <c r="N41"/>
      <c r="O41"/>
      <c r="P41"/>
      <c r="Q41"/>
    </row>
    <row r="42" spans="2:17" ht="14.4" x14ac:dyDescent="0.3">
      <c r="B42"/>
      <c r="C42"/>
      <c r="D42"/>
      <c r="E42"/>
      <c r="F42"/>
      <c r="G42"/>
      <c r="H42"/>
      <c r="I42"/>
      <c r="J42"/>
      <c r="K42"/>
      <c r="L42"/>
      <c r="M42"/>
      <c r="N42"/>
      <c r="O42"/>
      <c r="P42"/>
      <c r="Q42"/>
    </row>
    <row r="43" spans="2:17" ht="14.4" x14ac:dyDescent="0.3">
      <c r="B43"/>
      <c r="C43"/>
      <c r="D43"/>
      <c r="E43"/>
      <c r="F43"/>
      <c r="G43"/>
      <c r="H43"/>
      <c r="I43"/>
      <c r="J43"/>
      <c r="K43"/>
      <c r="L43"/>
      <c r="M43"/>
      <c r="N43"/>
      <c r="O43"/>
      <c r="P43"/>
      <c r="Q43"/>
    </row>
    <row r="44" spans="2:17" ht="14.4" x14ac:dyDescent="0.3">
      <c r="B44"/>
      <c r="C44"/>
      <c r="D44"/>
      <c r="E44"/>
      <c r="F44"/>
      <c r="G44"/>
      <c r="H44"/>
      <c r="I44"/>
      <c r="J44"/>
      <c r="K44"/>
      <c r="L44"/>
      <c r="M44"/>
      <c r="N44"/>
      <c r="O44"/>
      <c r="P44"/>
      <c r="Q44"/>
    </row>
    <row r="45" spans="2:17" ht="14.4" x14ac:dyDescent="0.3">
      <c r="B45"/>
      <c r="C45"/>
      <c r="D45"/>
      <c r="E45"/>
      <c r="F45"/>
      <c r="G45"/>
      <c r="H45"/>
      <c r="I45"/>
      <c r="J45"/>
      <c r="K45"/>
      <c r="L45"/>
      <c r="M45"/>
      <c r="N45"/>
      <c r="O45"/>
      <c r="P45"/>
      <c r="Q45"/>
    </row>
    <row r="46" spans="2:17" ht="14.4" x14ac:dyDescent="0.3">
      <c r="B46"/>
      <c r="C46"/>
      <c r="D46"/>
      <c r="E46"/>
      <c r="F46"/>
      <c r="G46"/>
      <c r="H46"/>
      <c r="I46"/>
      <c r="J46"/>
      <c r="K46"/>
      <c r="L46"/>
      <c r="M46"/>
      <c r="N46"/>
      <c r="O46"/>
      <c r="P46"/>
      <c r="Q46"/>
    </row>
    <row r="47" spans="2:17" ht="14.4" x14ac:dyDescent="0.3">
      <c r="B47"/>
      <c r="C47"/>
      <c r="D47"/>
      <c r="E47"/>
      <c r="F47"/>
      <c r="G47"/>
      <c r="H47"/>
      <c r="I47"/>
      <c r="J47"/>
      <c r="K47"/>
      <c r="L47"/>
      <c r="M47"/>
      <c r="N47"/>
      <c r="O47"/>
      <c r="P47"/>
      <c r="Q47"/>
    </row>
    <row r="48" spans="2:17" ht="14.4" x14ac:dyDescent="0.3">
      <c r="B48"/>
      <c r="C48"/>
      <c r="D48"/>
      <c r="E48"/>
      <c r="F48"/>
      <c r="G48"/>
      <c r="H48"/>
      <c r="I48"/>
      <c r="J48"/>
      <c r="K48"/>
      <c r="L48"/>
      <c r="M48"/>
      <c r="N48"/>
      <c r="O48"/>
      <c r="P48"/>
      <c r="Q48"/>
    </row>
    <row r="49" spans="2:17" ht="14.4" x14ac:dyDescent="0.3">
      <c r="B49"/>
      <c r="C49"/>
      <c r="D49"/>
      <c r="E49"/>
      <c r="F49"/>
      <c r="G49"/>
      <c r="H49"/>
      <c r="I49"/>
      <c r="J49"/>
      <c r="K49"/>
      <c r="L49"/>
      <c r="M49"/>
      <c r="N49"/>
      <c r="O49"/>
      <c r="P49"/>
      <c r="Q49"/>
    </row>
    <row r="50" spans="2:17" ht="14.4" x14ac:dyDescent="0.3">
      <c r="B50"/>
      <c r="C50"/>
      <c r="D50"/>
      <c r="E50"/>
      <c r="F50"/>
      <c r="G50"/>
      <c r="H50"/>
      <c r="I50"/>
      <c r="J50"/>
      <c r="K50"/>
      <c r="L50"/>
      <c r="M50"/>
      <c r="N50"/>
      <c r="O50"/>
      <c r="P50"/>
      <c r="Q50"/>
    </row>
    <row r="51" spans="2:17" ht="14.4" x14ac:dyDescent="0.3">
      <c r="B51"/>
      <c r="C51"/>
      <c r="D51"/>
      <c r="E51"/>
      <c r="F51"/>
      <c r="G51"/>
      <c r="H51"/>
      <c r="I51"/>
      <c r="J51"/>
      <c r="K51"/>
      <c r="L51"/>
      <c r="M51"/>
      <c r="N51"/>
      <c r="O51"/>
      <c r="P51"/>
      <c r="Q51"/>
    </row>
    <row r="52" spans="2:17" ht="14.4" x14ac:dyDescent="0.3">
      <c r="B52"/>
      <c r="C52"/>
      <c r="D52"/>
      <c r="E52"/>
      <c r="F52"/>
      <c r="G52"/>
      <c r="H52"/>
      <c r="I52"/>
      <c r="J52"/>
      <c r="K52"/>
      <c r="L52"/>
      <c r="M52"/>
      <c r="N52"/>
      <c r="O52"/>
      <c r="P52"/>
      <c r="Q52"/>
    </row>
    <row r="53" spans="2:17" ht="14.4" x14ac:dyDescent="0.3">
      <c r="B53"/>
      <c r="C53"/>
      <c r="D53"/>
      <c r="E53"/>
      <c r="F53"/>
      <c r="G53"/>
      <c r="H53"/>
      <c r="I53"/>
      <c r="J53"/>
      <c r="K53"/>
      <c r="L53"/>
      <c r="M53"/>
      <c r="N53"/>
      <c r="O53"/>
      <c r="P53"/>
      <c r="Q53"/>
    </row>
    <row r="54" spans="2:17" ht="14.4" x14ac:dyDescent="0.3">
      <c r="B54"/>
      <c r="C54"/>
      <c r="D54"/>
      <c r="E54"/>
      <c r="F54"/>
      <c r="G54"/>
      <c r="H54"/>
      <c r="I54"/>
      <c r="J54"/>
      <c r="K54"/>
      <c r="L54"/>
      <c r="M54"/>
      <c r="N54"/>
      <c r="O54"/>
      <c r="P54"/>
      <c r="Q54"/>
    </row>
    <row r="55" spans="2:17" ht="14.4" x14ac:dyDescent="0.3">
      <c r="B55"/>
      <c r="C55"/>
      <c r="D55"/>
      <c r="E55"/>
      <c r="F55"/>
      <c r="G55"/>
      <c r="H55"/>
      <c r="I55"/>
      <c r="J55"/>
      <c r="K55"/>
      <c r="L55"/>
      <c r="M55"/>
      <c r="N55"/>
      <c r="O55"/>
      <c r="P55"/>
      <c r="Q55"/>
    </row>
    <row r="56" spans="2:17" ht="14.4" x14ac:dyDescent="0.3">
      <c r="B56"/>
      <c r="C56"/>
      <c r="D56"/>
      <c r="E56"/>
      <c r="F56"/>
      <c r="G56"/>
      <c r="H56"/>
      <c r="I56"/>
      <c r="J56"/>
      <c r="K56"/>
      <c r="L56"/>
      <c r="M56"/>
      <c r="N56"/>
      <c r="O56"/>
      <c r="P56"/>
      <c r="Q56"/>
    </row>
    <row r="57" spans="2:17" ht="14.4" x14ac:dyDescent="0.3">
      <c r="B57"/>
      <c r="C57"/>
      <c r="D57"/>
      <c r="E57"/>
      <c r="F57"/>
      <c r="G57"/>
      <c r="H57"/>
      <c r="I57"/>
      <c r="J57"/>
      <c r="K57"/>
      <c r="L57"/>
      <c r="M57"/>
      <c r="N57"/>
      <c r="O57"/>
      <c r="P57"/>
      <c r="Q57"/>
    </row>
    <row r="58" spans="2:17" ht="14.4" x14ac:dyDescent="0.3">
      <c r="B58"/>
      <c r="C58"/>
      <c r="D58"/>
      <c r="E58"/>
      <c r="F58"/>
      <c r="G58"/>
      <c r="H58"/>
      <c r="I58"/>
      <c r="J58"/>
      <c r="K58"/>
      <c r="L58"/>
      <c r="M58"/>
      <c r="N58"/>
      <c r="O58"/>
      <c r="P58"/>
      <c r="Q58"/>
    </row>
    <row r="59" spans="2:17" ht="14.4" x14ac:dyDescent="0.3">
      <c r="B59"/>
      <c r="C59"/>
      <c r="D59"/>
      <c r="E59"/>
      <c r="F59"/>
      <c r="G59"/>
      <c r="H59"/>
      <c r="I59"/>
      <c r="J59"/>
      <c r="K59"/>
      <c r="L59"/>
      <c r="M59"/>
      <c r="N59"/>
      <c r="O59"/>
      <c r="P59"/>
      <c r="Q59"/>
    </row>
    <row r="60" spans="2:17" ht="14.4" x14ac:dyDescent="0.3">
      <c r="B60"/>
      <c r="C60"/>
      <c r="D60"/>
      <c r="E60"/>
      <c r="F60"/>
      <c r="G60"/>
      <c r="H60"/>
      <c r="I60"/>
      <c r="J60"/>
      <c r="K60"/>
      <c r="L60"/>
      <c r="M60"/>
      <c r="N60"/>
      <c r="O60"/>
      <c r="P60"/>
      <c r="Q60"/>
    </row>
    <row r="61" spans="2:17" ht="14.4" x14ac:dyDescent="0.3">
      <c r="B61"/>
      <c r="C61"/>
      <c r="D61"/>
      <c r="E61"/>
      <c r="F61"/>
      <c r="G61"/>
      <c r="H61"/>
      <c r="I61"/>
      <c r="J61"/>
      <c r="K61"/>
      <c r="L61"/>
      <c r="M61"/>
      <c r="N61"/>
      <c r="O61"/>
      <c r="P61"/>
      <c r="Q61"/>
    </row>
    <row r="62" spans="2:17" ht="14.4" x14ac:dyDescent="0.3">
      <c r="B62"/>
      <c r="C62"/>
      <c r="D62"/>
      <c r="E62"/>
      <c r="F62"/>
      <c r="G62"/>
      <c r="H62"/>
      <c r="I62"/>
      <c r="J62"/>
      <c r="K62"/>
      <c r="L62"/>
      <c r="M62"/>
      <c r="N62"/>
      <c r="O62"/>
      <c r="P62"/>
      <c r="Q62"/>
    </row>
    <row r="63" spans="2:17" ht="14.4" x14ac:dyDescent="0.3">
      <c r="B63"/>
      <c r="C63"/>
      <c r="D63"/>
      <c r="E63"/>
      <c r="F63"/>
      <c r="G63"/>
      <c r="H63"/>
      <c r="I63"/>
      <c r="J63"/>
      <c r="K63"/>
      <c r="L63"/>
      <c r="M63"/>
      <c r="N63"/>
      <c r="O63"/>
      <c r="P63"/>
      <c r="Q63"/>
    </row>
    <row r="64" spans="2:17" ht="14.4" x14ac:dyDescent="0.3">
      <c r="B64"/>
      <c r="C64"/>
      <c r="D64"/>
      <c r="E64"/>
      <c r="F64"/>
      <c r="G64"/>
      <c r="H64"/>
      <c r="I64"/>
      <c r="J64"/>
      <c r="K64"/>
      <c r="L64"/>
      <c r="M64"/>
      <c r="N64"/>
      <c r="O64"/>
      <c r="P64"/>
      <c r="Q64"/>
    </row>
    <row r="65" spans="2:17" ht="14.4" x14ac:dyDescent="0.3">
      <c r="B65"/>
      <c r="C65"/>
      <c r="D65"/>
      <c r="E65"/>
      <c r="F65"/>
      <c r="G65"/>
      <c r="H65"/>
      <c r="I65"/>
      <c r="J65"/>
      <c r="K65"/>
      <c r="L65"/>
      <c r="M65"/>
      <c r="N65"/>
      <c r="O65"/>
      <c r="P65"/>
      <c r="Q65"/>
    </row>
    <row r="66" spans="2:17" ht="14.4" x14ac:dyDescent="0.3">
      <c r="B66"/>
      <c r="C66"/>
      <c r="D66"/>
      <c r="E66"/>
      <c r="F66"/>
      <c r="G66"/>
      <c r="H66"/>
      <c r="I66"/>
      <c r="J66"/>
      <c r="K66"/>
      <c r="L66"/>
      <c r="M66"/>
      <c r="N66"/>
      <c r="O66"/>
      <c r="P66"/>
      <c r="Q66"/>
    </row>
    <row r="67" spans="2:17" ht="14.4" x14ac:dyDescent="0.3">
      <c r="B67"/>
      <c r="C67"/>
      <c r="D67"/>
      <c r="E67"/>
      <c r="F67"/>
      <c r="G67"/>
      <c r="H67"/>
      <c r="I67"/>
      <c r="J67"/>
      <c r="K67"/>
      <c r="L67"/>
      <c r="M67"/>
      <c r="N67"/>
      <c r="O67"/>
      <c r="P67"/>
      <c r="Q67"/>
    </row>
    <row r="68" spans="2:17" ht="14.4" x14ac:dyDescent="0.3">
      <c r="B68"/>
      <c r="C68"/>
      <c r="D68"/>
      <c r="E68"/>
      <c r="F68"/>
      <c r="G68"/>
      <c r="H68"/>
      <c r="I68"/>
      <c r="J68"/>
      <c r="K68"/>
      <c r="L68"/>
      <c r="M68"/>
      <c r="N68"/>
      <c r="O68"/>
      <c r="P68"/>
      <c r="Q68"/>
    </row>
    <row r="69" spans="2:17" ht="14.4" x14ac:dyDescent="0.3">
      <c r="B69"/>
      <c r="C69"/>
      <c r="D69"/>
      <c r="E69"/>
      <c r="F69"/>
      <c r="G69"/>
      <c r="H69"/>
      <c r="I69"/>
      <c r="J69"/>
      <c r="K69"/>
      <c r="L69"/>
      <c r="M69"/>
      <c r="N69"/>
      <c r="O69"/>
      <c r="P69"/>
      <c r="Q69"/>
    </row>
    <row r="70" spans="2:17" ht="14.4" x14ac:dyDescent="0.3">
      <c r="B70"/>
      <c r="C70"/>
      <c r="D70"/>
      <c r="E70"/>
      <c r="F70"/>
      <c r="G70"/>
      <c r="H70"/>
      <c r="I70"/>
      <c r="J70"/>
      <c r="K70"/>
      <c r="L70"/>
      <c r="M70"/>
      <c r="N70"/>
      <c r="O70"/>
      <c r="P70"/>
      <c r="Q70"/>
    </row>
    <row r="71" spans="2:17" ht="14.4" x14ac:dyDescent="0.3">
      <c r="B71"/>
      <c r="C71"/>
      <c r="D71"/>
      <c r="E71"/>
      <c r="F71"/>
      <c r="G71"/>
      <c r="H71"/>
      <c r="I71"/>
      <c r="J71"/>
      <c r="K71"/>
      <c r="L71"/>
      <c r="M71"/>
      <c r="N71"/>
      <c r="O71"/>
      <c r="P71"/>
      <c r="Q71"/>
    </row>
    <row r="72" spans="2:17" ht="14.4" x14ac:dyDescent="0.3">
      <c r="B72"/>
      <c r="C72"/>
      <c r="D72"/>
      <c r="E72"/>
      <c r="F72"/>
      <c r="G72"/>
      <c r="H72"/>
      <c r="I72"/>
      <c r="J72"/>
      <c r="K72"/>
      <c r="L72"/>
      <c r="M72"/>
      <c r="N72"/>
      <c r="O72"/>
      <c r="P72"/>
      <c r="Q72"/>
    </row>
    <row r="73" spans="2:17" ht="14.4" x14ac:dyDescent="0.3">
      <c r="B73"/>
      <c r="C73"/>
      <c r="D73"/>
      <c r="E73"/>
      <c r="F73"/>
      <c r="G73"/>
      <c r="H73"/>
      <c r="I73"/>
      <c r="J73"/>
      <c r="K73"/>
      <c r="L73"/>
      <c r="M73"/>
      <c r="N73"/>
      <c r="O73"/>
      <c r="P73"/>
      <c r="Q73"/>
    </row>
    <row r="74" spans="2:17" ht="14.4" x14ac:dyDescent="0.3">
      <c r="B74"/>
      <c r="C74"/>
      <c r="D74"/>
      <c r="E74"/>
      <c r="F74"/>
      <c r="G74"/>
      <c r="H74"/>
      <c r="I74"/>
      <c r="J74"/>
      <c r="K74"/>
      <c r="L74"/>
      <c r="M74"/>
      <c r="N74"/>
      <c r="O74"/>
      <c r="P74"/>
      <c r="Q74"/>
    </row>
    <row r="75" spans="2:17" ht="14.4" x14ac:dyDescent="0.3">
      <c r="B75"/>
      <c r="C75"/>
      <c r="D75"/>
      <c r="E75"/>
      <c r="F75"/>
      <c r="G75"/>
      <c r="H75"/>
      <c r="I75"/>
      <c r="J75"/>
      <c r="K75"/>
      <c r="L75"/>
      <c r="M75"/>
      <c r="N75"/>
      <c r="O75"/>
      <c r="P75"/>
      <c r="Q75"/>
    </row>
    <row r="76" spans="2:17" ht="14.4" x14ac:dyDescent="0.3">
      <c r="B76"/>
      <c r="C76"/>
      <c r="D76"/>
      <c r="E76"/>
      <c r="F76"/>
      <c r="G76"/>
      <c r="H76"/>
      <c r="I76"/>
      <c r="J76"/>
      <c r="K76"/>
      <c r="L76"/>
      <c r="M76"/>
      <c r="N76"/>
      <c r="O76"/>
      <c r="P76"/>
      <c r="Q76"/>
    </row>
    <row r="77" spans="2:17" ht="14.4" x14ac:dyDescent="0.3">
      <c r="B77"/>
      <c r="C77"/>
      <c r="D77"/>
      <c r="E77"/>
      <c r="F77"/>
      <c r="G77"/>
      <c r="H77"/>
      <c r="I77"/>
      <c r="J77"/>
      <c r="K77"/>
      <c r="L77"/>
      <c r="M77"/>
      <c r="N77"/>
      <c r="O77"/>
      <c r="P77"/>
      <c r="Q77"/>
    </row>
    <row r="78" spans="2:17" ht="14.4" x14ac:dyDescent="0.3">
      <c r="B78"/>
      <c r="C78"/>
      <c r="D78"/>
      <c r="E78"/>
      <c r="F78"/>
      <c r="G78"/>
      <c r="H78"/>
      <c r="I78"/>
      <c r="J78"/>
      <c r="K78"/>
      <c r="L78"/>
      <c r="M78"/>
      <c r="N78"/>
      <c r="O78"/>
      <c r="P78"/>
      <c r="Q78"/>
    </row>
    <row r="79" spans="2:17" ht="14.4" x14ac:dyDescent="0.3">
      <c r="B79"/>
      <c r="C79"/>
      <c r="D79"/>
      <c r="E79"/>
      <c r="F79"/>
      <c r="G79"/>
      <c r="H79"/>
      <c r="I79"/>
      <c r="J79"/>
      <c r="K79"/>
      <c r="L79"/>
      <c r="M79"/>
      <c r="N79"/>
      <c r="O79"/>
      <c r="P79"/>
      <c r="Q79"/>
    </row>
    <row r="80" spans="2:17" ht="14.4" x14ac:dyDescent="0.3">
      <c r="B80"/>
      <c r="C80"/>
      <c r="D80"/>
      <c r="E80"/>
      <c r="F80"/>
      <c r="G80"/>
      <c r="H80"/>
      <c r="I80"/>
      <c r="J80"/>
      <c r="K80"/>
      <c r="L80"/>
      <c r="M80"/>
      <c r="N80"/>
      <c r="O80"/>
      <c r="P80"/>
      <c r="Q80"/>
    </row>
    <row r="81" spans="2:17" ht="14.4" x14ac:dyDescent="0.3">
      <c r="B81"/>
      <c r="C81"/>
      <c r="D81"/>
      <c r="E81"/>
      <c r="F81"/>
      <c r="G81"/>
      <c r="H81"/>
      <c r="I81"/>
      <c r="J81"/>
      <c r="K81"/>
      <c r="L81"/>
      <c r="M81"/>
      <c r="N81"/>
      <c r="O81"/>
      <c r="P81"/>
      <c r="Q81"/>
    </row>
    <row r="82" spans="2:17" ht="14.4" x14ac:dyDescent="0.3">
      <c r="B82"/>
      <c r="C82"/>
      <c r="D82"/>
      <c r="E82"/>
      <c r="F82"/>
      <c r="G82"/>
      <c r="H82"/>
      <c r="I82"/>
      <c r="J82"/>
      <c r="K82"/>
      <c r="L82"/>
      <c r="M82"/>
      <c r="N82"/>
      <c r="O82"/>
      <c r="P82"/>
      <c r="Q82"/>
    </row>
    <row r="83" spans="2:17" ht="14.4" x14ac:dyDescent="0.3">
      <c r="B83"/>
      <c r="C83"/>
      <c r="D83"/>
      <c r="E83"/>
      <c r="F83"/>
      <c r="G83"/>
      <c r="H83"/>
      <c r="I83"/>
      <c r="J83"/>
      <c r="K83"/>
      <c r="L83"/>
      <c r="M83"/>
      <c r="N83"/>
      <c r="O83"/>
      <c r="P83"/>
      <c r="Q83"/>
    </row>
    <row r="84" spans="2:17" ht="14.4" x14ac:dyDescent="0.3">
      <c r="B84"/>
      <c r="C84"/>
      <c r="D84"/>
      <c r="E84"/>
      <c r="F84"/>
      <c r="G84"/>
      <c r="H84"/>
      <c r="I84"/>
      <c r="J84"/>
      <c r="K84"/>
      <c r="L84"/>
      <c r="M84"/>
      <c r="N84"/>
      <c r="O84"/>
      <c r="P84"/>
      <c r="Q84"/>
    </row>
    <row r="85" spans="2:17" ht="14.4" x14ac:dyDescent="0.3">
      <c r="B85"/>
      <c r="C85"/>
      <c r="D85"/>
      <c r="E85"/>
      <c r="F85"/>
      <c r="G85"/>
      <c r="H85"/>
      <c r="I85"/>
      <c r="J85"/>
      <c r="K85"/>
      <c r="L85"/>
      <c r="M85"/>
      <c r="N85"/>
      <c r="O85"/>
      <c r="P85"/>
      <c r="Q85"/>
    </row>
    <row r="86" spans="2:17" ht="14.4" x14ac:dyDescent="0.3">
      <c r="B86"/>
      <c r="C86"/>
      <c r="D86"/>
      <c r="E86"/>
      <c r="F86"/>
      <c r="G86"/>
      <c r="H86"/>
      <c r="I86"/>
      <c r="J86"/>
      <c r="K86"/>
      <c r="L86"/>
      <c r="M86"/>
      <c r="N86"/>
      <c r="O86"/>
      <c r="P86"/>
      <c r="Q86"/>
    </row>
    <row r="87" spans="2:17" ht="14.4" x14ac:dyDescent="0.3">
      <c r="B87"/>
      <c r="C87"/>
      <c r="D87"/>
      <c r="E87"/>
      <c r="F87"/>
      <c r="G87"/>
      <c r="H87"/>
      <c r="I87"/>
      <c r="J87"/>
      <c r="K87"/>
      <c r="L87"/>
      <c r="M87"/>
      <c r="N87"/>
      <c r="O87"/>
      <c r="P87"/>
      <c r="Q87"/>
    </row>
    <row r="88" spans="2:17" ht="14.4" x14ac:dyDescent="0.3">
      <c r="B88"/>
      <c r="C88"/>
      <c r="D88"/>
      <c r="E88"/>
      <c r="F88"/>
      <c r="G88"/>
      <c r="H88"/>
      <c r="I88"/>
      <c r="J88"/>
      <c r="K88"/>
      <c r="L88"/>
      <c r="M88"/>
      <c r="N88"/>
      <c r="O88"/>
      <c r="P88"/>
      <c r="Q88"/>
    </row>
    <row r="89" spans="2:17" ht="14.4" x14ac:dyDescent="0.3">
      <c r="B89"/>
      <c r="C89"/>
      <c r="D89"/>
      <c r="E89"/>
      <c r="F89"/>
      <c r="G89"/>
      <c r="H89"/>
      <c r="I89"/>
      <c r="J89"/>
      <c r="K89"/>
      <c r="L89"/>
      <c r="M89"/>
      <c r="N89"/>
      <c r="O89"/>
      <c r="P89"/>
      <c r="Q89"/>
    </row>
    <row r="90" spans="2:17" ht="14.4" x14ac:dyDescent="0.3">
      <c r="B90"/>
      <c r="C90"/>
      <c r="D90"/>
      <c r="E90"/>
      <c r="F90"/>
      <c r="G90"/>
      <c r="H90"/>
      <c r="I90"/>
      <c r="J90"/>
      <c r="K90"/>
      <c r="L90"/>
      <c r="M90"/>
      <c r="N90"/>
      <c r="O90"/>
      <c r="P90"/>
      <c r="Q90"/>
    </row>
    <row r="91" spans="2:17" ht="14.4" x14ac:dyDescent="0.3">
      <c r="B91"/>
      <c r="C91"/>
      <c r="D91"/>
      <c r="E91"/>
      <c r="F91"/>
      <c r="G91"/>
      <c r="H91"/>
      <c r="I91"/>
      <c r="J91"/>
      <c r="K91"/>
      <c r="L91"/>
      <c r="M91"/>
      <c r="N91"/>
      <c r="O91"/>
      <c r="P91"/>
      <c r="Q91"/>
    </row>
    <row r="92" spans="2:17" ht="14.4" x14ac:dyDescent="0.3">
      <c r="B92"/>
      <c r="C92"/>
      <c r="D92"/>
      <c r="E92"/>
      <c r="F92"/>
      <c r="G92"/>
      <c r="H92"/>
      <c r="I92"/>
      <c r="J92"/>
      <c r="K92"/>
      <c r="L92"/>
      <c r="M92"/>
      <c r="N92"/>
      <c r="O92"/>
      <c r="P92"/>
      <c r="Q92"/>
    </row>
    <row r="93" spans="2:17" ht="14.4" x14ac:dyDescent="0.3">
      <c r="B93"/>
      <c r="C93"/>
      <c r="D93"/>
      <c r="E93"/>
      <c r="F93"/>
      <c r="G93"/>
      <c r="H93"/>
      <c r="I93"/>
      <c r="J93"/>
      <c r="K93"/>
      <c r="L93"/>
      <c r="M93"/>
      <c r="N93"/>
      <c r="O93"/>
      <c r="P93"/>
      <c r="Q93"/>
    </row>
    <row r="94" spans="2:17" ht="14.4" x14ac:dyDescent="0.3">
      <c r="B94"/>
      <c r="C94"/>
      <c r="D94"/>
      <c r="E94"/>
      <c r="F94"/>
      <c r="G94"/>
      <c r="H94"/>
      <c r="I94"/>
      <c r="J94"/>
      <c r="K94"/>
      <c r="L94"/>
      <c r="M94"/>
      <c r="N94"/>
      <c r="O94"/>
      <c r="P94"/>
      <c r="Q94"/>
    </row>
    <row r="95" spans="2:17" ht="14.4" x14ac:dyDescent="0.3">
      <c r="B95"/>
      <c r="C95"/>
      <c r="D95"/>
      <c r="E95"/>
      <c r="F95"/>
      <c r="G95"/>
      <c r="H95"/>
      <c r="I95"/>
      <c r="J95"/>
      <c r="K95"/>
      <c r="L95"/>
      <c r="M95"/>
      <c r="N95"/>
      <c r="O95"/>
      <c r="P95"/>
      <c r="Q95"/>
    </row>
    <row r="96" spans="2:17" ht="14.4" x14ac:dyDescent="0.3">
      <c r="B96"/>
      <c r="C96"/>
      <c r="D96"/>
      <c r="E96"/>
      <c r="F96"/>
      <c r="G96"/>
      <c r="H96"/>
      <c r="I96"/>
      <c r="J96"/>
      <c r="K96"/>
      <c r="L96"/>
      <c r="M96"/>
      <c r="N96"/>
      <c r="O96"/>
      <c r="P96"/>
      <c r="Q96"/>
    </row>
    <row r="97" spans="2:17" ht="14.4" x14ac:dyDescent="0.3">
      <c r="B97"/>
      <c r="C97"/>
      <c r="D97"/>
      <c r="E97"/>
      <c r="F97"/>
      <c r="G97"/>
      <c r="H97"/>
      <c r="I97"/>
      <c r="J97"/>
      <c r="K97"/>
      <c r="L97"/>
      <c r="M97"/>
      <c r="N97"/>
      <c r="O97"/>
      <c r="P97"/>
      <c r="Q97"/>
    </row>
    <row r="98" spans="2:17" ht="14.4" x14ac:dyDescent="0.3">
      <c r="B98"/>
      <c r="C98"/>
      <c r="D98"/>
      <c r="E98"/>
      <c r="F98"/>
      <c r="G98"/>
      <c r="H98"/>
      <c r="I98"/>
      <c r="J98"/>
      <c r="K98"/>
      <c r="L98"/>
      <c r="M98"/>
      <c r="N98"/>
      <c r="O98"/>
    </row>
    <row r="99" spans="2:17" ht="14.4" x14ac:dyDescent="0.3">
      <c r="B99"/>
      <c r="C99"/>
      <c r="D99"/>
      <c r="E99"/>
      <c r="F99"/>
      <c r="G99"/>
      <c r="H99"/>
      <c r="I99"/>
      <c r="J99"/>
      <c r="K99"/>
      <c r="L99"/>
      <c r="M99"/>
      <c r="N99"/>
      <c r="O99"/>
    </row>
    <row r="100" spans="2:17" ht="10.95" customHeight="1" x14ac:dyDescent="0.2"/>
    <row r="101" spans="2:17" ht="10.95" customHeight="1" x14ac:dyDescent="0.2"/>
    <row r="102" spans="2:17" ht="10.95" customHeight="1" x14ac:dyDescent="0.2"/>
    <row r="103" spans="2:17" ht="10.95" customHeight="1" x14ac:dyDescent="0.2"/>
    <row r="104" spans="2:17" ht="10.95" customHeight="1" x14ac:dyDescent="0.2"/>
    <row r="105" spans="2:17" ht="10.95" customHeight="1" x14ac:dyDescent="0.2"/>
    <row r="106" spans="2:17" ht="10.95" customHeight="1" x14ac:dyDescent="0.2"/>
    <row r="107" spans="2:17" ht="10.95" customHeight="1" x14ac:dyDescent="0.2"/>
    <row r="108" spans="2:17" ht="10.95" customHeight="1" x14ac:dyDescent="0.2"/>
    <row r="109" spans="2:17" ht="10.95" customHeight="1" x14ac:dyDescent="0.2"/>
    <row r="110" spans="2:17" ht="10.95" customHeight="1" x14ac:dyDescent="0.2"/>
    <row r="111" spans="2:17" ht="10.95" customHeight="1" x14ac:dyDescent="0.2"/>
    <row r="112" spans="2:17" ht="10.95" customHeight="1" x14ac:dyDescent="0.2"/>
    <row r="113" ht="10.95" customHeight="1" x14ac:dyDescent="0.2"/>
    <row r="114" ht="10.95" customHeight="1" x14ac:dyDescent="0.2"/>
    <row r="115" ht="10.95" customHeight="1" x14ac:dyDescent="0.2"/>
    <row r="116" ht="10.95" customHeight="1" x14ac:dyDescent="0.2"/>
    <row r="117" ht="10.95" customHeight="1" x14ac:dyDescent="0.2"/>
    <row r="118" ht="10.95" customHeight="1" x14ac:dyDescent="0.2"/>
    <row r="119" ht="10.95" customHeight="1" x14ac:dyDescent="0.2"/>
    <row r="120" ht="10.95" customHeight="1" x14ac:dyDescent="0.2"/>
    <row r="121" ht="10.95" customHeight="1" x14ac:dyDescent="0.2"/>
    <row r="122" ht="10.95" customHeight="1" x14ac:dyDescent="0.2"/>
    <row r="123" ht="10.95" customHeight="1" x14ac:dyDescent="0.2"/>
    <row r="124" ht="10.95" customHeight="1" x14ac:dyDescent="0.2"/>
    <row r="125" ht="10.95" customHeight="1" x14ac:dyDescent="0.2"/>
    <row r="126" ht="10.95" customHeight="1" x14ac:dyDescent="0.2"/>
    <row r="127" ht="10.95" customHeight="1" x14ac:dyDescent="0.2"/>
    <row r="128" ht="10.95" customHeight="1" x14ac:dyDescent="0.2"/>
    <row r="129" ht="10.95" customHeight="1" x14ac:dyDescent="0.2"/>
    <row r="130" ht="10.95" customHeight="1" x14ac:dyDescent="0.2"/>
    <row r="131" ht="10.95" customHeight="1" x14ac:dyDescent="0.2"/>
    <row r="132" ht="10.95" customHeight="1" x14ac:dyDescent="0.2"/>
    <row r="133" ht="10.95" customHeight="1" x14ac:dyDescent="0.2"/>
    <row r="134" ht="10.95" customHeight="1" x14ac:dyDescent="0.2"/>
    <row r="135" ht="10.95" customHeight="1" x14ac:dyDescent="0.2"/>
    <row r="136" ht="10.95" customHeight="1" x14ac:dyDescent="0.2"/>
    <row r="137" ht="10.95" customHeight="1" x14ac:dyDescent="0.2"/>
    <row r="138" ht="10.95" customHeight="1" x14ac:dyDescent="0.2"/>
    <row r="139" ht="10.95" customHeight="1" x14ac:dyDescent="0.2"/>
    <row r="140" ht="10.95" customHeight="1" x14ac:dyDescent="0.2"/>
    <row r="141" ht="10.95" customHeight="1" x14ac:dyDescent="0.2"/>
    <row r="142" ht="10.95" customHeight="1" x14ac:dyDescent="0.2"/>
    <row r="143" ht="10.95" customHeight="1" x14ac:dyDescent="0.2"/>
    <row r="144" ht="10.95" customHeight="1" x14ac:dyDescent="0.2"/>
    <row r="145" ht="10.95" customHeight="1" x14ac:dyDescent="0.2"/>
    <row r="146" ht="10.95" customHeight="1" x14ac:dyDescent="0.2"/>
    <row r="147" ht="10.95" customHeight="1" x14ac:dyDescent="0.2"/>
    <row r="148" ht="10.95" customHeight="1" x14ac:dyDescent="0.2"/>
    <row r="149" ht="10.95" customHeight="1" x14ac:dyDescent="0.2"/>
    <row r="150" ht="10.95" customHeight="1" x14ac:dyDescent="0.2"/>
    <row r="151" ht="10.95" customHeight="1" x14ac:dyDescent="0.2"/>
    <row r="152" ht="10.95" customHeight="1" x14ac:dyDescent="0.2"/>
    <row r="153" ht="10.95" customHeight="1" x14ac:dyDescent="0.2"/>
    <row r="154" ht="10.95" customHeight="1" x14ac:dyDescent="0.2"/>
    <row r="155" ht="10.95" customHeight="1" x14ac:dyDescent="0.2"/>
    <row r="156" ht="10.95" customHeight="1" x14ac:dyDescent="0.2"/>
    <row r="157" ht="10.95" customHeight="1" x14ac:dyDescent="0.2"/>
    <row r="158" ht="10.95" customHeight="1" x14ac:dyDescent="0.2"/>
    <row r="159" ht="10.95" customHeight="1" x14ac:dyDescent="0.2"/>
    <row r="160" ht="10.95" customHeight="1" x14ac:dyDescent="0.2"/>
    <row r="161" ht="10.95" customHeight="1" x14ac:dyDescent="0.2"/>
    <row r="162" ht="10.95" customHeight="1" x14ac:dyDescent="0.2"/>
    <row r="163" ht="10.95" customHeight="1" x14ac:dyDescent="0.2"/>
    <row r="164" ht="10.95" customHeight="1" x14ac:dyDescent="0.2"/>
    <row r="165" ht="10.95" customHeight="1" x14ac:dyDescent="0.2"/>
    <row r="166" ht="10.95" customHeight="1" x14ac:dyDescent="0.2"/>
    <row r="167" ht="10.95" customHeight="1" x14ac:dyDescent="0.2"/>
    <row r="168" ht="10.95" customHeight="1" x14ac:dyDescent="0.2"/>
    <row r="169" ht="10.95" customHeight="1" x14ac:dyDescent="0.2"/>
    <row r="170" ht="10.95" customHeight="1" x14ac:dyDescent="0.2"/>
    <row r="171" ht="10.95" customHeight="1" x14ac:dyDescent="0.2"/>
    <row r="172" ht="10.95" customHeight="1" x14ac:dyDescent="0.2"/>
    <row r="173" ht="10.95" customHeight="1" x14ac:dyDescent="0.2"/>
    <row r="174" ht="10.95" customHeight="1" x14ac:dyDescent="0.2"/>
    <row r="175" ht="10.95" customHeight="1" x14ac:dyDescent="0.2"/>
    <row r="176" ht="10.95" customHeight="1" x14ac:dyDescent="0.2"/>
    <row r="177" ht="10.95" customHeight="1" x14ac:dyDescent="0.2"/>
    <row r="178" ht="10.95" customHeight="1" x14ac:dyDescent="0.2"/>
    <row r="179" ht="10.95" customHeight="1" x14ac:dyDescent="0.2"/>
    <row r="180" ht="10.95" customHeight="1" x14ac:dyDescent="0.2"/>
    <row r="181" ht="10.95" customHeight="1" x14ac:dyDescent="0.2"/>
    <row r="182" ht="10.95" customHeight="1" x14ac:dyDescent="0.2"/>
    <row r="183" ht="10.95" customHeight="1" x14ac:dyDescent="0.2"/>
    <row r="184" ht="10.95" customHeight="1" x14ac:dyDescent="0.2"/>
    <row r="185" ht="10.95" customHeight="1" x14ac:dyDescent="0.2"/>
    <row r="186" ht="10.95" customHeight="1" x14ac:dyDescent="0.2"/>
    <row r="187" ht="10.95" customHeight="1" x14ac:dyDescent="0.2"/>
    <row r="188" ht="10.95" customHeight="1" x14ac:dyDescent="0.2"/>
    <row r="189" ht="10.95" customHeight="1" x14ac:dyDescent="0.2"/>
    <row r="190" ht="10.95" customHeight="1" x14ac:dyDescent="0.2"/>
    <row r="191" ht="10.95" customHeight="1" x14ac:dyDescent="0.2"/>
    <row r="192" ht="10.95" customHeight="1" x14ac:dyDescent="0.2"/>
    <row r="193" ht="10.95" customHeight="1" x14ac:dyDescent="0.2"/>
    <row r="194" ht="10.95" customHeight="1" x14ac:dyDescent="0.2"/>
    <row r="195" ht="10.95" customHeight="1" x14ac:dyDescent="0.2"/>
    <row r="196" ht="10.95" customHeight="1" x14ac:dyDescent="0.2"/>
    <row r="197" ht="10.95" customHeight="1" x14ac:dyDescent="0.2"/>
    <row r="198" ht="10.95" customHeight="1" x14ac:dyDescent="0.2"/>
    <row r="199" ht="10.95" customHeight="1" x14ac:dyDescent="0.2"/>
    <row r="200" ht="10.95" customHeight="1" x14ac:dyDescent="0.2"/>
    <row r="201" ht="10.95" customHeight="1" x14ac:dyDescent="0.2"/>
    <row r="202" ht="10.95" customHeight="1" x14ac:dyDescent="0.2"/>
    <row r="203" ht="10.95" customHeight="1" x14ac:dyDescent="0.2"/>
    <row r="204" ht="10.95" customHeight="1" x14ac:dyDescent="0.2"/>
    <row r="205" ht="10.95" customHeight="1" x14ac:dyDescent="0.2"/>
    <row r="206" ht="10.95" customHeight="1" x14ac:dyDescent="0.2"/>
    <row r="207" ht="10.95" customHeight="1" x14ac:dyDescent="0.2"/>
    <row r="208" ht="10.95" customHeight="1" x14ac:dyDescent="0.2"/>
    <row r="209" ht="10.95" customHeight="1" x14ac:dyDescent="0.2"/>
    <row r="210" ht="10.95" customHeight="1" x14ac:dyDescent="0.2"/>
    <row r="211" ht="10.95" customHeight="1" x14ac:dyDescent="0.2"/>
    <row r="212" ht="10.95" customHeight="1" x14ac:dyDescent="0.2"/>
    <row r="213" ht="10.95" customHeight="1" x14ac:dyDescent="0.2"/>
    <row r="214" ht="10.95" customHeight="1" x14ac:dyDescent="0.2"/>
    <row r="215" ht="10.95" customHeight="1" x14ac:dyDescent="0.2"/>
    <row r="216" ht="10.95" customHeight="1" x14ac:dyDescent="0.2"/>
    <row r="217" ht="10.95" customHeight="1" x14ac:dyDescent="0.2"/>
    <row r="218" ht="10.95" customHeight="1" x14ac:dyDescent="0.2"/>
    <row r="219" ht="10.95" customHeight="1" x14ac:dyDescent="0.2"/>
    <row r="220" ht="10.95" customHeight="1" x14ac:dyDescent="0.2"/>
    <row r="221" ht="10.95" customHeight="1" x14ac:dyDescent="0.2"/>
    <row r="222" ht="10.95" customHeight="1" x14ac:dyDescent="0.2"/>
    <row r="223" ht="10.95" customHeight="1" x14ac:dyDescent="0.2"/>
    <row r="224" ht="10.95" customHeight="1" x14ac:dyDescent="0.2"/>
    <row r="225" ht="10.95" customHeight="1" x14ac:dyDescent="0.2"/>
    <row r="226" ht="10.95" customHeight="1" x14ac:dyDescent="0.2"/>
    <row r="227" ht="10.95" customHeight="1" x14ac:dyDescent="0.2"/>
    <row r="228" ht="10.95" customHeight="1" x14ac:dyDescent="0.2"/>
    <row r="229" ht="10.95" customHeight="1" x14ac:dyDescent="0.2"/>
    <row r="230" ht="10.95" customHeight="1" x14ac:dyDescent="0.2"/>
    <row r="231" ht="10.95" customHeight="1" x14ac:dyDescent="0.2"/>
    <row r="232" ht="10.95" customHeight="1" x14ac:dyDescent="0.2"/>
    <row r="233" ht="10.95" customHeight="1" x14ac:dyDescent="0.2"/>
    <row r="234" ht="10.95" customHeight="1" x14ac:dyDescent="0.2"/>
    <row r="235" ht="10.95" customHeight="1" x14ac:dyDescent="0.2"/>
    <row r="236" ht="10.95" customHeight="1" x14ac:dyDescent="0.2"/>
    <row r="237" ht="10.95" customHeight="1" x14ac:dyDescent="0.2"/>
    <row r="238" ht="10.95" customHeight="1" x14ac:dyDescent="0.2"/>
    <row r="239" ht="10.95" customHeight="1" x14ac:dyDescent="0.2"/>
    <row r="240" ht="10.95" customHeight="1" x14ac:dyDescent="0.2"/>
    <row r="241" ht="10.95" customHeight="1" x14ac:dyDescent="0.2"/>
    <row r="242" ht="10.95" customHeight="1" x14ac:dyDescent="0.2"/>
    <row r="243" ht="10.95" customHeight="1" x14ac:dyDescent="0.2"/>
    <row r="244" ht="10.95" customHeight="1" x14ac:dyDescent="0.2"/>
    <row r="245" ht="10.95" customHeight="1" x14ac:dyDescent="0.2"/>
    <row r="246" ht="10.95" customHeight="1" x14ac:dyDescent="0.2"/>
  </sheetData>
  <conditionalFormatting pivot="1" sqref="I11:I39">
    <cfRule type="iconSet" priority="12">
      <iconSet iconSet="3Arrows">
        <cfvo type="percent" val="0"/>
        <cfvo type="num" val="0"/>
        <cfvo type="num" val="0"/>
      </iconSet>
    </cfRule>
  </conditionalFormatting>
  <conditionalFormatting pivot="1" sqref="J11:J39">
    <cfRule type="iconSet" priority="11">
      <iconSet iconSet="3Arrows">
        <cfvo type="percent" val="0"/>
        <cfvo type="num" val="0"/>
        <cfvo type="num" val="0"/>
      </iconSet>
    </cfRule>
  </conditionalFormatting>
  <conditionalFormatting pivot="1" sqref="J11:J39">
    <cfRule type="cellIs" dxfId="240" priority="8" operator="lessThan">
      <formula>0</formula>
    </cfRule>
  </conditionalFormatting>
  <conditionalFormatting pivot="1" sqref="I11:I39">
    <cfRule type="cellIs" dxfId="239" priority="7" operator="lessThan">
      <formula>0</formula>
    </cfRule>
  </conditionalFormatting>
  <conditionalFormatting pivot="1" sqref="M11:M39">
    <cfRule type="cellIs" dxfId="238" priority="6" operator="lessThan">
      <formula>0</formula>
    </cfRule>
  </conditionalFormatting>
  <conditionalFormatting pivot="1" sqref="F11:F39">
    <cfRule type="cellIs" dxfId="237" priority="4" operator="greaterThanOrEqual">
      <formula>0</formula>
    </cfRule>
  </conditionalFormatting>
  <conditionalFormatting pivot="1" sqref="O11:O39">
    <cfRule type="cellIs" dxfId="236" priority="3" operator="greaterThanOrEqual">
      <formula>0</formula>
    </cfRule>
  </conditionalFormatting>
  <conditionalFormatting pivot="1" sqref="N11:N39">
    <cfRule type="iconSet" priority="2">
      <iconSet iconSet="3Arrows">
        <cfvo type="percent" val="0"/>
        <cfvo type="num" val="0"/>
        <cfvo type="num" val="0"/>
      </iconSet>
    </cfRule>
  </conditionalFormatting>
  <conditionalFormatting pivot="1" sqref="N11:N39">
    <cfRule type="cellIs" dxfId="235" priority="1" operator="lessThan">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43A85-8D57-4B90-B275-59AB5019721F}">
  <sheetPr codeName="Sheet5">
    <tabColor theme="4" tint="0.79998168889431442"/>
  </sheetPr>
  <dimension ref="B6:M98"/>
  <sheetViews>
    <sheetView showGridLines="0" topLeftCell="A75" zoomScale="130" zoomScaleNormal="130" workbookViewId="0">
      <selection activeCell="I90" sqref="I90"/>
    </sheetView>
  </sheetViews>
  <sheetFormatPr defaultColWidth="14" defaultRowHeight="10.199999999999999" x14ac:dyDescent="0.3"/>
  <cols>
    <col min="1" max="1" width="2.44140625" style="7" customWidth="1"/>
    <col min="2" max="2" width="17.33203125" style="19" bestFit="1" customWidth="1"/>
    <col min="3" max="3" width="13.44140625" style="19" bestFit="1" customWidth="1"/>
    <col min="4" max="5" width="7" style="19" customWidth="1"/>
    <col min="6" max="7" width="8.5546875" style="19" customWidth="1"/>
    <col min="8" max="8" width="8.5546875" style="7" customWidth="1"/>
    <col min="9" max="10" width="7" style="7" customWidth="1"/>
    <col min="11" max="12" width="8.6640625" style="7" customWidth="1"/>
    <col min="13" max="16384" width="14" style="7"/>
  </cols>
  <sheetData>
    <row r="6" spans="2:13" ht="16.2" customHeight="1" x14ac:dyDescent="0.3"/>
    <row r="7" spans="2:13" ht="14.4" customHeight="1" x14ac:dyDescent="0.3"/>
    <row r="9" spans="2:13" ht="14.4" x14ac:dyDescent="0.3">
      <c r="B9" s="194" t="s">
        <v>19</v>
      </c>
      <c r="C9" s="194" t="s">
        <v>20</v>
      </c>
      <c r="D9" s="31" t="s">
        <v>142</v>
      </c>
      <c r="E9" s="31" t="s">
        <v>143</v>
      </c>
      <c r="F9" s="33" t="s">
        <v>70</v>
      </c>
      <c r="G9" s="33" t="s">
        <v>144</v>
      </c>
      <c r="H9" s="33" t="s">
        <v>72</v>
      </c>
      <c r="I9" s="31" t="s">
        <v>83</v>
      </c>
      <c r="J9" s="31" t="s">
        <v>73</v>
      </c>
      <c r="K9" s="33" t="s">
        <v>99</v>
      </c>
      <c r="L9" s="33" t="s">
        <v>100</v>
      </c>
      <c r="M9"/>
    </row>
    <row r="10" spans="2:13" s="9" customFormat="1" ht="14.4" x14ac:dyDescent="0.3">
      <c r="B10" s="190" t="s">
        <v>145</v>
      </c>
      <c r="C10" s="190"/>
      <c r="D10" s="191">
        <v>19.75</v>
      </c>
      <c r="E10" s="191">
        <v>7.15</v>
      </c>
      <c r="F10" s="192">
        <v>-0.63797468354430376</v>
      </c>
      <c r="G10" s="191">
        <v>7.15</v>
      </c>
      <c r="H10" s="192">
        <v>0</v>
      </c>
      <c r="I10" s="191">
        <v>51.85</v>
      </c>
      <c r="J10" s="191">
        <v>38.049999999999997</v>
      </c>
      <c r="K10" s="191">
        <v>13.800000000000004</v>
      </c>
      <c r="L10" s="193">
        <v>0.36268068331143244</v>
      </c>
      <c r="M10"/>
    </row>
    <row r="11" spans="2:13" ht="14.4" x14ac:dyDescent="0.3">
      <c r="B11" s="7"/>
      <c r="C11" s="26" t="s">
        <v>146</v>
      </c>
      <c r="D11" s="34">
        <v>0</v>
      </c>
      <c r="E11" s="34">
        <v>4.5</v>
      </c>
      <c r="F11" s="35">
        <v>0</v>
      </c>
      <c r="G11" s="34">
        <v>4.5</v>
      </c>
      <c r="H11" s="35">
        <v>0</v>
      </c>
      <c r="I11" s="34">
        <v>6.75</v>
      </c>
      <c r="J11" s="34">
        <v>2.4500000000000002</v>
      </c>
      <c r="K11" s="34">
        <v>4.3</v>
      </c>
      <c r="L11" s="189">
        <v>1.7551020408163263</v>
      </c>
      <c r="M11"/>
    </row>
    <row r="12" spans="2:13" s="9" customFormat="1" ht="14.4" x14ac:dyDescent="0.3">
      <c r="B12" s="7"/>
      <c r="C12" s="26" t="s">
        <v>147</v>
      </c>
      <c r="D12" s="34">
        <v>6.75</v>
      </c>
      <c r="E12" s="34">
        <v>0</v>
      </c>
      <c r="F12" s="35">
        <v>-1</v>
      </c>
      <c r="G12" s="34">
        <v>0</v>
      </c>
      <c r="H12" s="35">
        <v>0</v>
      </c>
      <c r="I12" s="34">
        <v>15.95</v>
      </c>
      <c r="J12" s="34">
        <v>9.1</v>
      </c>
      <c r="K12" s="34">
        <v>6.85</v>
      </c>
      <c r="L12" s="189">
        <v>0.75274725274725274</v>
      </c>
      <c r="M12"/>
    </row>
    <row r="13" spans="2:13" ht="14.4" x14ac:dyDescent="0.3">
      <c r="B13" s="7"/>
      <c r="C13" s="26" t="s">
        <v>148</v>
      </c>
      <c r="D13" s="34">
        <v>4.5</v>
      </c>
      <c r="E13" s="34">
        <v>0.1</v>
      </c>
      <c r="F13" s="35">
        <v>-0.97777777777777786</v>
      </c>
      <c r="G13" s="34">
        <v>0.1</v>
      </c>
      <c r="H13" s="35">
        <v>0</v>
      </c>
      <c r="I13" s="34">
        <v>9.1</v>
      </c>
      <c r="J13" s="34">
        <v>13.35</v>
      </c>
      <c r="K13" s="34">
        <v>-4.25</v>
      </c>
      <c r="L13" s="189">
        <v>-0.31835205992509363</v>
      </c>
      <c r="M13"/>
    </row>
    <row r="14" spans="2:13" ht="14.4" x14ac:dyDescent="0.3">
      <c r="B14" s="7"/>
      <c r="C14" s="26" t="s">
        <v>149</v>
      </c>
      <c r="D14" s="34">
        <v>4.5</v>
      </c>
      <c r="E14" s="34">
        <v>2.5499999999999998</v>
      </c>
      <c r="F14" s="35">
        <v>-0.43333333333333335</v>
      </c>
      <c r="G14" s="34">
        <v>2.5499999999999998</v>
      </c>
      <c r="H14" s="35">
        <v>0</v>
      </c>
      <c r="I14" s="34">
        <v>11.85</v>
      </c>
      <c r="J14" s="34">
        <v>2.4000000000000004</v>
      </c>
      <c r="K14" s="34">
        <v>9.4499999999999993</v>
      </c>
      <c r="L14" s="189">
        <v>3.9374999999999991</v>
      </c>
      <c r="M14"/>
    </row>
    <row r="15" spans="2:13" ht="14.4" x14ac:dyDescent="0.3">
      <c r="B15" s="7"/>
      <c r="C15" s="26" t="s">
        <v>150</v>
      </c>
      <c r="D15" s="34">
        <v>4</v>
      </c>
      <c r="E15" s="34">
        <v>0</v>
      </c>
      <c r="F15" s="35">
        <v>-1</v>
      </c>
      <c r="G15" s="34">
        <v>0</v>
      </c>
      <c r="H15" s="35">
        <v>0</v>
      </c>
      <c r="I15" s="34">
        <v>8.1999999999999993</v>
      </c>
      <c r="J15" s="34">
        <v>10.75</v>
      </c>
      <c r="K15" s="34">
        <v>-2.5500000000000007</v>
      </c>
      <c r="L15" s="189">
        <v>-0.23720930232558146</v>
      </c>
      <c r="M15"/>
    </row>
    <row r="16" spans="2:13" ht="14.4" x14ac:dyDescent="0.3">
      <c r="B16" s="190" t="s">
        <v>23</v>
      </c>
      <c r="C16" s="190"/>
      <c r="D16" s="191">
        <v>4.5</v>
      </c>
      <c r="E16" s="191">
        <v>4.5</v>
      </c>
      <c r="F16" s="192">
        <v>0</v>
      </c>
      <c r="G16" s="191">
        <v>4.5</v>
      </c>
      <c r="H16" s="192">
        <v>0</v>
      </c>
      <c r="I16" s="191">
        <v>19.600000000000001</v>
      </c>
      <c r="J16" s="191">
        <v>9.1999999999999993</v>
      </c>
      <c r="K16" s="191">
        <v>10.400000000000002</v>
      </c>
      <c r="L16" s="193">
        <v>1.130434782608696</v>
      </c>
      <c r="M16"/>
    </row>
    <row r="17" spans="2:13" ht="14.4" x14ac:dyDescent="0.3">
      <c r="B17" s="7"/>
      <c r="C17" s="7" t="s">
        <v>126</v>
      </c>
      <c r="D17" s="34">
        <v>4.5</v>
      </c>
      <c r="E17" s="34">
        <v>4.5</v>
      </c>
      <c r="F17" s="35">
        <v>0</v>
      </c>
      <c r="G17" s="34">
        <v>4.5</v>
      </c>
      <c r="H17" s="35">
        <v>0</v>
      </c>
      <c r="I17" s="34">
        <v>19.600000000000001</v>
      </c>
      <c r="J17" s="34">
        <v>9.1999999999999993</v>
      </c>
      <c r="K17" s="34">
        <v>10.400000000000002</v>
      </c>
      <c r="L17" s="189">
        <v>1.130434782608696</v>
      </c>
      <c r="M17"/>
    </row>
    <row r="18" spans="2:13" ht="14.4" x14ac:dyDescent="0.3">
      <c r="B18" s="190" t="s">
        <v>151</v>
      </c>
      <c r="C18" s="190"/>
      <c r="D18" s="191">
        <v>18.45</v>
      </c>
      <c r="E18" s="191">
        <v>34.700000000000003</v>
      </c>
      <c r="F18" s="192">
        <v>0.88075880758807612</v>
      </c>
      <c r="G18" s="191">
        <v>34.700000000000003</v>
      </c>
      <c r="H18" s="192">
        <v>0</v>
      </c>
      <c r="I18" s="191">
        <v>116.9</v>
      </c>
      <c r="J18" s="191">
        <v>171.92500000000001</v>
      </c>
      <c r="K18" s="191">
        <v>-55.025000000000006</v>
      </c>
      <c r="L18" s="193">
        <v>-0.32005234840773594</v>
      </c>
      <c r="M18"/>
    </row>
    <row r="19" spans="2:13" ht="14.4" x14ac:dyDescent="0.3">
      <c r="B19" s="7"/>
      <c r="C19" s="7" t="s">
        <v>152</v>
      </c>
      <c r="D19" s="34">
        <v>12</v>
      </c>
      <c r="E19" s="34">
        <v>0</v>
      </c>
      <c r="F19" s="35">
        <v>-1</v>
      </c>
      <c r="G19" s="34">
        <v>0</v>
      </c>
      <c r="H19" s="35">
        <v>0</v>
      </c>
      <c r="I19" s="34">
        <v>14.1</v>
      </c>
      <c r="J19" s="34">
        <v>4.5999999999999996</v>
      </c>
      <c r="K19" s="34">
        <v>9.5</v>
      </c>
      <c r="L19" s="189">
        <v>2.0652173913043481</v>
      </c>
      <c r="M19"/>
    </row>
    <row r="20" spans="2:13" ht="14.4" x14ac:dyDescent="0.3">
      <c r="B20" s="7"/>
      <c r="C20" s="7" t="s">
        <v>153</v>
      </c>
      <c r="D20" s="34">
        <v>0</v>
      </c>
      <c r="E20" s="34">
        <v>2.25</v>
      </c>
      <c r="F20" s="35">
        <v>0</v>
      </c>
      <c r="G20" s="34">
        <v>2.25</v>
      </c>
      <c r="H20" s="35">
        <v>0</v>
      </c>
      <c r="I20" s="34">
        <v>2.4500000000000002</v>
      </c>
      <c r="J20" s="34">
        <v>4.5</v>
      </c>
      <c r="K20" s="34">
        <v>-2.0499999999999998</v>
      </c>
      <c r="L20" s="189">
        <v>-0.45555555555555549</v>
      </c>
      <c r="M20"/>
    </row>
    <row r="21" spans="2:13" ht="14.4" x14ac:dyDescent="0.3">
      <c r="B21" s="7"/>
      <c r="C21" s="7" t="s">
        <v>154</v>
      </c>
      <c r="D21" s="34">
        <v>2.25</v>
      </c>
      <c r="E21" s="34">
        <v>18.2</v>
      </c>
      <c r="F21" s="35">
        <v>7.0888888888888886</v>
      </c>
      <c r="G21" s="34">
        <v>18.2</v>
      </c>
      <c r="H21" s="35">
        <v>0</v>
      </c>
      <c r="I21" s="34">
        <v>59.2</v>
      </c>
      <c r="J21" s="34">
        <v>117.35</v>
      </c>
      <c r="K21" s="34">
        <v>-58.149999999999991</v>
      </c>
      <c r="L21" s="189">
        <v>-0.49552620366425221</v>
      </c>
      <c r="M21"/>
    </row>
    <row r="22" spans="2:13" s="9" customFormat="1" ht="14.4" x14ac:dyDescent="0.3">
      <c r="B22" s="7"/>
      <c r="C22" s="7" t="s">
        <v>155</v>
      </c>
      <c r="D22" s="34">
        <v>4.2</v>
      </c>
      <c r="E22" s="34">
        <v>12</v>
      </c>
      <c r="F22" s="35">
        <v>1.857142857142857</v>
      </c>
      <c r="G22" s="34">
        <v>12</v>
      </c>
      <c r="H22" s="35">
        <v>0</v>
      </c>
      <c r="I22" s="34">
        <v>34.700000000000003</v>
      </c>
      <c r="J22" s="34">
        <v>43.375</v>
      </c>
      <c r="K22" s="34">
        <v>-8.6749999999999972</v>
      </c>
      <c r="L22" s="189">
        <v>-0.19999999999999993</v>
      </c>
      <c r="M22"/>
    </row>
    <row r="23" spans="2:13" ht="14.4" x14ac:dyDescent="0.3">
      <c r="B23" s="7"/>
      <c r="C23" s="7" t="s">
        <v>156</v>
      </c>
      <c r="D23" s="34">
        <v>0</v>
      </c>
      <c r="E23" s="34">
        <v>2.25</v>
      </c>
      <c r="F23" s="35">
        <v>0</v>
      </c>
      <c r="G23" s="34">
        <v>2.25</v>
      </c>
      <c r="H23" s="35">
        <v>0</v>
      </c>
      <c r="I23" s="34">
        <v>2.4500000000000002</v>
      </c>
      <c r="J23" s="34">
        <v>0.1</v>
      </c>
      <c r="K23" s="34">
        <v>2.35</v>
      </c>
      <c r="L23" s="189">
        <v>23.5</v>
      </c>
      <c r="M23"/>
    </row>
    <row r="24" spans="2:13" s="15" customFormat="1" ht="14.4" x14ac:dyDescent="0.3">
      <c r="B24" s="7"/>
      <c r="C24" s="7" t="s">
        <v>157</v>
      </c>
      <c r="D24" s="34">
        <v>0</v>
      </c>
      <c r="E24" s="34">
        <v>0</v>
      </c>
      <c r="F24" s="35">
        <v>0</v>
      </c>
      <c r="G24" s="34">
        <v>0</v>
      </c>
      <c r="H24" s="35">
        <v>0</v>
      </c>
      <c r="I24" s="34">
        <v>4</v>
      </c>
      <c r="J24" s="34">
        <v>2</v>
      </c>
      <c r="K24" s="34">
        <v>2</v>
      </c>
      <c r="L24" s="189">
        <v>1</v>
      </c>
      <c r="M24"/>
    </row>
    <row r="25" spans="2:13" ht="14.4" x14ac:dyDescent="0.3">
      <c r="B25" s="190" t="s">
        <v>394</v>
      </c>
      <c r="C25" s="190"/>
      <c r="D25" s="191">
        <v>26.5</v>
      </c>
      <c r="E25" s="191">
        <v>28.5</v>
      </c>
      <c r="F25" s="192">
        <v>7.5471698113207544E-2</v>
      </c>
      <c r="G25" s="191">
        <v>28.5</v>
      </c>
      <c r="H25" s="192">
        <v>0</v>
      </c>
      <c r="I25" s="191">
        <v>103.97499999999999</v>
      </c>
      <c r="J25" s="191">
        <v>138.6</v>
      </c>
      <c r="K25" s="191">
        <v>-34.625</v>
      </c>
      <c r="L25" s="193">
        <v>-0.24981962481962483</v>
      </c>
      <c r="M25"/>
    </row>
    <row r="26" spans="2:13" ht="14.4" x14ac:dyDescent="0.3">
      <c r="B26" s="7"/>
      <c r="C26" s="7" t="s">
        <v>158</v>
      </c>
      <c r="D26" s="34">
        <v>26.5</v>
      </c>
      <c r="E26" s="34">
        <v>28.5</v>
      </c>
      <c r="F26" s="35">
        <v>7.5471698113207544E-2</v>
      </c>
      <c r="G26" s="34">
        <v>28.5</v>
      </c>
      <c r="H26" s="35">
        <v>0</v>
      </c>
      <c r="I26" s="34">
        <v>103.97499999999999</v>
      </c>
      <c r="J26" s="34">
        <v>138.6</v>
      </c>
      <c r="K26" s="34">
        <v>-34.625</v>
      </c>
      <c r="L26" s="189">
        <v>-0.24981962481962483</v>
      </c>
      <c r="M26"/>
    </row>
    <row r="27" spans="2:13" ht="14.4" x14ac:dyDescent="0.3">
      <c r="B27" s="190" t="s">
        <v>395</v>
      </c>
      <c r="C27" s="190"/>
      <c r="D27" s="191">
        <v>65.3</v>
      </c>
      <c r="E27" s="191">
        <v>12</v>
      </c>
      <c r="F27" s="192">
        <v>-0.81623277182235832</v>
      </c>
      <c r="G27" s="191">
        <v>12</v>
      </c>
      <c r="H27" s="192">
        <v>0</v>
      </c>
      <c r="I27" s="191">
        <v>147.32500000000002</v>
      </c>
      <c r="J27" s="191">
        <v>83.9</v>
      </c>
      <c r="K27" s="191">
        <v>63.425000000000011</v>
      </c>
      <c r="L27" s="193">
        <v>0.75595947556615029</v>
      </c>
      <c r="M27"/>
    </row>
    <row r="28" spans="2:13" ht="14.4" x14ac:dyDescent="0.3">
      <c r="B28" s="7"/>
      <c r="C28" s="7" t="s">
        <v>159</v>
      </c>
      <c r="D28" s="34">
        <v>8</v>
      </c>
      <c r="E28" s="34">
        <v>0</v>
      </c>
      <c r="F28" s="35">
        <v>-1</v>
      </c>
      <c r="G28" s="34">
        <v>0</v>
      </c>
      <c r="H28" s="35">
        <v>0</v>
      </c>
      <c r="I28" s="34">
        <v>8.1999999999999993</v>
      </c>
      <c r="J28" s="34">
        <v>2.2000000000000002</v>
      </c>
      <c r="K28" s="34">
        <v>5.9999999999999991</v>
      </c>
      <c r="L28" s="189">
        <v>2.7272727272727266</v>
      </c>
      <c r="M28"/>
    </row>
    <row r="29" spans="2:13" ht="14.4" x14ac:dyDescent="0.3">
      <c r="B29" s="7"/>
      <c r="C29" s="7" t="s">
        <v>160</v>
      </c>
      <c r="D29" s="34">
        <v>26.1</v>
      </c>
      <c r="E29" s="34">
        <v>7</v>
      </c>
      <c r="F29" s="35">
        <v>-0.73180076628352497</v>
      </c>
      <c r="G29" s="34">
        <v>7</v>
      </c>
      <c r="H29" s="35">
        <v>0</v>
      </c>
      <c r="I29" s="34">
        <v>58.6</v>
      </c>
      <c r="J29" s="34">
        <v>57.3</v>
      </c>
      <c r="K29" s="34">
        <v>1.3000000000000043</v>
      </c>
      <c r="L29" s="189">
        <v>2.2687609075043705E-2</v>
      </c>
      <c r="M29"/>
    </row>
    <row r="30" spans="2:13" ht="14.4" x14ac:dyDescent="0.3">
      <c r="B30" s="7"/>
      <c r="C30" s="7" t="s">
        <v>161</v>
      </c>
      <c r="D30" s="34">
        <v>6</v>
      </c>
      <c r="E30" s="34">
        <v>0</v>
      </c>
      <c r="F30" s="35">
        <v>-1</v>
      </c>
      <c r="G30" s="34">
        <v>0</v>
      </c>
      <c r="H30" s="35">
        <v>0</v>
      </c>
      <c r="I30" s="34">
        <v>10</v>
      </c>
      <c r="J30" s="34">
        <v>6.3</v>
      </c>
      <c r="K30" s="34">
        <v>3.7</v>
      </c>
      <c r="L30" s="189">
        <v>0.58730158730158732</v>
      </c>
      <c r="M30"/>
    </row>
    <row r="31" spans="2:13" ht="14.4" x14ac:dyDescent="0.3">
      <c r="B31" s="7"/>
      <c r="C31" s="7" t="s">
        <v>162</v>
      </c>
      <c r="D31" s="34">
        <v>25.2</v>
      </c>
      <c r="E31" s="34">
        <v>5</v>
      </c>
      <c r="F31" s="35">
        <v>-0.80158730158730163</v>
      </c>
      <c r="G31" s="34">
        <v>5</v>
      </c>
      <c r="H31" s="35">
        <v>0</v>
      </c>
      <c r="I31" s="34">
        <v>70.524999999999991</v>
      </c>
      <c r="J31" s="34">
        <v>18.100000000000001</v>
      </c>
      <c r="K31" s="34">
        <v>52.42499999999999</v>
      </c>
      <c r="L31" s="189">
        <v>2.8964088397790047</v>
      </c>
      <c r="M31"/>
    </row>
    <row r="32" spans="2:13" ht="14.4" x14ac:dyDescent="0.3">
      <c r="B32" s="190" t="s">
        <v>163</v>
      </c>
      <c r="C32" s="190"/>
      <c r="D32" s="191">
        <v>47.400000000000006</v>
      </c>
      <c r="E32" s="191">
        <v>30.3</v>
      </c>
      <c r="F32" s="192">
        <v>-0.36075949367088611</v>
      </c>
      <c r="G32" s="191">
        <v>30.3</v>
      </c>
      <c r="H32" s="192">
        <v>0</v>
      </c>
      <c r="I32" s="191">
        <v>139.60000000000002</v>
      </c>
      <c r="J32" s="191">
        <v>171</v>
      </c>
      <c r="K32" s="191">
        <v>-31.399999999999977</v>
      </c>
      <c r="L32" s="193">
        <v>-0.18362573099415191</v>
      </c>
      <c r="M32"/>
    </row>
    <row r="33" spans="2:13" ht="14.4" x14ac:dyDescent="0.3">
      <c r="B33" s="7"/>
      <c r="C33" s="26" t="s">
        <v>164</v>
      </c>
      <c r="D33" s="34">
        <v>10.1</v>
      </c>
      <c r="E33" s="34">
        <v>8</v>
      </c>
      <c r="F33" s="35">
        <v>-0.20792079207920788</v>
      </c>
      <c r="G33" s="34">
        <v>8</v>
      </c>
      <c r="H33" s="35">
        <v>0</v>
      </c>
      <c r="I33" s="34">
        <v>30.4</v>
      </c>
      <c r="J33" s="34">
        <v>78</v>
      </c>
      <c r="K33" s="34">
        <v>-47.6</v>
      </c>
      <c r="L33" s="189">
        <v>-0.61025641025641031</v>
      </c>
      <c r="M33"/>
    </row>
    <row r="34" spans="2:13" ht="14.4" x14ac:dyDescent="0.3">
      <c r="B34" s="7"/>
      <c r="C34" s="26" t="s">
        <v>165</v>
      </c>
      <c r="D34" s="34">
        <v>6</v>
      </c>
      <c r="E34" s="34">
        <v>0</v>
      </c>
      <c r="F34" s="35">
        <v>-1</v>
      </c>
      <c r="G34" s="34">
        <v>0</v>
      </c>
      <c r="H34" s="35">
        <v>0</v>
      </c>
      <c r="I34" s="34">
        <v>10.1</v>
      </c>
      <c r="J34" s="34">
        <v>8.1999999999999993</v>
      </c>
      <c r="K34" s="34">
        <v>1.9000000000000004</v>
      </c>
      <c r="L34" s="189">
        <v>0.2317073170731708</v>
      </c>
      <c r="M34"/>
    </row>
    <row r="35" spans="2:13" ht="14.4" x14ac:dyDescent="0.3">
      <c r="B35" s="7"/>
      <c r="C35" s="26" t="s">
        <v>166</v>
      </c>
      <c r="D35" s="34">
        <v>4.0999999999999996</v>
      </c>
      <c r="E35" s="34">
        <v>8</v>
      </c>
      <c r="F35" s="35">
        <v>0.95121951219512213</v>
      </c>
      <c r="G35" s="34">
        <v>8</v>
      </c>
      <c r="H35" s="35">
        <v>0</v>
      </c>
      <c r="I35" s="34">
        <v>32.200000000000003</v>
      </c>
      <c r="J35" s="34">
        <v>32.200000000000003</v>
      </c>
      <c r="K35" s="34">
        <v>0</v>
      </c>
      <c r="L35" s="189">
        <v>0</v>
      </c>
      <c r="M35"/>
    </row>
    <row r="36" spans="2:13" ht="14.4" x14ac:dyDescent="0.3">
      <c r="B36" s="7"/>
      <c r="C36" s="26" t="s">
        <v>167</v>
      </c>
      <c r="D36" s="34">
        <v>12</v>
      </c>
      <c r="E36" s="34">
        <v>2.1</v>
      </c>
      <c r="F36" s="35">
        <v>-0.82500000000000007</v>
      </c>
      <c r="G36" s="34">
        <v>2.1</v>
      </c>
      <c r="H36" s="35">
        <v>0</v>
      </c>
      <c r="I36" s="34">
        <v>24.2</v>
      </c>
      <c r="J36" s="34">
        <v>24.5</v>
      </c>
      <c r="K36" s="34">
        <v>-0.30000000000000071</v>
      </c>
      <c r="L36" s="189">
        <v>-1.2244897959183702E-2</v>
      </c>
      <c r="M36"/>
    </row>
    <row r="37" spans="2:13" ht="14.4" x14ac:dyDescent="0.3">
      <c r="B37" s="7"/>
      <c r="C37" s="26" t="s">
        <v>168</v>
      </c>
      <c r="D37" s="34">
        <v>0</v>
      </c>
      <c r="E37" s="34">
        <v>4</v>
      </c>
      <c r="F37" s="35">
        <v>0</v>
      </c>
      <c r="G37" s="34">
        <v>4</v>
      </c>
      <c r="H37" s="35">
        <v>0</v>
      </c>
      <c r="I37" s="34">
        <v>6</v>
      </c>
      <c r="J37" s="34">
        <v>4.2</v>
      </c>
      <c r="K37" s="34">
        <v>1.7999999999999998</v>
      </c>
      <c r="L37" s="189">
        <v>0.42857142857142849</v>
      </c>
      <c r="M37"/>
    </row>
    <row r="38" spans="2:13" ht="14.4" x14ac:dyDescent="0.3">
      <c r="B38" s="7"/>
      <c r="C38" s="26" t="s">
        <v>169</v>
      </c>
      <c r="D38" s="34">
        <v>15.2</v>
      </c>
      <c r="E38" s="34">
        <v>8.1999999999999993</v>
      </c>
      <c r="F38" s="35">
        <v>-0.46052631578947373</v>
      </c>
      <c r="G38" s="34">
        <v>8.1999999999999993</v>
      </c>
      <c r="H38" s="35">
        <v>0</v>
      </c>
      <c r="I38" s="34">
        <v>36.700000000000003</v>
      </c>
      <c r="J38" s="34">
        <v>23.9</v>
      </c>
      <c r="K38" s="34">
        <v>12.800000000000004</v>
      </c>
      <c r="L38" s="189">
        <v>0.53556485355648553</v>
      </c>
      <c r="M38"/>
    </row>
    <row r="39" spans="2:13" ht="14.4" x14ac:dyDescent="0.3">
      <c r="B39" s="190" t="s">
        <v>26</v>
      </c>
      <c r="C39" s="190"/>
      <c r="D39" s="191">
        <v>106.375</v>
      </c>
      <c r="E39" s="191">
        <v>26</v>
      </c>
      <c r="F39" s="192">
        <v>-0.75558166862514686</v>
      </c>
      <c r="G39" s="191">
        <v>26</v>
      </c>
      <c r="H39" s="192">
        <v>0</v>
      </c>
      <c r="I39" s="191">
        <v>262.375</v>
      </c>
      <c r="J39" s="191">
        <v>184.7</v>
      </c>
      <c r="K39" s="191">
        <v>77.675000000000011</v>
      </c>
      <c r="L39" s="193">
        <v>0.42054683270167847</v>
      </c>
      <c r="M39"/>
    </row>
    <row r="40" spans="2:13" ht="14.4" x14ac:dyDescent="0.3">
      <c r="B40" s="7"/>
      <c r="C40" s="7" t="s">
        <v>128</v>
      </c>
      <c r="D40" s="34">
        <v>102.375</v>
      </c>
      <c r="E40" s="34">
        <v>25.8</v>
      </c>
      <c r="F40" s="35">
        <v>-0.74798534798534799</v>
      </c>
      <c r="G40" s="34">
        <v>25.8</v>
      </c>
      <c r="H40" s="35">
        <v>0</v>
      </c>
      <c r="I40" s="34">
        <v>254.17500000000001</v>
      </c>
      <c r="J40" s="34">
        <v>182.5</v>
      </c>
      <c r="K40" s="34">
        <v>71.675000000000011</v>
      </c>
      <c r="L40" s="189">
        <v>0.39273972602739732</v>
      </c>
      <c r="M40"/>
    </row>
    <row r="41" spans="2:13" ht="14.4" x14ac:dyDescent="0.3">
      <c r="B41" s="7"/>
      <c r="C41" s="7" t="s">
        <v>129</v>
      </c>
      <c r="D41" s="34">
        <v>4</v>
      </c>
      <c r="E41" s="34">
        <v>0.2</v>
      </c>
      <c r="F41" s="35">
        <v>-0.95</v>
      </c>
      <c r="G41" s="34">
        <v>0.2</v>
      </c>
      <c r="H41" s="35">
        <v>0</v>
      </c>
      <c r="I41" s="34">
        <v>8.1999999999999993</v>
      </c>
      <c r="J41" s="34">
        <v>2.2000000000000002</v>
      </c>
      <c r="K41" s="34">
        <v>5.9999999999999991</v>
      </c>
      <c r="L41" s="189">
        <v>2.7272727272727266</v>
      </c>
      <c r="M41"/>
    </row>
    <row r="42" spans="2:13" ht="14.4" x14ac:dyDescent="0.3">
      <c r="B42" s="190" t="s">
        <v>170</v>
      </c>
      <c r="C42" s="190"/>
      <c r="D42" s="191">
        <v>21.5</v>
      </c>
      <c r="E42" s="191">
        <v>4.5</v>
      </c>
      <c r="F42" s="192">
        <v>-0.79069767441860461</v>
      </c>
      <c r="G42" s="191">
        <v>4.5</v>
      </c>
      <c r="H42" s="192">
        <v>0</v>
      </c>
      <c r="I42" s="191">
        <v>30.35</v>
      </c>
      <c r="J42" s="191">
        <v>9.35</v>
      </c>
      <c r="K42" s="191">
        <v>21</v>
      </c>
      <c r="L42" s="193">
        <v>2.2459893048128343</v>
      </c>
      <c r="M42"/>
    </row>
    <row r="43" spans="2:13" ht="14.4" x14ac:dyDescent="0.3">
      <c r="B43" s="7"/>
      <c r="C43" s="26" t="s">
        <v>171</v>
      </c>
      <c r="D43" s="34">
        <v>13.5</v>
      </c>
      <c r="E43" s="34">
        <v>4.5</v>
      </c>
      <c r="F43" s="35">
        <v>-0.66666666666666663</v>
      </c>
      <c r="G43" s="34">
        <v>4.5</v>
      </c>
      <c r="H43" s="35">
        <v>0</v>
      </c>
      <c r="I43" s="34">
        <v>20.350000000000001</v>
      </c>
      <c r="J43" s="34">
        <v>7.15</v>
      </c>
      <c r="K43" s="34">
        <v>13.200000000000001</v>
      </c>
      <c r="L43" s="189">
        <v>1.8461538461538463</v>
      </c>
      <c r="M43"/>
    </row>
    <row r="44" spans="2:13" ht="14.4" x14ac:dyDescent="0.3">
      <c r="B44" s="7"/>
      <c r="C44" s="26" t="s">
        <v>172</v>
      </c>
      <c r="D44" s="34">
        <v>4</v>
      </c>
      <c r="E44" s="34">
        <v>0</v>
      </c>
      <c r="F44" s="35">
        <v>-1</v>
      </c>
      <c r="G44" s="34">
        <v>0</v>
      </c>
      <c r="H44" s="35">
        <v>0</v>
      </c>
      <c r="I44" s="34">
        <v>6</v>
      </c>
      <c r="J44" s="34">
        <v>0.1</v>
      </c>
      <c r="K44" s="34">
        <v>5.9</v>
      </c>
      <c r="L44" s="189">
        <v>59</v>
      </c>
      <c r="M44"/>
    </row>
    <row r="45" spans="2:13" ht="14.4" x14ac:dyDescent="0.3">
      <c r="B45" s="7"/>
      <c r="C45" s="7" t="s">
        <v>173</v>
      </c>
      <c r="D45" s="34">
        <v>4</v>
      </c>
      <c r="E45" s="34">
        <v>0</v>
      </c>
      <c r="F45" s="35">
        <v>-1</v>
      </c>
      <c r="G45" s="34">
        <v>0</v>
      </c>
      <c r="H45" s="35">
        <v>0</v>
      </c>
      <c r="I45" s="34">
        <v>4</v>
      </c>
      <c r="J45" s="34">
        <v>2.1</v>
      </c>
      <c r="K45" s="34">
        <v>1.9</v>
      </c>
      <c r="L45" s="189">
        <v>0.90476190476190466</v>
      </c>
      <c r="M45"/>
    </row>
    <row r="46" spans="2:13" ht="14.4" x14ac:dyDescent="0.3">
      <c r="B46" s="190" t="s">
        <v>174</v>
      </c>
      <c r="C46" s="190"/>
      <c r="D46" s="191">
        <v>42.3</v>
      </c>
      <c r="E46" s="191">
        <v>14</v>
      </c>
      <c r="F46" s="192">
        <v>-0.66903073286052006</v>
      </c>
      <c r="G46" s="191">
        <v>14</v>
      </c>
      <c r="H46" s="192">
        <v>0</v>
      </c>
      <c r="I46" s="191">
        <v>178.99999999999989</v>
      </c>
      <c r="J46" s="191">
        <v>74.900000000000006</v>
      </c>
      <c r="K46" s="191">
        <v>104.09999999999988</v>
      </c>
      <c r="L46" s="193">
        <v>1.3898531375166872</v>
      </c>
      <c r="M46"/>
    </row>
    <row r="47" spans="2:13" ht="14.4" x14ac:dyDescent="0.3">
      <c r="B47" s="7"/>
      <c r="C47" s="7" t="s">
        <v>175</v>
      </c>
      <c r="D47" s="34">
        <v>42.3</v>
      </c>
      <c r="E47" s="34">
        <v>14</v>
      </c>
      <c r="F47" s="35">
        <v>-0.66903073286052006</v>
      </c>
      <c r="G47" s="34">
        <v>14</v>
      </c>
      <c r="H47" s="35">
        <v>0</v>
      </c>
      <c r="I47" s="34">
        <v>178.99999999999989</v>
      </c>
      <c r="J47" s="34">
        <v>74.900000000000006</v>
      </c>
      <c r="K47" s="34">
        <v>104.09999999999988</v>
      </c>
      <c r="L47" s="189">
        <v>1.3898531375166872</v>
      </c>
      <c r="M47"/>
    </row>
    <row r="48" spans="2:13" ht="14.4" x14ac:dyDescent="0.3">
      <c r="B48" s="190" t="s">
        <v>27</v>
      </c>
      <c r="C48" s="190"/>
      <c r="D48" s="191">
        <v>13.95</v>
      </c>
      <c r="E48" s="191">
        <v>8.5</v>
      </c>
      <c r="F48" s="192">
        <v>-0.39068100358422936</v>
      </c>
      <c r="G48" s="191">
        <v>8.5</v>
      </c>
      <c r="H48" s="192">
        <v>0</v>
      </c>
      <c r="I48" s="191">
        <v>30.5</v>
      </c>
      <c r="J48" s="191">
        <v>28.375</v>
      </c>
      <c r="K48" s="191">
        <v>2.125</v>
      </c>
      <c r="L48" s="193">
        <v>7.4889867841409691E-2</v>
      </c>
      <c r="M48"/>
    </row>
    <row r="49" spans="2:13" ht="14.4" x14ac:dyDescent="0.3">
      <c r="B49" s="7"/>
      <c r="C49" s="7" t="s">
        <v>131</v>
      </c>
      <c r="D49" s="34">
        <v>0</v>
      </c>
      <c r="E49" s="34">
        <v>4.2</v>
      </c>
      <c r="F49" s="35">
        <v>0</v>
      </c>
      <c r="G49" s="34">
        <v>4.2</v>
      </c>
      <c r="H49" s="35">
        <v>0</v>
      </c>
      <c r="I49" s="34">
        <v>6.3</v>
      </c>
      <c r="J49" s="34">
        <v>6.1</v>
      </c>
      <c r="K49" s="34">
        <v>0.20000000000000018</v>
      </c>
      <c r="L49" s="189">
        <v>3.2786885245901669E-2</v>
      </c>
      <c r="M49"/>
    </row>
    <row r="50" spans="2:13" ht="14.4" x14ac:dyDescent="0.3">
      <c r="B50" s="7"/>
      <c r="C50" s="7" t="s">
        <v>132</v>
      </c>
      <c r="D50" s="34">
        <v>11.95</v>
      </c>
      <c r="E50" s="34">
        <v>0.3</v>
      </c>
      <c r="F50" s="35">
        <v>-0.97489539748953968</v>
      </c>
      <c r="G50" s="34">
        <v>0.3</v>
      </c>
      <c r="H50" s="35">
        <v>0</v>
      </c>
      <c r="I50" s="34">
        <v>14.200000000000001</v>
      </c>
      <c r="J50" s="34">
        <v>9.7750000000000004</v>
      </c>
      <c r="K50" s="34">
        <v>4.4250000000000007</v>
      </c>
      <c r="L50" s="189">
        <v>0.45268542199488498</v>
      </c>
      <c r="M50"/>
    </row>
    <row r="51" spans="2:13" ht="14.4" x14ac:dyDescent="0.3">
      <c r="B51" s="7"/>
      <c r="C51" s="7" t="s">
        <v>133</v>
      </c>
      <c r="D51" s="34">
        <v>2</v>
      </c>
      <c r="E51" s="34">
        <v>4</v>
      </c>
      <c r="F51" s="35">
        <v>1</v>
      </c>
      <c r="G51" s="34">
        <v>4</v>
      </c>
      <c r="H51" s="35">
        <v>0</v>
      </c>
      <c r="I51" s="34">
        <v>10</v>
      </c>
      <c r="J51" s="34">
        <v>12.5</v>
      </c>
      <c r="K51" s="34">
        <v>-2.5</v>
      </c>
      <c r="L51" s="189">
        <v>-0.2</v>
      </c>
      <c r="M51"/>
    </row>
    <row r="52" spans="2:13" ht="14.4" x14ac:dyDescent="0.3">
      <c r="B52" s="190" t="s">
        <v>24</v>
      </c>
      <c r="C52" s="190"/>
      <c r="D52" s="191">
        <v>55.825000000000003</v>
      </c>
      <c r="E52" s="191">
        <v>57.2</v>
      </c>
      <c r="F52" s="192">
        <v>2.463054187192118E-2</v>
      </c>
      <c r="G52" s="191">
        <v>57.2</v>
      </c>
      <c r="H52" s="192">
        <v>0</v>
      </c>
      <c r="I52" s="191">
        <v>165.3</v>
      </c>
      <c r="J52" s="191">
        <v>351.27500000000003</v>
      </c>
      <c r="K52" s="191">
        <v>-185.97500000000002</v>
      </c>
      <c r="L52" s="193">
        <v>-0.52942851042630423</v>
      </c>
      <c r="M52"/>
    </row>
    <row r="53" spans="2:13" ht="14.4" x14ac:dyDescent="0.3">
      <c r="B53" s="7"/>
      <c r="C53" s="26" t="s">
        <v>113</v>
      </c>
      <c r="D53" s="34">
        <v>4</v>
      </c>
      <c r="E53" s="34">
        <v>4.7</v>
      </c>
      <c r="F53" s="35">
        <v>0.17500000000000004</v>
      </c>
      <c r="G53" s="34">
        <v>4.7</v>
      </c>
      <c r="H53" s="35">
        <v>0</v>
      </c>
      <c r="I53" s="34">
        <v>15</v>
      </c>
      <c r="J53" s="34">
        <v>20.875</v>
      </c>
      <c r="K53" s="34">
        <v>-5.875</v>
      </c>
      <c r="L53" s="189">
        <v>-0.28143712574850299</v>
      </c>
      <c r="M53"/>
    </row>
    <row r="54" spans="2:13" ht="14.4" x14ac:dyDescent="0.3">
      <c r="B54" s="7"/>
      <c r="C54" s="26" t="s">
        <v>114</v>
      </c>
      <c r="D54" s="34">
        <v>28.825000000000003</v>
      </c>
      <c r="E54" s="34">
        <v>35.1</v>
      </c>
      <c r="F54" s="35">
        <v>0.21769297484822195</v>
      </c>
      <c r="G54" s="34">
        <v>35.1</v>
      </c>
      <c r="H54" s="35">
        <v>0</v>
      </c>
      <c r="I54" s="34">
        <v>66.324999999999989</v>
      </c>
      <c r="J54" s="34">
        <v>141.35</v>
      </c>
      <c r="K54" s="34">
        <v>-75.025000000000006</v>
      </c>
      <c r="L54" s="189">
        <v>-0.53077467279801915</v>
      </c>
      <c r="M54"/>
    </row>
    <row r="55" spans="2:13" ht="14.4" x14ac:dyDescent="0.3">
      <c r="B55" s="7"/>
      <c r="C55" s="26" t="s">
        <v>115</v>
      </c>
      <c r="D55" s="34">
        <v>2</v>
      </c>
      <c r="E55" s="34">
        <v>0.2</v>
      </c>
      <c r="F55" s="35">
        <v>-0.9</v>
      </c>
      <c r="G55" s="34">
        <v>0.2</v>
      </c>
      <c r="H55" s="35">
        <v>0</v>
      </c>
      <c r="I55" s="34">
        <v>7.1</v>
      </c>
      <c r="J55" s="34">
        <v>7.2</v>
      </c>
      <c r="K55" s="34">
        <v>-0.10000000000000053</v>
      </c>
      <c r="L55" s="189">
        <v>-1.3888888888888963E-2</v>
      </c>
      <c r="M55"/>
    </row>
    <row r="56" spans="2:13" ht="14.4" x14ac:dyDescent="0.3">
      <c r="B56" s="7"/>
      <c r="C56" s="26" t="s">
        <v>116</v>
      </c>
      <c r="D56" s="34">
        <v>8</v>
      </c>
      <c r="E56" s="34">
        <v>2.2000000000000002</v>
      </c>
      <c r="F56" s="35">
        <v>-0.72499999999999998</v>
      </c>
      <c r="G56" s="34">
        <v>2.2000000000000002</v>
      </c>
      <c r="H56" s="35">
        <v>0</v>
      </c>
      <c r="I56" s="34">
        <v>22.575000000000003</v>
      </c>
      <c r="J56" s="34">
        <v>24.575000000000003</v>
      </c>
      <c r="K56" s="34">
        <v>-2</v>
      </c>
      <c r="L56" s="189">
        <v>-8.1383519837232951E-2</v>
      </c>
      <c r="M56"/>
    </row>
    <row r="57" spans="2:13" ht="14.4" x14ac:dyDescent="0.3">
      <c r="B57" s="7"/>
      <c r="C57" s="26" t="s">
        <v>117</v>
      </c>
      <c r="D57" s="34">
        <v>4</v>
      </c>
      <c r="E57" s="34">
        <v>10.5</v>
      </c>
      <c r="F57" s="35">
        <v>1.625</v>
      </c>
      <c r="G57" s="34">
        <v>10.5</v>
      </c>
      <c r="H57" s="35">
        <v>0</v>
      </c>
      <c r="I57" s="34">
        <v>31.4</v>
      </c>
      <c r="J57" s="34">
        <v>113.9</v>
      </c>
      <c r="K57" s="34">
        <v>-82.5</v>
      </c>
      <c r="L57" s="189">
        <v>-0.72431957857769969</v>
      </c>
      <c r="M57"/>
    </row>
    <row r="58" spans="2:13" ht="14.4" x14ac:dyDescent="0.3">
      <c r="B58" s="7"/>
      <c r="C58" s="26" t="s">
        <v>118</v>
      </c>
      <c r="D58" s="34">
        <v>9</v>
      </c>
      <c r="E58" s="34">
        <v>4.5</v>
      </c>
      <c r="F58" s="35">
        <v>-0.5</v>
      </c>
      <c r="G58" s="34">
        <v>4.5</v>
      </c>
      <c r="H58" s="35">
        <v>0</v>
      </c>
      <c r="I58" s="34">
        <v>22.900000000000002</v>
      </c>
      <c r="J58" s="34">
        <v>43.375</v>
      </c>
      <c r="K58" s="34">
        <v>-20.474999999999998</v>
      </c>
      <c r="L58" s="189">
        <v>-0.47204610951008641</v>
      </c>
      <c r="M58"/>
    </row>
    <row r="59" spans="2:13" ht="14.4" x14ac:dyDescent="0.3">
      <c r="B59" s="190" t="s">
        <v>28</v>
      </c>
      <c r="C59" s="190"/>
      <c r="D59" s="191">
        <v>32</v>
      </c>
      <c r="E59" s="191">
        <v>23.9</v>
      </c>
      <c r="F59" s="192">
        <v>-0.25312500000000004</v>
      </c>
      <c r="G59" s="191">
        <v>23.9</v>
      </c>
      <c r="H59" s="192">
        <v>0</v>
      </c>
      <c r="I59" s="191">
        <v>105.875</v>
      </c>
      <c r="J59" s="191">
        <v>123.925</v>
      </c>
      <c r="K59" s="191">
        <v>-18.049999999999997</v>
      </c>
      <c r="L59" s="193">
        <v>-0.14565261246721806</v>
      </c>
      <c r="M59"/>
    </row>
    <row r="60" spans="2:13" ht="14.4" x14ac:dyDescent="0.3">
      <c r="B60" s="7"/>
      <c r="C60" s="7" t="s">
        <v>135</v>
      </c>
      <c r="D60" s="34">
        <v>4</v>
      </c>
      <c r="E60" s="34">
        <v>0.2</v>
      </c>
      <c r="F60" s="35">
        <v>-0.95</v>
      </c>
      <c r="G60" s="34">
        <v>0.2</v>
      </c>
      <c r="H60" s="35">
        <v>0</v>
      </c>
      <c r="I60" s="34">
        <v>16.175000000000001</v>
      </c>
      <c r="J60" s="34">
        <v>4.2</v>
      </c>
      <c r="K60" s="34">
        <v>11.975000000000001</v>
      </c>
      <c r="L60" s="189">
        <v>2.8511904761904763</v>
      </c>
      <c r="M60"/>
    </row>
    <row r="61" spans="2:13" ht="14.4" x14ac:dyDescent="0.3">
      <c r="B61" s="7"/>
      <c r="C61" s="7" t="s">
        <v>136</v>
      </c>
      <c r="D61" s="34">
        <v>10</v>
      </c>
      <c r="E61" s="34">
        <v>14.5</v>
      </c>
      <c r="F61" s="35">
        <v>0.45</v>
      </c>
      <c r="G61" s="34">
        <v>14.5</v>
      </c>
      <c r="H61" s="35">
        <v>0</v>
      </c>
      <c r="I61" s="34">
        <v>34.9</v>
      </c>
      <c r="J61" s="34">
        <v>44.274999999999999</v>
      </c>
      <c r="K61" s="34">
        <v>-9.375</v>
      </c>
      <c r="L61" s="189">
        <v>-0.21174477696216829</v>
      </c>
      <c r="M61"/>
    </row>
    <row r="62" spans="2:13" ht="14.4" x14ac:dyDescent="0.3">
      <c r="B62" s="7"/>
      <c r="C62" s="7" t="s">
        <v>137</v>
      </c>
      <c r="D62" s="34">
        <v>18</v>
      </c>
      <c r="E62" s="34">
        <v>5.2</v>
      </c>
      <c r="F62" s="35">
        <v>-0.71111111111111114</v>
      </c>
      <c r="G62" s="34">
        <v>5.2</v>
      </c>
      <c r="H62" s="35">
        <v>0</v>
      </c>
      <c r="I62" s="34">
        <v>46.7</v>
      </c>
      <c r="J62" s="34">
        <v>71.05</v>
      </c>
      <c r="K62" s="34">
        <v>-24.349999999999994</v>
      </c>
      <c r="L62" s="189">
        <v>-0.34271639690358896</v>
      </c>
      <c r="M62"/>
    </row>
    <row r="63" spans="2:13" ht="14.4" x14ac:dyDescent="0.3">
      <c r="B63" s="7"/>
      <c r="C63" s="7" t="s">
        <v>138</v>
      </c>
      <c r="D63" s="34">
        <v>0</v>
      </c>
      <c r="E63" s="34">
        <v>0</v>
      </c>
      <c r="F63" s="35">
        <v>0</v>
      </c>
      <c r="G63" s="34">
        <v>0</v>
      </c>
      <c r="H63" s="35">
        <v>0</v>
      </c>
      <c r="I63" s="34">
        <v>2</v>
      </c>
      <c r="J63" s="34">
        <v>2.1</v>
      </c>
      <c r="K63" s="34">
        <v>-0.10000000000000009</v>
      </c>
      <c r="L63" s="189">
        <v>-4.7619047619047658E-2</v>
      </c>
      <c r="M63"/>
    </row>
    <row r="64" spans="2:13" ht="14.4" x14ac:dyDescent="0.3">
      <c r="B64" s="7"/>
      <c r="C64" s="7" t="s">
        <v>139</v>
      </c>
      <c r="D64" s="34">
        <v>0</v>
      </c>
      <c r="E64" s="34">
        <v>4</v>
      </c>
      <c r="F64" s="35">
        <v>0</v>
      </c>
      <c r="G64" s="34">
        <v>4</v>
      </c>
      <c r="H64" s="35">
        <v>0</v>
      </c>
      <c r="I64" s="34">
        <v>6.1</v>
      </c>
      <c r="J64" s="34">
        <v>2.2999999999999998</v>
      </c>
      <c r="K64" s="34">
        <v>3.8</v>
      </c>
      <c r="L64" s="189">
        <v>1.6521739130434783</v>
      </c>
      <c r="M64"/>
    </row>
    <row r="65" spans="2:13" ht="14.4" x14ac:dyDescent="0.3">
      <c r="B65" s="190" t="s">
        <v>176</v>
      </c>
      <c r="C65" s="190"/>
      <c r="D65" s="191">
        <v>25.75</v>
      </c>
      <c r="E65" s="191">
        <v>4.7</v>
      </c>
      <c r="F65" s="192">
        <v>-0.81747572815533986</v>
      </c>
      <c r="G65" s="191">
        <v>4.7</v>
      </c>
      <c r="H65" s="192">
        <v>0</v>
      </c>
      <c r="I65" s="191">
        <v>46.6</v>
      </c>
      <c r="J65" s="191">
        <v>21.45</v>
      </c>
      <c r="K65" s="191">
        <v>25.150000000000002</v>
      </c>
      <c r="L65" s="193">
        <v>1.1724941724941726</v>
      </c>
      <c r="M65"/>
    </row>
    <row r="66" spans="2:13" ht="14.4" x14ac:dyDescent="0.3">
      <c r="B66" s="7"/>
      <c r="C66" s="7" t="s">
        <v>6</v>
      </c>
      <c r="D66" s="34">
        <v>10</v>
      </c>
      <c r="E66" s="34">
        <v>0</v>
      </c>
      <c r="F66" s="35">
        <v>-1</v>
      </c>
      <c r="G66" s="34">
        <v>0</v>
      </c>
      <c r="H66" s="35">
        <v>0</v>
      </c>
      <c r="I66" s="34">
        <v>14.7</v>
      </c>
      <c r="J66" s="34">
        <v>5.4</v>
      </c>
      <c r="K66" s="34">
        <v>9.2999999999999989</v>
      </c>
      <c r="L66" s="189">
        <v>1.7222222222222219</v>
      </c>
      <c r="M66"/>
    </row>
    <row r="67" spans="2:13" ht="14.4" x14ac:dyDescent="0.3">
      <c r="B67" s="7"/>
      <c r="C67" s="7" t="s">
        <v>177</v>
      </c>
      <c r="D67" s="34">
        <v>6.75</v>
      </c>
      <c r="E67" s="34">
        <v>4.5</v>
      </c>
      <c r="F67" s="35">
        <v>-0.33333333333333331</v>
      </c>
      <c r="G67" s="34">
        <v>4.5</v>
      </c>
      <c r="H67" s="35">
        <v>0</v>
      </c>
      <c r="I67" s="34">
        <v>22.6</v>
      </c>
      <c r="J67" s="34">
        <v>13.7</v>
      </c>
      <c r="K67" s="34">
        <v>8.9000000000000021</v>
      </c>
      <c r="L67" s="189">
        <v>0.64963503649635057</v>
      </c>
      <c r="M67"/>
    </row>
    <row r="68" spans="2:13" ht="14.4" x14ac:dyDescent="0.3">
      <c r="B68" s="7"/>
      <c r="C68" s="7" t="s">
        <v>178</v>
      </c>
      <c r="D68" s="34">
        <v>9</v>
      </c>
      <c r="E68" s="34">
        <v>0.2</v>
      </c>
      <c r="F68" s="35">
        <v>-0.97777777777777786</v>
      </c>
      <c r="G68" s="34">
        <v>0.2</v>
      </c>
      <c r="H68" s="35">
        <v>0</v>
      </c>
      <c r="I68" s="34">
        <v>9.3000000000000007</v>
      </c>
      <c r="J68" s="34">
        <v>2.35</v>
      </c>
      <c r="K68" s="34">
        <v>6.9500000000000011</v>
      </c>
      <c r="L68" s="189">
        <v>2.9574468085106385</v>
      </c>
      <c r="M68"/>
    </row>
    <row r="69" spans="2:13" ht="14.4" x14ac:dyDescent="0.3">
      <c r="B69" s="190" t="s">
        <v>396</v>
      </c>
      <c r="C69" s="190"/>
      <c r="D69" s="191">
        <v>66</v>
      </c>
      <c r="E69" s="191">
        <v>0.89999999999999991</v>
      </c>
      <c r="F69" s="192">
        <v>-0.98636363636363633</v>
      </c>
      <c r="G69" s="191">
        <v>0.89999999999999991</v>
      </c>
      <c r="H69" s="192">
        <v>0</v>
      </c>
      <c r="I69" s="191">
        <v>104.6</v>
      </c>
      <c r="J69" s="191">
        <v>74.3</v>
      </c>
      <c r="K69" s="191">
        <v>30.299999999999997</v>
      </c>
      <c r="L69" s="193">
        <v>0.40780619111709282</v>
      </c>
      <c r="M69"/>
    </row>
    <row r="70" spans="2:13" ht="14.4" x14ac:dyDescent="0.3">
      <c r="B70" s="7"/>
      <c r="C70" s="7" t="s">
        <v>179</v>
      </c>
      <c r="D70" s="34">
        <v>12</v>
      </c>
      <c r="E70" s="34">
        <v>0.4</v>
      </c>
      <c r="F70" s="35">
        <v>-0.96666666666666667</v>
      </c>
      <c r="G70" s="34">
        <v>0.4</v>
      </c>
      <c r="H70" s="35">
        <v>0</v>
      </c>
      <c r="I70" s="34">
        <v>29.1</v>
      </c>
      <c r="J70" s="34">
        <v>36.700000000000003</v>
      </c>
      <c r="K70" s="34">
        <v>-7.6000000000000014</v>
      </c>
      <c r="L70" s="189">
        <v>-0.20708446866485017</v>
      </c>
      <c r="M70"/>
    </row>
    <row r="71" spans="2:13" ht="14.4" x14ac:dyDescent="0.3">
      <c r="B71" s="7"/>
      <c r="C71" s="7" t="s">
        <v>180</v>
      </c>
      <c r="D71" s="34">
        <v>0</v>
      </c>
      <c r="E71" s="34">
        <v>0</v>
      </c>
      <c r="F71" s="35">
        <v>0</v>
      </c>
      <c r="G71" s="34">
        <v>0</v>
      </c>
      <c r="H71" s="35">
        <v>0</v>
      </c>
      <c r="I71" s="34">
        <v>0.1</v>
      </c>
      <c r="J71" s="34">
        <v>2.2000000000000002</v>
      </c>
      <c r="K71" s="34">
        <v>-2.1</v>
      </c>
      <c r="L71" s="189">
        <v>-0.95454545454545447</v>
      </c>
      <c r="M71"/>
    </row>
    <row r="72" spans="2:13" ht="14.4" x14ac:dyDescent="0.3">
      <c r="B72" s="7"/>
      <c r="C72" s="7" t="s">
        <v>181</v>
      </c>
      <c r="D72" s="34">
        <v>4</v>
      </c>
      <c r="E72" s="34">
        <v>0.1</v>
      </c>
      <c r="F72" s="35">
        <v>-0.97499999999999998</v>
      </c>
      <c r="G72" s="34">
        <v>0.1</v>
      </c>
      <c r="H72" s="35">
        <v>0</v>
      </c>
      <c r="I72" s="34">
        <v>8.1</v>
      </c>
      <c r="J72" s="34">
        <v>4</v>
      </c>
      <c r="K72" s="34">
        <v>4.0999999999999996</v>
      </c>
      <c r="L72" s="189">
        <v>1.0249999999999999</v>
      </c>
      <c r="M72"/>
    </row>
    <row r="73" spans="2:13" ht="14.4" x14ac:dyDescent="0.3">
      <c r="B73" s="7"/>
      <c r="C73" s="7" t="s">
        <v>182</v>
      </c>
      <c r="D73" s="34">
        <v>8</v>
      </c>
      <c r="E73" s="34">
        <v>0</v>
      </c>
      <c r="F73" s="35">
        <v>-1</v>
      </c>
      <c r="G73" s="34">
        <v>0</v>
      </c>
      <c r="H73" s="35">
        <v>0</v>
      </c>
      <c r="I73" s="34">
        <v>12.1</v>
      </c>
      <c r="J73" s="34">
        <v>6.5</v>
      </c>
      <c r="K73" s="34">
        <v>5.6</v>
      </c>
      <c r="L73" s="189">
        <v>0.86153846153846148</v>
      </c>
      <c r="M73"/>
    </row>
    <row r="74" spans="2:13" ht="14.4" x14ac:dyDescent="0.3">
      <c r="B74" s="7"/>
      <c r="C74" s="7" t="s">
        <v>183</v>
      </c>
      <c r="D74" s="34">
        <v>28</v>
      </c>
      <c r="E74" s="34">
        <v>0</v>
      </c>
      <c r="F74" s="35">
        <v>-1</v>
      </c>
      <c r="G74" s="34">
        <v>0</v>
      </c>
      <c r="H74" s="35">
        <v>0</v>
      </c>
      <c r="I74" s="34">
        <v>36.6</v>
      </c>
      <c r="J74" s="34">
        <v>8.1999999999999993</v>
      </c>
      <c r="K74" s="34">
        <v>28.400000000000002</v>
      </c>
      <c r="L74" s="189">
        <v>3.4634146341463419</v>
      </c>
      <c r="M74"/>
    </row>
    <row r="75" spans="2:13" ht="14.4" x14ac:dyDescent="0.3">
      <c r="B75" s="7"/>
      <c r="C75" s="7" t="s">
        <v>184</v>
      </c>
      <c r="D75" s="34">
        <v>0</v>
      </c>
      <c r="E75" s="34">
        <v>0.1</v>
      </c>
      <c r="F75" s="35">
        <v>0</v>
      </c>
      <c r="G75" s="34">
        <v>0.1</v>
      </c>
      <c r="H75" s="35">
        <v>0</v>
      </c>
      <c r="I75" s="34">
        <v>4.3</v>
      </c>
      <c r="J75" s="34">
        <v>4.0999999999999996</v>
      </c>
      <c r="K75" s="34">
        <v>0.20000000000000018</v>
      </c>
      <c r="L75" s="189">
        <v>4.8780487804878099E-2</v>
      </c>
      <c r="M75"/>
    </row>
    <row r="76" spans="2:13" ht="14.4" x14ac:dyDescent="0.3">
      <c r="B76" s="7"/>
      <c r="C76" s="7" t="s">
        <v>185</v>
      </c>
      <c r="D76" s="34">
        <v>6</v>
      </c>
      <c r="E76" s="34">
        <v>0</v>
      </c>
      <c r="F76" s="35">
        <v>-1</v>
      </c>
      <c r="G76" s="34">
        <v>0</v>
      </c>
      <c r="H76" s="35">
        <v>0</v>
      </c>
      <c r="I76" s="34">
        <v>6</v>
      </c>
      <c r="J76" s="34">
        <v>2.2999999999999998</v>
      </c>
      <c r="K76" s="34">
        <v>3.7</v>
      </c>
      <c r="L76" s="189">
        <v>1.6086956521739133</v>
      </c>
      <c r="M76"/>
    </row>
    <row r="77" spans="2:13" ht="14.4" x14ac:dyDescent="0.3">
      <c r="B77" s="7"/>
      <c r="C77" s="7" t="s">
        <v>186</v>
      </c>
      <c r="D77" s="34">
        <v>4</v>
      </c>
      <c r="E77" s="34">
        <v>0.3</v>
      </c>
      <c r="F77" s="35">
        <v>-0.92500000000000004</v>
      </c>
      <c r="G77" s="34">
        <v>0.3</v>
      </c>
      <c r="H77" s="35">
        <v>0</v>
      </c>
      <c r="I77" s="34">
        <v>4.3</v>
      </c>
      <c r="J77" s="34">
        <v>2.2999999999999998</v>
      </c>
      <c r="K77" s="34">
        <v>2</v>
      </c>
      <c r="L77" s="189">
        <v>0.86956521739130443</v>
      </c>
      <c r="M77"/>
    </row>
    <row r="78" spans="2:13" ht="14.4" x14ac:dyDescent="0.3">
      <c r="B78" s="7"/>
      <c r="C78" s="7" t="s">
        <v>187</v>
      </c>
      <c r="D78" s="34">
        <v>4</v>
      </c>
      <c r="E78" s="34">
        <v>0</v>
      </c>
      <c r="F78" s="35">
        <v>-1</v>
      </c>
      <c r="G78" s="34">
        <v>0</v>
      </c>
      <c r="H78" s="35">
        <v>0</v>
      </c>
      <c r="I78" s="34">
        <v>4</v>
      </c>
      <c r="J78" s="34">
        <v>8</v>
      </c>
      <c r="K78" s="34">
        <v>-4</v>
      </c>
      <c r="L78" s="189">
        <v>-0.5</v>
      </c>
      <c r="M78"/>
    </row>
    <row r="79" spans="2:13" ht="14.4" x14ac:dyDescent="0.3">
      <c r="B79" s="190" t="s">
        <v>25</v>
      </c>
      <c r="C79" s="190"/>
      <c r="D79" s="191">
        <v>22.5</v>
      </c>
      <c r="E79" s="191">
        <v>10.1</v>
      </c>
      <c r="F79" s="192">
        <v>-0.55111111111111111</v>
      </c>
      <c r="G79" s="191">
        <v>10.1</v>
      </c>
      <c r="H79" s="192">
        <v>0</v>
      </c>
      <c r="I79" s="191">
        <v>61.25</v>
      </c>
      <c r="J79" s="191">
        <v>45.1</v>
      </c>
      <c r="K79" s="191">
        <v>16.149999999999999</v>
      </c>
      <c r="L79" s="193">
        <v>0.35809312638580926</v>
      </c>
      <c r="M79"/>
    </row>
    <row r="80" spans="2:13" ht="14.4" x14ac:dyDescent="0.3">
      <c r="B80" s="7"/>
      <c r="C80" s="26" t="s">
        <v>120</v>
      </c>
      <c r="D80" s="34">
        <v>6.1</v>
      </c>
      <c r="E80" s="34">
        <v>4.0999999999999996</v>
      </c>
      <c r="F80" s="35">
        <v>-0.32786885245901642</v>
      </c>
      <c r="G80" s="34">
        <v>4.0999999999999996</v>
      </c>
      <c r="H80" s="35">
        <v>0</v>
      </c>
      <c r="I80" s="34">
        <v>15.85</v>
      </c>
      <c r="J80" s="34">
        <v>10.1</v>
      </c>
      <c r="K80" s="34">
        <v>5.75</v>
      </c>
      <c r="L80" s="189">
        <v>0.56930693069306937</v>
      </c>
      <c r="M80"/>
    </row>
    <row r="81" spans="2:13" ht="14.4" x14ac:dyDescent="0.3">
      <c r="B81" s="7"/>
      <c r="C81" s="7" t="s">
        <v>121</v>
      </c>
      <c r="D81" s="34">
        <v>4.4000000000000004</v>
      </c>
      <c r="E81" s="34">
        <v>0</v>
      </c>
      <c r="F81" s="35">
        <v>-1</v>
      </c>
      <c r="G81" s="34">
        <v>0</v>
      </c>
      <c r="H81" s="35">
        <v>0</v>
      </c>
      <c r="I81" s="34">
        <v>8.4</v>
      </c>
      <c r="J81" s="34">
        <v>14.3</v>
      </c>
      <c r="K81" s="34">
        <v>-5.9</v>
      </c>
      <c r="L81" s="189">
        <v>-0.41258741258741261</v>
      </c>
      <c r="M81"/>
    </row>
    <row r="82" spans="2:13" ht="14.4" x14ac:dyDescent="0.3">
      <c r="B82" s="7"/>
      <c r="C82" s="26" t="s">
        <v>122</v>
      </c>
      <c r="D82" s="34">
        <v>0</v>
      </c>
      <c r="E82" s="34">
        <v>4</v>
      </c>
      <c r="F82" s="35">
        <v>0</v>
      </c>
      <c r="G82" s="34">
        <v>4</v>
      </c>
      <c r="H82" s="35">
        <v>0</v>
      </c>
      <c r="I82" s="34">
        <v>10.4</v>
      </c>
      <c r="J82" s="34">
        <v>8.1999999999999993</v>
      </c>
      <c r="K82" s="34">
        <v>2.2000000000000011</v>
      </c>
      <c r="L82" s="189">
        <v>0.2682926829268294</v>
      </c>
      <c r="M82"/>
    </row>
    <row r="83" spans="2:13" ht="14.4" x14ac:dyDescent="0.3">
      <c r="B83" s="7"/>
      <c r="C83" s="26" t="s">
        <v>123</v>
      </c>
      <c r="D83" s="34">
        <v>4</v>
      </c>
      <c r="E83" s="34">
        <v>2</v>
      </c>
      <c r="F83" s="35">
        <v>-0.5</v>
      </c>
      <c r="G83" s="34">
        <v>2</v>
      </c>
      <c r="H83" s="35">
        <v>0</v>
      </c>
      <c r="I83" s="34">
        <v>9.8000000000000007</v>
      </c>
      <c r="J83" s="34">
        <v>6.3</v>
      </c>
      <c r="K83" s="34">
        <v>3.5000000000000009</v>
      </c>
      <c r="L83" s="189">
        <v>0.55555555555555569</v>
      </c>
      <c r="M83"/>
    </row>
    <row r="84" spans="2:13" ht="14.4" x14ac:dyDescent="0.3">
      <c r="B84" s="7"/>
      <c r="C84" s="7" t="s">
        <v>124</v>
      </c>
      <c r="D84" s="34">
        <v>8</v>
      </c>
      <c r="E84" s="34">
        <v>0</v>
      </c>
      <c r="F84" s="35">
        <v>-1</v>
      </c>
      <c r="G84" s="34">
        <v>0</v>
      </c>
      <c r="H84" s="35">
        <v>0</v>
      </c>
      <c r="I84" s="34">
        <v>16.8</v>
      </c>
      <c r="J84" s="34">
        <v>6.2</v>
      </c>
      <c r="K84" s="34">
        <v>10.600000000000001</v>
      </c>
      <c r="L84" s="189">
        <v>1.709677419354839</v>
      </c>
      <c r="M84"/>
    </row>
    <row r="85" spans="2:13" ht="14.4" x14ac:dyDescent="0.3">
      <c r="B85" s="190" t="s">
        <v>417</v>
      </c>
      <c r="C85" s="190"/>
      <c r="D85" s="191">
        <v>19.45</v>
      </c>
      <c r="E85" s="191">
        <v>5.7</v>
      </c>
      <c r="F85" s="192">
        <v>-0.70694087403598971</v>
      </c>
      <c r="G85" s="191">
        <v>5.7</v>
      </c>
      <c r="H85" s="192">
        <v>0</v>
      </c>
      <c r="I85" s="191">
        <v>57.550000000000004</v>
      </c>
      <c r="J85" s="191">
        <v>71.400000000000006</v>
      </c>
      <c r="K85" s="191">
        <v>-13.850000000000001</v>
      </c>
      <c r="L85" s="193">
        <v>-0.19397759103641457</v>
      </c>
      <c r="M85"/>
    </row>
    <row r="86" spans="2:13" ht="14.4" x14ac:dyDescent="0.3">
      <c r="B86" s="7"/>
      <c r="C86" s="7" t="s">
        <v>188</v>
      </c>
      <c r="D86" s="34">
        <v>4.5</v>
      </c>
      <c r="E86" s="34">
        <v>0</v>
      </c>
      <c r="F86" s="35">
        <v>-1</v>
      </c>
      <c r="G86" s="34">
        <v>0</v>
      </c>
      <c r="H86" s="35">
        <v>0</v>
      </c>
      <c r="I86" s="34">
        <v>6.75</v>
      </c>
      <c r="J86" s="34">
        <v>11.25</v>
      </c>
      <c r="K86" s="34">
        <v>-4.5</v>
      </c>
      <c r="L86" s="189">
        <v>-0.4</v>
      </c>
      <c r="M86"/>
    </row>
    <row r="87" spans="2:13" ht="14.4" x14ac:dyDescent="0.3">
      <c r="B87" s="7"/>
      <c r="C87" s="7" t="s">
        <v>418</v>
      </c>
      <c r="D87" s="34">
        <v>0</v>
      </c>
      <c r="E87" s="34">
        <v>0</v>
      </c>
      <c r="F87" s="35">
        <v>0</v>
      </c>
      <c r="G87" s="34">
        <v>0</v>
      </c>
      <c r="H87" s="35">
        <v>0</v>
      </c>
      <c r="I87" s="34">
        <v>2.4000000000000004</v>
      </c>
      <c r="J87" s="34">
        <v>15.5</v>
      </c>
      <c r="K87" s="34">
        <v>-13.1</v>
      </c>
      <c r="L87" s="189">
        <v>-0.84516129032258058</v>
      </c>
      <c r="M87"/>
    </row>
    <row r="88" spans="2:13" ht="14.4" x14ac:dyDescent="0.3">
      <c r="B88" s="7"/>
      <c r="C88" s="7" t="s">
        <v>419</v>
      </c>
      <c r="D88" s="34">
        <v>0</v>
      </c>
      <c r="E88" s="34">
        <v>0</v>
      </c>
      <c r="F88" s="35">
        <v>0</v>
      </c>
      <c r="G88" s="34">
        <v>0</v>
      </c>
      <c r="H88" s="35">
        <v>0</v>
      </c>
      <c r="I88" s="34">
        <v>6.1</v>
      </c>
      <c r="J88" s="34">
        <v>4.4000000000000004</v>
      </c>
      <c r="K88" s="34">
        <v>1.6999999999999993</v>
      </c>
      <c r="L88" s="189">
        <v>0.38636363636363619</v>
      </c>
      <c r="M88"/>
    </row>
    <row r="89" spans="2:13" ht="14.4" x14ac:dyDescent="0.3">
      <c r="B89" s="7"/>
      <c r="C89" s="7" t="s">
        <v>189</v>
      </c>
      <c r="D89" s="34">
        <v>0</v>
      </c>
      <c r="E89" s="34">
        <v>4.5999999999999996</v>
      </c>
      <c r="F89" s="35">
        <v>0</v>
      </c>
      <c r="G89" s="34">
        <v>4.5999999999999996</v>
      </c>
      <c r="H89" s="35">
        <v>0</v>
      </c>
      <c r="I89" s="34">
        <v>9.5</v>
      </c>
      <c r="J89" s="34">
        <v>7.05</v>
      </c>
      <c r="K89" s="34">
        <v>2.4500000000000002</v>
      </c>
      <c r="L89" s="189">
        <v>0.34751773049645396</v>
      </c>
      <c r="M89"/>
    </row>
    <row r="90" spans="2:13" ht="14.4" x14ac:dyDescent="0.3">
      <c r="B90" s="7"/>
      <c r="C90" s="7" t="s">
        <v>190</v>
      </c>
      <c r="D90" s="34">
        <v>8.1999999999999993</v>
      </c>
      <c r="E90" s="34">
        <v>0.8</v>
      </c>
      <c r="F90" s="35">
        <v>-0.90243902439024393</v>
      </c>
      <c r="G90" s="34">
        <v>0.8</v>
      </c>
      <c r="H90" s="35">
        <v>0</v>
      </c>
      <c r="I90" s="34">
        <v>23.5</v>
      </c>
      <c r="J90" s="34">
        <v>26.4</v>
      </c>
      <c r="K90" s="34">
        <v>-2.8999999999999986</v>
      </c>
      <c r="L90" s="189">
        <v>-0.10984848484848481</v>
      </c>
      <c r="M90"/>
    </row>
    <row r="91" spans="2:13" ht="14.4" x14ac:dyDescent="0.3">
      <c r="B91" s="7"/>
      <c r="C91" s="7" t="s">
        <v>191</v>
      </c>
      <c r="D91" s="34">
        <v>6.75</v>
      </c>
      <c r="E91" s="34">
        <v>0.3</v>
      </c>
      <c r="F91" s="35">
        <v>-0.9555555555555556</v>
      </c>
      <c r="G91" s="34">
        <v>0.3</v>
      </c>
      <c r="H91" s="35">
        <v>0</v>
      </c>
      <c r="I91" s="34">
        <v>9.3000000000000007</v>
      </c>
      <c r="J91" s="34">
        <v>6.8</v>
      </c>
      <c r="K91" s="34">
        <v>2.5000000000000009</v>
      </c>
      <c r="L91" s="189">
        <v>0.36764705882352955</v>
      </c>
      <c r="M91"/>
    </row>
    <row r="92" spans="2:13" ht="14.4" x14ac:dyDescent="0.3">
      <c r="B92" s="190" t="s">
        <v>415</v>
      </c>
      <c r="C92" s="190"/>
      <c r="D92" s="191">
        <v>0</v>
      </c>
      <c r="E92" s="191">
        <v>4.7</v>
      </c>
      <c r="F92" s="192">
        <v>0</v>
      </c>
      <c r="G92" s="191">
        <v>4.7</v>
      </c>
      <c r="H92" s="192">
        <v>0</v>
      </c>
      <c r="I92" s="191">
        <v>4.7</v>
      </c>
      <c r="J92" s="191">
        <v>0</v>
      </c>
      <c r="K92" s="191">
        <v>4.7</v>
      </c>
      <c r="L92" s="193">
        <v>0</v>
      </c>
      <c r="M92"/>
    </row>
    <row r="93" spans="2:13" ht="14.4" x14ac:dyDescent="0.3">
      <c r="B93" s="7"/>
      <c r="C93" s="7" t="s">
        <v>415</v>
      </c>
      <c r="D93" s="34">
        <v>0</v>
      </c>
      <c r="E93" s="34">
        <v>4.7</v>
      </c>
      <c r="F93" s="35">
        <v>0</v>
      </c>
      <c r="G93" s="34">
        <v>4.7</v>
      </c>
      <c r="H93" s="35">
        <v>0</v>
      </c>
      <c r="I93" s="34">
        <v>4.7</v>
      </c>
      <c r="J93" s="34">
        <v>0</v>
      </c>
      <c r="K93" s="34">
        <v>4.7</v>
      </c>
      <c r="L93" s="189">
        <v>0</v>
      </c>
      <c r="M93"/>
    </row>
    <row r="94" spans="2:13" x14ac:dyDescent="0.3">
      <c r="B94" s="26" t="s">
        <v>141</v>
      </c>
      <c r="C94" s="26"/>
      <c r="D94" s="34">
        <v>587.54999999999995</v>
      </c>
      <c r="E94" s="34">
        <v>277.34999999999997</v>
      </c>
      <c r="F94" s="35">
        <v>-0.52795506765381672</v>
      </c>
      <c r="G94" s="34">
        <v>277.34999999999997</v>
      </c>
      <c r="H94" s="35">
        <v>0</v>
      </c>
      <c r="I94" s="34">
        <v>1627.3500000000004</v>
      </c>
      <c r="J94" s="34">
        <v>1597.45</v>
      </c>
      <c r="K94" s="34">
        <v>29.900000000000318</v>
      </c>
      <c r="L94" s="189">
        <v>1.8717330745876438E-2</v>
      </c>
    </row>
    <row r="95" spans="2:13" ht="14.4" x14ac:dyDescent="0.3">
      <c r="B95"/>
      <c r="C95"/>
      <c r="D95"/>
      <c r="E95"/>
      <c r="F95"/>
      <c r="G95"/>
      <c r="H95"/>
      <c r="I95"/>
      <c r="J95"/>
      <c r="K95"/>
      <c r="L95"/>
    </row>
    <row r="96" spans="2:13" ht="14.4" x14ac:dyDescent="0.3">
      <c r="B96"/>
      <c r="C96"/>
      <c r="D96"/>
      <c r="E96"/>
      <c r="F96"/>
      <c r="G96"/>
      <c r="H96"/>
      <c r="I96"/>
      <c r="J96"/>
      <c r="K96"/>
      <c r="L96"/>
    </row>
    <row r="97" spans="2:3" ht="14.4" x14ac:dyDescent="0.3">
      <c r="B97"/>
      <c r="C97"/>
    </row>
    <row r="98" spans="2:3" ht="14.4" x14ac:dyDescent="0.3">
      <c r="B98"/>
      <c r="C98"/>
    </row>
  </sheetData>
  <conditionalFormatting pivot="1" sqref="F10:F94">
    <cfRule type="iconSet" priority="7">
      <iconSet iconSet="3Arrows">
        <cfvo type="percent" val="0"/>
        <cfvo type="num" val="0"/>
        <cfvo type="num" val="0"/>
      </iconSet>
    </cfRule>
  </conditionalFormatting>
  <conditionalFormatting pivot="1" sqref="H10:H94">
    <cfRule type="iconSet" priority="6">
      <iconSet iconSet="3Arrows">
        <cfvo type="percent" val="0"/>
        <cfvo type="num" val="0"/>
        <cfvo type="num" val="0"/>
      </iconSet>
    </cfRule>
  </conditionalFormatting>
  <conditionalFormatting pivot="1" sqref="F10:F94">
    <cfRule type="cellIs" dxfId="118" priority="5" operator="lessThan">
      <formula>0</formula>
    </cfRule>
  </conditionalFormatting>
  <conditionalFormatting pivot="1" sqref="H10:H94">
    <cfRule type="cellIs" dxfId="117" priority="4" operator="lessThan">
      <formula>0</formula>
    </cfRule>
  </conditionalFormatting>
  <conditionalFormatting pivot="1" sqref="K10:K94">
    <cfRule type="cellIs" dxfId="116" priority="3" operator="lessThan">
      <formula>0</formula>
    </cfRule>
  </conditionalFormatting>
  <conditionalFormatting pivot="1" sqref="L10:L94">
    <cfRule type="cellIs" dxfId="115" priority="2" operator="lessThan">
      <formula>0</formula>
    </cfRule>
  </conditionalFormatting>
  <conditionalFormatting pivot="1" sqref="L10:L94">
    <cfRule type="iconSet" priority="1">
      <iconSet iconSet="3Arrows">
        <cfvo type="percent" val="0"/>
        <cfvo type="num" val="0"/>
        <cfvo type="num" val="0"/>
      </iconSet>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5EFF1-21DF-4A33-B87B-4C8B23E4D710}">
  <dimension ref="B2:BF27"/>
  <sheetViews>
    <sheetView showGridLines="0" topLeftCell="AF1" zoomScaleNormal="100" workbookViewId="0">
      <selection activeCell="BM5" sqref="BM5"/>
    </sheetView>
  </sheetViews>
  <sheetFormatPr defaultColWidth="8.6640625" defaultRowHeight="12" outlineLevelCol="1" x14ac:dyDescent="0.25"/>
  <cols>
    <col min="1" max="1" width="3.33203125" style="91" customWidth="1"/>
    <col min="2" max="2" width="8.77734375" style="83" bestFit="1" customWidth="1"/>
    <col min="3" max="15" width="6.44140625" style="83" customWidth="1" outlineLevel="1"/>
    <col min="16" max="16" width="6.44140625" style="83" customWidth="1"/>
    <col min="17" max="17" width="6.44140625" style="83" customWidth="1" outlineLevel="1"/>
    <col min="18" max="27" width="6.5546875" style="83" customWidth="1" outlineLevel="1"/>
    <col min="28" max="30" width="6.5546875" style="83" customWidth="1"/>
    <col min="31" max="32" width="7.33203125" style="83" customWidth="1"/>
    <col min="33" max="33" width="5.44140625" style="83" customWidth="1"/>
    <col min="34" max="36" width="6.44140625" style="83" customWidth="1"/>
    <col min="37" max="37" width="5.6640625" style="90" bestFit="1" customWidth="1"/>
    <col min="38" max="38" width="5.6640625" style="90" customWidth="1"/>
    <col min="39" max="39" width="4.6640625" style="90" bestFit="1" customWidth="1"/>
    <col min="40" max="55" width="4.6640625" style="90" customWidth="1"/>
    <col min="56" max="56" width="9" style="90" customWidth="1"/>
    <col min="57" max="57" width="8.6640625" style="91" bestFit="1" customWidth="1"/>
    <col min="58" max="16384" width="8.6640625" style="91"/>
  </cols>
  <sheetData>
    <row r="2" spans="2:58" x14ac:dyDescent="0.25">
      <c r="B2" s="88" t="s">
        <v>90</v>
      </c>
      <c r="C2" s="89" t="s">
        <v>192</v>
      </c>
      <c r="D2" s="89" t="s">
        <v>193</v>
      </c>
      <c r="E2" s="89" t="s">
        <v>194</v>
      </c>
      <c r="F2" s="89" t="s">
        <v>195</v>
      </c>
      <c r="G2" s="89" t="s">
        <v>196</v>
      </c>
      <c r="H2" s="89" t="s">
        <v>197</v>
      </c>
      <c r="I2" s="89" t="s">
        <v>198</v>
      </c>
      <c r="J2" s="89" t="s">
        <v>199</v>
      </c>
      <c r="K2" s="89" t="s">
        <v>200</v>
      </c>
      <c r="L2" s="89" t="s">
        <v>201</v>
      </c>
      <c r="M2" s="89" t="s">
        <v>202</v>
      </c>
      <c r="N2" s="89" t="s">
        <v>203</v>
      </c>
      <c r="O2" s="89" t="s">
        <v>204</v>
      </c>
      <c r="P2" s="89" t="s">
        <v>205</v>
      </c>
      <c r="Q2" s="89" t="s">
        <v>206</v>
      </c>
      <c r="R2" s="89" t="s">
        <v>207</v>
      </c>
      <c r="S2" s="89" t="s">
        <v>208</v>
      </c>
      <c r="T2" s="89" t="s">
        <v>209</v>
      </c>
      <c r="U2" s="89" t="s">
        <v>210</v>
      </c>
      <c r="V2" s="89" t="s">
        <v>211</v>
      </c>
      <c r="W2" s="89" t="s">
        <v>212</v>
      </c>
      <c r="X2" s="89" t="s">
        <v>213</v>
      </c>
      <c r="Y2" s="89" t="s">
        <v>214</v>
      </c>
      <c r="Z2" s="89" t="s">
        <v>215</v>
      </c>
      <c r="AA2" s="89" t="s">
        <v>216</v>
      </c>
      <c r="AB2" s="89" t="s">
        <v>217</v>
      </c>
      <c r="AC2" s="89" t="s">
        <v>218</v>
      </c>
      <c r="AD2" s="89" t="s">
        <v>219</v>
      </c>
      <c r="AE2" s="89" t="s">
        <v>220</v>
      </c>
      <c r="AF2" s="89" t="s">
        <v>221</v>
      </c>
      <c r="AG2" s="89" t="s">
        <v>222</v>
      </c>
      <c r="AH2" s="88" t="s">
        <v>223</v>
      </c>
      <c r="AI2" s="88" t="s">
        <v>224</v>
      </c>
      <c r="AJ2" s="88" t="s">
        <v>225</v>
      </c>
      <c r="AK2" s="88" t="s">
        <v>226</v>
      </c>
      <c r="AL2" s="88" t="s">
        <v>227</v>
      </c>
      <c r="AM2" s="88" t="s">
        <v>228</v>
      </c>
      <c r="AN2" s="88" t="s">
        <v>229</v>
      </c>
      <c r="AO2" s="88" t="s">
        <v>230</v>
      </c>
      <c r="AP2" s="88" t="s">
        <v>231</v>
      </c>
      <c r="AQ2" s="88" t="s">
        <v>232</v>
      </c>
      <c r="AR2" s="88" t="s">
        <v>233</v>
      </c>
      <c r="AS2" s="88" t="s">
        <v>234</v>
      </c>
      <c r="AT2" s="88" t="s">
        <v>235</v>
      </c>
      <c r="AU2" s="88" t="s">
        <v>236</v>
      </c>
      <c r="AV2" s="88" t="s">
        <v>68</v>
      </c>
      <c r="AW2" s="88" t="s">
        <v>237</v>
      </c>
      <c r="AX2" s="88" t="s">
        <v>238</v>
      </c>
      <c r="AY2" s="88" t="s">
        <v>239</v>
      </c>
      <c r="AZ2" s="88" t="s">
        <v>240</v>
      </c>
      <c r="BA2" s="88" t="s">
        <v>241</v>
      </c>
      <c r="BB2" s="88" t="s">
        <v>82</v>
      </c>
      <c r="BC2" s="88" t="s">
        <v>266</v>
      </c>
      <c r="BE2" s="64"/>
      <c r="BF2" s="88" t="s">
        <v>62</v>
      </c>
    </row>
    <row r="3" spans="2:58" x14ac:dyDescent="0.25">
      <c r="B3" s="89" t="s">
        <v>412</v>
      </c>
      <c r="C3" s="92"/>
      <c r="D3" s="92"/>
      <c r="E3" s="92"/>
      <c r="F3" s="92"/>
      <c r="G3" s="92"/>
      <c r="H3" s="92"/>
      <c r="I3" s="92"/>
      <c r="J3" s="92"/>
      <c r="K3" s="92"/>
      <c r="L3" s="92"/>
      <c r="M3" s="92"/>
      <c r="N3" s="92"/>
      <c r="O3" s="92"/>
      <c r="P3" s="92"/>
      <c r="Q3" s="92"/>
      <c r="R3" s="92"/>
      <c r="S3" s="92"/>
      <c r="T3" s="92"/>
      <c r="U3" s="92"/>
      <c r="V3" s="92"/>
      <c r="W3" s="92"/>
      <c r="X3" s="92"/>
      <c r="Y3" s="92"/>
      <c r="Z3" s="92"/>
      <c r="AA3" s="92"/>
      <c r="AB3" s="92"/>
      <c r="AC3" s="92"/>
      <c r="AD3" s="92"/>
      <c r="AE3" s="92"/>
      <c r="AF3" s="92"/>
      <c r="AG3" s="92"/>
      <c r="AH3" s="92"/>
      <c r="AI3" s="92"/>
      <c r="AJ3" s="92"/>
      <c r="AK3" s="92"/>
      <c r="AL3" s="92"/>
      <c r="AM3" s="92"/>
      <c r="AN3" s="92"/>
      <c r="AO3" s="92"/>
      <c r="AP3" s="92"/>
      <c r="AQ3" s="92"/>
      <c r="AR3" s="92"/>
      <c r="AS3" s="92"/>
      <c r="AT3" s="92"/>
      <c r="AU3" s="92"/>
      <c r="AV3" s="92"/>
      <c r="AW3" s="92"/>
      <c r="AX3" s="92"/>
      <c r="AY3" s="92"/>
      <c r="AZ3" s="92"/>
      <c r="BA3" s="92"/>
      <c r="BB3" s="92">
        <v>0.65900000000000003</v>
      </c>
      <c r="BC3" s="92"/>
      <c r="BE3" s="89" t="s">
        <v>243</v>
      </c>
      <c r="BF3" s="93">
        <f>(BC3-BB3)</f>
        <v>-0.65900000000000003</v>
      </c>
    </row>
    <row r="4" spans="2:58" x14ac:dyDescent="0.25">
      <c r="B4" s="89" t="s">
        <v>242</v>
      </c>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V4" s="92"/>
      <c r="AW4" s="92"/>
      <c r="AX4" s="92"/>
      <c r="AY4" s="92"/>
      <c r="AZ4" s="92"/>
      <c r="BA4" s="92"/>
      <c r="BB4" s="92">
        <v>0.56599999999999995</v>
      </c>
      <c r="BC4" s="92"/>
      <c r="BE4" s="89" t="s">
        <v>243</v>
      </c>
      <c r="BF4" s="93">
        <f>BC4-BB4</f>
        <v>-0.56599999999999995</v>
      </c>
    </row>
    <row r="5" spans="2:58" x14ac:dyDescent="0.25">
      <c r="B5" s="89" t="s">
        <v>413</v>
      </c>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v>0.44</v>
      </c>
      <c r="BC5" s="92"/>
      <c r="BE5" s="89" t="s">
        <v>243</v>
      </c>
      <c r="BF5" s="93">
        <f>(BC5-BB5)</f>
        <v>-0.44</v>
      </c>
    </row>
    <row r="6" spans="2:58" x14ac:dyDescent="0.25">
      <c r="AK6" s="83"/>
      <c r="AL6" s="83"/>
      <c r="AM6" s="83"/>
      <c r="AN6" s="83"/>
      <c r="AO6" s="83"/>
      <c r="AP6" s="83"/>
      <c r="AQ6" s="83"/>
      <c r="AR6" s="83"/>
      <c r="AS6" s="83"/>
      <c r="AT6" s="83"/>
      <c r="AU6" s="83"/>
      <c r="AV6" s="83"/>
      <c r="AW6" s="83"/>
      <c r="AX6" s="83"/>
      <c r="AY6" s="83"/>
      <c r="AZ6" s="83"/>
      <c r="BA6" s="83"/>
      <c r="BB6" s="83"/>
      <c r="BC6" s="83"/>
      <c r="BE6" s="83"/>
      <c r="BF6" s="90"/>
    </row>
    <row r="7" spans="2:58" x14ac:dyDescent="0.25">
      <c r="AK7" s="83"/>
      <c r="AL7" s="83"/>
      <c r="AM7" s="83"/>
      <c r="AN7" s="83"/>
      <c r="AO7" s="83"/>
      <c r="AP7" s="83"/>
      <c r="AQ7" s="83"/>
      <c r="AR7" s="83"/>
      <c r="AS7" s="83"/>
      <c r="AT7" s="83"/>
      <c r="AU7" s="83"/>
      <c r="AV7" s="83"/>
      <c r="AW7" s="83"/>
      <c r="AX7" s="83"/>
      <c r="AY7" s="83"/>
      <c r="AZ7" s="83"/>
      <c r="BA7" s="83"/>
      <c r="BB7" s="83"/>
      <c r="BC7" s="83"/>
      <c r="BE7" s="64"/>
      <c r="BF7" s="88" t="s">
        <v>62</v>
      </c>
    </row>
    <row r="8" spans="2:58" x14ac:dyDescent="0.25">
      <c r="B8" s="64"/>
      <c r="C8" s="89" t="s">
        <v>192</v>
      </c>
      <c r="D8" s="89" t="s">
        <v>193</v>
      </c>
      <c r="E8" s="89" t="s">
        <v>194</v>
      </c>
      <c r="F8" s="89" t="s">
        <v>195</v>
      </c>
      <c r="G8" s="89" t="s">
        <v>196</v>
      </c>
      <c r="H8" s="89" t="s">
        <v>197</v>
      </c>
      <c r="I8" s="89" t="s">
        <v>198</v>
      </c>
      <c r="J8" s="89" t="s">
        <v>199</v>
      </c>
      <c r="K8" s="89" t="s">
        <v>200</v>
      </c>
      <c r="L8" s="89" t="s">
        <v>201</v>
      </c>
      <c r="M8" s="89" t="s">
        <v>202</v>
      </c>
      <c r="N8" s="89" t="s">
        <v>203</v>
      </c>
      <c r="O8" s="89" t="s">
        <v>204</v>
      </c>
      <c r="P8" s="89" t="s">
        <v>205</v>
      </c>
      <c r="Q8" s="89" t="s">
        <v>206</v>
      </c>
      <c r="R8" s="89" t="s">
        <v>207</v>
      </c>
      <c r="S8" s="89" t="s">
        <v>208</v>
      </c>
      <c r="T8" s="89" t="s">
        <v>209</v>
      </c>
      <c r="U8" s="89" t="s">
        <v>210</v>
      </c>
      <c r="V8" s="89" t="s">
        <v>211</v>
      </c>
      <c r="W8" s="89" t="s">
        <v>212</v>
      </c>
      <c r="X8" s="89" t="s">
        <v>213</v>
      </c>
      <c r="Y8" s="89" t="s">
        <v>214</v>
      </c>
      <c r="Z8" s="89" t="s">
        <v>215</v>
      </c>
      <c r="AA8" s="89" t="s">
        <v>216</v>
      </c>
      <c r="AB8" s="89" t="s">
        <v>217</v>
      </c>
      <c r="AC8" s="89" t="s">
        <v>218</v>
      </c>
      <c r="AD8" s="89" t="s">
        <v>219</v>
      </c>
      <c r="AE8" s="89" t="s">
        <v>220</v>
      </c>
      <c r="AF8" s="89" t="s">
        <v>221</v>
      </c>
      <c r="AG8" s="89" t="s">
        <v>222</v>
      </c>
      <c r="AH8" s="88" t="s">
        <v>223</v>
      </c>
      <c r="AI8" s="88" t="s">
        <v>224</v>
      </c>
      <c r="AJ8" s="88" t="s">
        <v>225</v>
      </c>
      <c r="AK8" s="88" t="s">
        <v>226</v>
      </c>
      <c r="AL8" s="88" t="s">
        <v>227</v>
      </c>
      <c r="AM8" s="88" t="s">
        <v>228</v>
      </c>
      <c r="AN8" s="88" t="s">
        <v>229</v>
      </c>
      <c r="AO8" s="88" t="s">
        <v>230</v>
      </c>
      <c r="AP8" s="88" t="s">
        <v>231</v>
      </c>
      <c r="AQ8" s="88" t="s">
        <v>232</v>
      </c>
      <c r="AR8" s="88" t="s">
        <v>233</v>
      </c>
      <c r="AS8" s="88" t="s">
        <v>234</v>
      </c>
      <c r="AT8" s="88" t="s">
        <v>235</v>
      </c>
      <c r="AU8" s="88" t="s">
        <v>236</v>
      </c>
      <c r="AV8" s="88" t="s">
        <v>68</v>
      </c>
      <c r="AW8" s="88" t="s">
        <v>237</v>
      </c>
      <c r="AX8" s="88" t="s">
        <v>238</v>
      </c>
      <c r="AY8" s="88" t="s">
        <v>239</v>
      </c>
      <c r="AZ8" s="88" t="s">
        <v>240</v>
      </c>
      <c r="BA8" s="88" t="s">
        <v>241</v>
      </c>
      <c r="BB8" s="88" t="s">
        <v>82</v>
      </c>
      <c r="BC8" s="88" t="s">
        <v>266</v>
      </c>
      <c r="BE8" s="89" t="s">
        <v>247</v>
      </c>
      <c r="BF8" s="94"/>
    </row>
    <row r="9" spans="2:58" x14ac:dyDescent="0.25">
      <c r="B9" s="89" t="s">
        <v>106</v>
      </c>
      <c r="C9" s="92">
        <v>0.3</v>
      </c>
      <c r="D9" s="92">
        <v>0.33</v>
      </c>
      <c r="E9" s="92">
        <v>0.4</v>
      </c>
      <c r="F9" s="92">
        <v>0.4</v>
      </c>
      <c r="G9" s="92">
        <v>0.4</v>
      </c>
      <c r="H9" s="92">
        <v>0.39</v>
      </c>
      <c r="I9" s="92">
        <v>0.42</v>
      </c>
      <c r="J9" s="92">
        <v>0.44</v>
      </c>
      <c r="K9" s="92">
        <v>0.45</v>
      </c>
      <c r="L9" s="92">
        <v>0.52</v>
      </c>
      <c r="M9" s="92">
        <v>0.5</v>
      </c>
      <c r="N9" s="92">
        <v>0.49</v>
      </c>
      <c r="O9" s="92">
        <v>0.49</v>
      </c>
      <c r="P9" s="92">
        <v>0.51</v>
      </c>
      <c r="Q9" s="92">
        <v>0.47</v>
      </c>
      <c r="R9" s="92">
        <v>0.53</v>
      </c>
      <c r="S9" s="92">
        <v>0.5</v>
      </c>
      <c r="T9" s="92">
        <v>0.52</v>
      </c>
      <c r="U9" s="92">
        <v>0.55000000000000004</v>
      </c>
      <c r="V9" s="92">
        <v>0.51</v>
      </c>
      <c r="W9" s="92">
        <v>0.52</v>
      </c>
      <c r="X9" s="92">
        <v>0.52</v>
      </c>
      <c r="Y9" s="92">
        <v>0.52</v>
      </c>
      <c r="Z9" s="92">
        <v>0.54</v>
      </c>
      <c r="AA9" s="92">
        <v>0.54</v>
      </c>
      <c r="AB9" s="92">
        <v>0.53</v>
      </c>
      <c r="AC9" s="92">
        <v>0.56000000000000005</v>
      </c>
      <c r="AD9" s="92">
        <v>0.57999999999999996</v>
      </c>
      <c r="AE9" s="92">
        <v>0.64</v>
      </c>
      <c r="AF9" s="92">
        <v>0.63</v>
      </c>
      <c r="AG9" s="92">
        <v>0.61</v>
      </c>
      <c r="AH9" s="92">
        <v>0.65</v>
      </c>
      <c r="AI9" s="92">
        <v>0.64</v>
      </c>
      <c r="AJ9" s="92">
        <v>0.64</v>
      </c>
      <c r="AK9" s="92">
        <v>0.64</v>
      </c>
      <c r="AL9" s="92">
        <v>0.68</v>
      </c>
      <c r="AM9" s="92">
        <v>0.69</v>
      </c>
      <c r="AN9" s="92">
        <v>0.7</v>
      </c>
      <c r="AO9" s="92">
        <v>0.68</v>
      </c>
      <c r="AP9" s="92">
        <v>0.68</v>
      </c>
      <c r="AQ9" s="92">
        <v>0.66</v>
      </c>
      <c r="AR9" s="92">
        <v>0.68</v>
      </c>
      <c r="AS9" s="92">
        <v>0.7</v>
      </c>
      <c r="AT9" s="92">
        <v>0.63</v>
      </c>
      <c r="AU9" s="92">
        <v>0.59</v>
      </c>
      <c r="AV9" s="92">
        <v>0.61</v>
      </c>
      <c r="AW9" s="92">
        <v>0.57999999999999996</v>
      </c>
      <c r="AX9" s="92">
        <v>0.56200000000000006</v>
      </c>
      <c r="AY9" s="92">
        <v>0.55300000000000005</v>
      </c>
      <c r="AZ9" s="92">
        <v>0.54100000000000004</v>
      </c>
      <c r="BA9" s="92">
        <v>0.51800000000000002</v>
      </c>
      <c r="BB9" s="92">
        <v>0.52800000000000002</v>
      </c>
      <c r="BC9" s="92"/>
      <c r="BE9" s="89" t="s">
        <v>243</v>
      </c>
      <c r="BF9" s="94">
        <f>(BC9-BB9)</f>
        <v>-0.52800000000000002</v>
      </c>
    </row>
    <row r="10" spans="2:58" x14ac:dyDescent="0.25">
      <c r="B10" s="64"/>
      <c r="BE10" s="89" t="s">
        <v>248</v>
      </c>
      <c r="BF10" s="94">
        <f>(BC9-C9)</f>
        <v>-0.3</v>
      </c>
    </row>
    <row r="12" spans="2:58" x14ac:dyDescent="0.25">
      <c r="AK12" s="93"/>
      <c r="AL12" s="93"/>
      <c r="AM12" s="93"/>
      <c r="AN12" s="93"/>
      <c r="AO12" s="93"/>
      <c r="AP12" s="93"/>
      <c r="AQ12" s="93"/>
      <c r="AR12" s="93"/>
      <c r="AS12" s="93"/>
      <c r="AT12" s="93"/>
      <c r="AU12" s="93"/>
      <c r="AV12" s="93"/>
      <c r="AW12" s="93"/>
      <c r="AX12" s="93"/>
      <c r="AY12" s="93"/>
      <c r="AZ12" s="93"/>
      <c r="BA12" s="93"/>
      <c r="BB12" s="93"/>
      <c r="BC12" s="93"/>
      <c r="BD12" s="93"/>
    </row>
    <row r="25" spans="15:15" x14ac:dyDescent="0.25">
      <c r="O25" s="95"/>
    </row>
    <row r="26" spans="15:15" x14ac:dyDescent="0.25">
      <c r="O26" s="95"/>
    </row>
    <row r="27" spans="15:15" x14ac:dyDescent="0.25">
      <c r="O27" s="95"/>
    </row>
  </sheetData>
  <dataConsolidate/>
  <pageMargins left="0.7" right="0.7" top="0.75" bottom="0.75" header="0.3" footer="0.3"/>
  <pageSetup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63EBE-B780-43C3-A089-7048FBC0778F}">
  <sheetPr codeName="Sheet15"/>
  <dimension ref="B2:BF28"/>
  <sheetViews>
    <sheetView showGridLines="0" topLeftCell="AB1" zoomScaleNormal="100" workbookViewId="0">
      <selection activeCell="BB2" sqref="BB2"/>
    </sheetView>
  </sheetViews>
  <sheetFormatPr defaultColWidth="8.6640625" defaultRowHeight="12" outlineLevelCol="1" x14ac:dyDescent="0.25"/>
  <cols>
    <col min="1" max="1" width="3.33203125" style="91" customWidth="1"/>
    <col min="2" max="2" width="6.5546875" style="83" customWidth="1"/>
    <col min="3" max="15" width="6.44140625" style="83" customWidth="1" outlineLevel="1"/>
    <col min="16" max="16" width="6.44140625" style="83" customWidth="1"/>
    <col min="17" max="17" width="6.44140625" style="83" hidden="1" customWidth="1" outlineLevel="1"/>
    <col min="18" max="27" width="6.5546875" style="83" hidden="1" customWidth="1" outlineLevel="1"/>
    <col min="28" max="28" width="6.5546875" style="83" customWidth="1" collapsed="1"/>
    <col min="29" max="30" width="6.5546875" style="83" customWidth="1"/>
    <col min="31" max="32" width="7.33203125" style="83" customWidth="1"/>
    <col min="33" max="33" width="5.44140625" style="83" customWidth="1"/>
    <col min="34" max="36" width="6.44140625" style="83" customWidth="1"/>
    <col min="37" max="37" width="5.6640625" style="90" bestFit="1" customWidth="1"/>
    <col min="38" max="38" width="5.6640625" style="90" customWidth="1"/>
    <col min="39" max="39" width="4.6640625" style="90" bestFit="1" customWidth="1"/>
    <col min="40" max="55" width="4.6640625" style="90" customWidth="1"/>
    <col min="56" max="56" width="9" style="90" customWidth="1"/>
    <col min="57" max="57" width="8.6640625" style="91" bestFit="1" customWidth="1"/>
    <col min="58" max="16384" width="8.6640625" style="91"/>
  </cols>
  <sheetData>
    <row r="2" spans="2:58" x14ac:dyDescent="0.25">
      <c r="B2" s="88" t="s">
        <v>90</v>
      </c>
      <c r="C2" s="89" t="s">
        <v>192</v>
      </c>
      <c r="D2" s="89" t="s">
        <v>193</v>
      </c>
      <c r="E2" s="89" t="s">
        <v>194</v>
      </c>
      <c r="F2" s="89" t="s">
        <v>195</v>
      </c>
      <c r="G2" s="89" t="s">
        <v>196</v>
      </c>
      <c r="H2" s="89" t="s">
        <v>197</v>
      </c>
      <c r="I2" s="89" t="s">
        <v>198</v>
      </c>
      <c r="J2" s="89" t="s">
        <v>199</v>
      </c>
      <c r="K2" s="89" t="s">
        <v>200</v>
      </c>
      <c r="L2" s="89" t="s">
        <v>201</v>
      </c>
      <c r="M2" s="89" t="s">
        <v>202</v>
      </c>
      <c r="N2" s="89" t="s">
        <v>203</v>
      </c>
      <c r="O2" s="89" t="s">
        <v>204</v>
      </c>
      <c r="P2" s="89" t="s">
        <v>205</v>
      </c>
      <c r="Q2" s="89" t="s">
        <v>206</v>
      </c>
      <c r="R2" s="89" t="s">
        <v>207</v>
      </c>
      <c r="S2" s="89" t="s">
        <v>208</v>
      </c>
      <c r="T2" s="89" t="s">
        <v>209</v>
      </c>
      <c r="U2" s="89" t="s">
        <v>210</v>
      </c>
      <c r="V2" s="89" t="s">
        <v>211</v>
      </c>
      <c r="W2" s="89" t="s">
        <v>212</v>
      </c>
      <c r="X2" s="89" t="s">
        <v>213</v>
      </c>
      <c r="Y2" s="89" t="s">
        <v>214</v>
      </c>
      <c r="Z2" s="89" t="s">
        <v>215</v>
      </c>
      <c r="AA2" s="89" t="s">
        <v>216</v>
      </c>
      <c r="AB2" s="89" t="s">
        <v>217</v>
      </c>
      <c r="AC2" s="89" t="s">
        <v>218</v>
      </c>
      <c r="AD2" s="89" t="s">
        <v>219</v>
      </c>
      <c r="AE2" s="89" t="s">
        <v>220</v>
      </c>
      <c r="AF2" s="89" t="s">
        <v>221</v>
      </c>
      <c r="AG2" s="89" t="s">
        <v>222</v>
      </c>
      <c r="AH2" s="88" t="s">
        <v>223</v>
      </c>
      <c r="AI2" s="88" t="s">
        <v>224</v>
      </c>
      <c r="AJ2" s="88" t="s">
        <v>225</v>
      </c>
      <c r="AK2" s="88" t="s">
        <v>226</v>
      </c>
      <c r="AL2" s="88" t="s">
        <v>227</v>
      </c>
      <c r="AM2" s="88" t="s">
        <v>228</v>
      </c>
      <c r="AN2" s="88" t="s">
        <v>229</v>
      </c>
      <c r="AO2" s="88" t="s">
        <v>230</v>
      </c>
      <c r="AP2" s="88" t="s">
        <v>231</v>
      </c>
      <c r="AQ2" s="88" t="s">
        <v>232</v>
      </c>
      <c r="AR2" s="88" t="s">
        <v>233</v>
      </c>
      <c r="AS2" s="88" t="s">
        <v>234</v>
      </c>
      <c r="AT2" s="88" t="s">
        <v>235</v>
      </c>
      <c r="AU2" s="88" t="s">
        <v>236</v>
      </c>
      <c r="AV2" s="88" t="s">
        <v>68</v>
      </c>
      <c r="AW2" s="88" t="s">
        <v>237</v>
      </c>
      <c r="AX2" s="88" t="s">
        <v>238</v>
      </c>
      <c r="AY2" s="88" t="s">
        <v>239</v>
      </c>
      <c r="AZ2" s="88" t="s">
        <v>240</v>
      </c>
      <c r="BA2" s="88" t="s">
        <v>241</v>
      </c>
      <c r="BB2" s="88" t="s">
        <v>82</v>
      </c>
      <c r="BC2" s="88" t="s">
        <v>266</v>
      </c>
      <c r="BE2" s="64"/>
      <c r="BF2" s="88" t="s">
        <v>62</v>
      </c>
    </row>
    <row r="3" spans="2:58" x14ac:dyDescent="0.25">
      <c r="B3" s="89" t="s">
        <v>242</v>
      </c>
      <c r="C3" s="92">
        <v>0.3</v>
      </c>
      <c r="D3" s="92">
        <v>0.34</v>
      </c>
      <c r="E3" s="92">
        <v>0.27</v>
      </c>
      <c r="F3" s="92">
        <v>0.3</v>
      </c>
      <c r="G3" s="92">
        <v>0.32</v>
      </c>
      <c r="H3" s="92">
        <v>0.25</v>
      </c>
      <c r="I3" s="92">
        <v>0.35</v>
      </c>
      <c r="J3" s="92">
        <v>0.42</v>
      </c>
      <c r="K3" s="92">
        <v>0.36</v>
      </c>
      <c r="L3" s="92">
        <v>0.41</v>
      </c>
      <c r="M3" s="92">
        <v>0.43</v>
      </c>
      <c r="N3" s="92">
        <v>0.37</v>
      </c>
      <c r="O3" s="92">
        <v>0.39</v>
      </c>
      <c r="P3" s="92">
        <v>0.41</v>
      </c>
      <c r="Q3" s="92">
        <v>0.37</v>
      </c>
      <c r="R3" s="92">
        <v>0.42</v>
      </c>
      <c r="S3" s="92">
        <v>0.39</v>
      </c>
      <c r="T3" s="92">
        <v>0.38</v>
      </c>
      <c r="U3" s="92">
        <v>0.39</v>
      </c>
      <c r="V3" s="92">
        <v>0.33</v>
      </c>
      <c r="W3" s="92">
        <v>0.44</v>
      </c>
      <c r="X3" s="92">
        <v>0.39</v>
      </c>
      <c r="Y3" s="92">
        <v>0.43</v>
      </c>
      <c r="Z3" s="92">
        <v>0.41</v>
      </c>
      <c r="AA3" s="92">
        <v>0.43</v>
      </c>
      <c r="AB3" s="92">
        <v>0.56000000000000005</v>
      </c>
      <c r="AC3" s="92">
        <v>0.46</v>
      </c>
      <c r="AD3" s="92">
        <v>0.49</v>
      </c>
      <c r="AE3" s="92">
        <v>0.64</v>
      </c>
      <c r="AF3" s="92">
        <v>0.63</v>
      </c>
      <c r="AG3" s="92">
        <v>0.66</v>
      </c>
      <c r="AH3" s="92">
        <v>0.72</v>
      </c>
      <c r="AI3" s="92">
        <v>0.76</v>
      </c>
      <c r="AJ3" s="92">
        <v>0.71</v>
      </c>
      <c r="AK3" s="92">
        <v>0.71</v>
      </c>
      <c r="AL3" s="92">
        <v>0.78</v>
      </c>
      <c r="AM3" s="92">
        <v>0.77</v>
      </c>
      <c r="AN3" s="92">
        <v>0.75</v>
      </c>
      <c r="AO3" s="92">
        <v>0.76</v>
      </c>
      <c r="AP3" s="92">
        <v>0.76</v>
      </c>
      <c r="AQ3" s="92">
        <v>0.76</v>
      </c>
      <c r="AR3" s="92">
        <v>0.77</v>
      </c>
      <c r="AS3" s="92">
        <v>0.79</v>
      </c>
      <c r="AT3" s="92">
        <v>0.77</v>
      </c>
      <c r="AU3" s="92">
        <v>0.77</v>
      </c>
      <c r="AV3" s="92">
        <v>0.77</v>
      </c>
      <c r="AW3" s="92">
        <v>0.76</v>
      </c>
      <c r="AX3" s="92">
        <v>0.76100000000000001</v>
      </c>
      <c r="AY3" s="92">
        <v>0.76600000000000001</v>
      </c>
      <c r="AZ3" s="92">
        <v>0.73599999999999999</v>
      </c>
      <c r="BA3" s="92">
        <v>0.70599999999999996</v>
      </c>
      <c r="BB3" s="92"/>
      <c r="BC3" s="92"/>
      <c r="BE3" s="89" t="s">
        <v>243</v>
      </c>
      <c r="BF3" s="93">
        <f>(BC3-BB3)</f>
        <v>0</v>
      </c>
    </row>
    <row r="4" spans="2:58" x14ac:dyDescent="0.25">
      <c r="B4" s="89" t="s">
        <v>244</v>
      </c>
      <c r="C4" s="92">
        <v>0.56999999999999995</v>
      </c>
      <c r="D4" s="92">
        <v>0.54</v>
      </c>
      <c r="E4" s="92">
        <v>0.57999999999999996</v>
      </c>
      <c r="F4" s="92">
        <v>0.56000000000000005</v>
      </c>
      <c r="G4" s="92">
        <v>0.57999999999999996</v>
      </c>
      <c r="H4" s="92">
        <v>0.53</v>
      </c>
      <c r="I4" s="92">
        <v>0.52</v>
      </c>
      <c r="J4" s="92">
        <v>0.59</v>
      </c>
      <c r="K4" s="92">
        <v>0.59</v>
      </c>
      <c r="L4" s="92">
        <v>0.75</v>
      </c>
      <c r="M4" s="92">
        <v>0.67</v>
      </c>
      <c r="N4" s="92">
        <v>0.71</v>
      </c>
      <c r="O4" s="92">
        <v>0.68</v>
      </c>
      <c r="P4" s="92">
        <v>0.69</v>
      </c>
      <c r="Q4" s="92">
        <v>0.64</v>
      </c>
      <c r="R4" s="92">
        <v>0.69</v>
      </c>
      <c r="S4" s="92">
        <v>0.66</v>
      </c>
      <c r="T4" s="92">
        <v>0.65</v>
      </c>
      <c r="U4" s="92">
        <v>0.66</v>
      </c>
      <c r="V4" s="92">
        <v>0.64</v>
      </c>
      <c r="W4" s="92">
        <v>0.61</v>
      </c>
      <c r="X4" s="92">
        <v>0.61</v>
      </c>
      <c r="Y4" s="92">
        <v>0.61</v>
      </c>
      <c r="Z4" s="92">
        <v>0.66</v>
      </c>
      <c r="AA4" s="92">
        <v>0.66</v>
      </c>
      <c r="AB4" s="92">
        <v>0.64</v>
      </c>
      <c r="AC4" s="92">
        <v>0.71</v>
      </c>
      <c r="AD4" s="92">
        <v>0.75</v>
      </c>
      <c r="AE4" s="92">
        <v>0.84</v>
      </c>
      <c r="AF4" s="92">
        <v>0.84</v>
      </c>
      <c r="AG4" s="92">
        <v>0.86</v>
      </c>
      <c r="AH4" s="92">
        <v>0.87</v>
      </c>
      <c r="AI4" s="92">
        <v>0.83</v>
      </c>
      <c r="AJ4" s="92">
        <v>0.86</v>
      </c>
      <c r="AK4" s="92">
        <v>0.83</v>
      </c>
      <c r="AL4" s="92">
        <v>0.87</v>
      </c>
      <c r="AM4" s="92">
        <v>0.88</v>
      </c>
      <c r="AN4" s="92">
        <v>0.87</v>
      </c>
      <c r="AO4" s="92">
        <v>0.86</v>
      </c>
      <c r="AP4" s="92">
        <v>0.87</v>
      </c>
      <c r="AQ4" s="92">
        <v>0.87</v>
      </c>
      <c r="AR4" s="92">
        <v>0.9</v>
      </c>
      <c r="AS4" s="92">
        <v>0.89</v>
      </c>
      <c r="AT4" s="92">
        <v>0.84</v>
      </c>
      <c r="AU4" s="92">
        <v>0.68</v>
      </c>
      <c r="AV4" s="92">
        <v>0.67</v>
      </c>
      <c r="AW4" s="92">
        <v>0.6</v>
      </c>
      <c r="AX4" s="92">
        <v>0.58399999999999996</v>
      </c>
      <c r="AY4" s="92">
        <v>0.58599999999999997</v>
      </c>
      <c r="AZ4" s="92">
        <v>0.60099999999999998</v>
      </c>
      <c r="BA4" s="92">
        <v>0.55900000000000005</v>
      </c>
      <c r="BB4" s="92"/>
      <c r="BC4" s="92"/>
      <c r="BE4" s="89" t="s">
        <v>243</v>
      </c>
      <c r="BF4" s="93">
        <f>BC4-BB4</f>
        <v>0</v>
      </c>
    </row>
    <row r="5" spans="2:58" x14ac:dyDescent="0.25">
      <c r="B5" s="89" t="s">
        <v>245</v>
      </c>
      <c r="C5" s="92">
        <v>0.11</v>
      </c>
      <c r="D5" s="92">
        <v>0.21</v>
      </c>
      <c r="E5" s="92">
        <v>0.33</v>
      </c>
      <c r="F5" s="92">
        <v>0.33</v>
      </c>
      <c r="G5" s="92">
        <v>0.33</v>
      </c>
      <c r="H5" s="92">
        <v>0.39</v>
      </c>
      <c r="I5" s="92">
        <v>0.4</v>
      </c>
      <c r="J5" s="92">
        <v>0.36</v>
      </c>
      <c r="K5" s="92">
        <v>0.41</v>
      </c>
      <c r="L5" s="92">
        <v>0.43</v>
      </c>
      <c r="M5" s="92">
        <v>0.44</v>
      </c>
      <c r="N5" s="92">
        <v>0.42</v>
      </c>
      <c r="O5" s="92">
        <v>0.4</v>
      </c>
      <c r="P5" s="92">
        <v>0.42</v>
      </c>
      <c r="Q5" s="92">
        <v>0.41</v>
      </c>
      <c r="R5" s="92">
        <v>0.42</v>
      </c>
      <c r="S5" s="92">
        <v>0.36</v>
      </c>
      <c r="T5" s="92">
        <v>0.46</v>
      </c>
      <c r="U5" s="92">
        <v>0.53</v>
      </c>
      <c r="V5" s="92">
        <v>0.45</v>
      </c>
      <c r="W5" s="92">
        <v>0.44</v>
      </c>
      <c r="X5" s="92">
        <v>0.44</v>
      </c>
      <c r="Y5" s="92">
        <v>0.44</v>
      </c>
      <c r="Z5" s="92">
        <v>0.45</v>
      </c>
      <c r="AA5" s="92">
        <v>0.46</v>
      </c>
      <c r="AB5" s="92">
        <v>0.39</v>
      </c>
      <c r="AC5" s="92">
        <v>0.42</v>
      </c>
      <c r="AD5" s="92">
        <v>0.44</v>
      </c>
      <c r="AE5" s="92">
        <v>0.45</v>
      </c>
      <c r="AF5" s="92">
        <v>0.43</v>
      </c>
      <c r="AG5" s="92">
        <v>0.37</v>
      </c>
      <c r="AH5" s="92">
        <v>0.36</v>
      </c>
      <c r="AI5" s="92">
        <v>0.34</v>
      </c>
      <c r="AJ5" s="92">
        <v>0.34</v>
      </c>
      <c r="AK5" s="92">
        <v>0.34</v>
      </c>
      <c r="AL5" s="92">
        <v>0.36</v>
      </c>
      <c r="AM5" s="92">
        <v>0.37</v>
      </c>
      <c r="AN5" s="92">
        <v>0.48</v>
      </c>
      <c r="AO5" s="92">
        <v>0.42</v>
      </c>
      <c r="AP5" s="92">
        <v>0.39</v>
      </c>
      <c r="AQ5" s="92">
        <v>0.36</v>
      </c>
      <c r="AR5" s="92">
        <v>0.36</v>
      </c>
      <c r="AS5" s="92">
        <v>0.4</v>
      </c>
      <c r="AT5" s="92">
        <v>0.35</v>
      </c>
      <c r="AU5" s="92">
        <v>0.35</v>
      </c>
      <c r="AV5" s="92">
        <v>0.37</v>
      </c>
      <c r="AW5" s="92">
        <v>0.35</v>
      </c>
      <c r="AX5" s="92">
        <v>0.33400000000000002</v>
      </c>
      <c r="AY5" s="92">
        <v>0.32800000000000001</v>
      </c>
      <c r="AZ5" s="92">
        <v>0.3</v>
      </c>
      <c r="BA5" s="92">
        <v>0.30199999999999999</v>
      </c>
      <c r="BB5" s="92"/>
      <c r="BC5" s="92"/>
      <c r="BE5" s="89" t="s">
        <v>243</v>
      </c>
      <c r="BF5" s="93">
        <f>(BC5-BB5)</f>
        <v>0</v>
      </c>
    </row>
    <row r="6" spans="2:58" x14ac:dyDescent="0.25">
      <c r="B6" s="89" t="s">
        <v>246</v>
      </c>
      <c r="C6" s="92">
        <v>0.11</v>
      </c>
      <c r="D6" s="92">
        <v>0.17</v>
      </c>
      <c r="E6" s="92">
        <v>0.38</v>
      </c>
      <c r="F6" s="92">
        <v>0.36</v>
      </c>
      <c r="G6" s="92">
        <v>0.32</v>
      </c>
      <c r="H6" s="92">
        <v>0.33</v>
      </c>
      <c r="I6" s="92">
        <v>0.36</v>
      </c>
      <c r="J6" s="92">
        <v>0.35</v>
      </c>
      <c r="K6" s="92">
        <v>0.37</v>
      </c>
      <c r="L6" s="92">
        <v>0.44</v>
      </c>
      <c r="M6" s="92">
        <v>0.41</v>
      </c>
      <c r="N6" s="92">
        <v>0.44</v>
      </c>
      <c r="O6" s="92">
        <v>0.43</v>
      </c>
      <c r="P6" s="92">
        <v>0.47</v>
      </c>
      <c r="Q6" s="92">
        <v>0.43</v>
      </c>
      <c r="R6" s="92">
        <v>0.55000000000000004</v>
      </c>
      <c r="S6" s="92">
        <v>0.63</v>
      </c>
      <c r="T6" s="92">
        <v>0.57999999999999996</v>
      </c>
      <c r="U6" s="92">
        <v>0.61</v>
      </c>
      <c r="V6" s="92">
        <v>0.6</v>
      </c>
      <c r="W6" s="92">
        <v>0.63</v>
      </c>
      <c r="X6" s="92">
        <v>0.68</v>
      </c>
      <c r="Y6" s="92">
        <v>0.66</v>
      </c>
      <c r="Z6" s="92">
        <v>0.66</v>
      </c>
      <c r="AA6" s="92">
        <v>0.65</v>
      </c>
      <c r="AB6" s="92">
        <v>0.61</v>
      </c>
      <c r="AC6" s="92">
        <v>0.69</v>
      </c>
      <c r="AD6" s="92">
        <v>0.64</v>
      </c>
      <c r="AE6" s="92">
        <v>0.66</v>
      </c>
      <c r="AF6" s="92">
        <v>0.65</v>
      </c>
      <c r="AG6" s="92">
        <v>0.66</v>
      </c>
      <c r="AH6" s="92">
        <v>0.74</v>
      </c>
      <c r="AI6" s="92">
        <v>0.68</v>
      </c>
      <c r="AJ6" s="92">
        <v>0.7</v>
      </c>
      <c r="AK6" s="92">
        <v>0.68</v>
      </c>
      <c r="AL6" s="92">
        <v>0.69</v>
      </c>
      <c r="AM6" s="92">
        <v>0.75</v>
      </c>
      <c r="AN6" s="92">
        <v>0.69</v>
      </c>
      <c r="AO6" s="92">
        <v>0.71</v>
      </c>
      <c r="AP6" s="92">
        <v>0.72</v>
      </c>
      <c r="AQ6" s="92">
        <v>0.7</v>
      </c>
      <c r="AR6" s="92">
        <v>0.72</v>
      </c>
      <c r="AS6" s="92">
        <v>0.74</v>
      </c>
      <c r="AT6" s="92">
        <v>0.67</v>
      </c>
      <c r="AU6" s="92">
        <v>0.72</v>
      </c>
      <c r="AV6" s="92">
        <v>0.74</v>
      </c>
      <c r="AW6" s="92">
        <v>0.72</v>
      </c>
      <c r="AX6" s="92">
        <v>0.70299999999999996</v>
      </c>
      <c r="AY6" s="92">
        <v>0.65100000000000002</v>
      </c>
      <c r="AZ6" s="92">
        <v>0.64600000000000002</v>
      </c>
      <c r="BA6" s="92">
        <v>0.63300000000000001</v>
      </c>
      <c r="BB6" s="92"/>
      <c r="BC6" s="92"/>
      <c r="BE6" s="89" t="s">
        <v>243</v>
      </c>
      <c r="BF6" s="93">
        <f>(BC6-BB6)</f>
        <v>0</v>
      </c>
    </row>
    <row r="7" spans="2:58" x14ac:dyDescent="0.25">
      <c r="AK7" s="83"/>
      <c r="AL7" s="83"/>
      <c r="AM7" s="83"/>
      <c r="AN7" s="83"/>
      <c r="AO7" s="83"/>
      <c r="AP7" s="83"/>
      <c r="AQ7" s="83"/>
      <c r="AR7" s="83"/>
      <c r="AS7" s="83"/>
      <c r="AT7" s="83"/>
      <c r="AU7" s="83"/>
      <c r="AV7" s="83"/>
      <c r="AW7" s="83"/>
      <c r="AX7" s="83"/>
      <c r="AY7" s="83"/>
      <c r="AZ7" s="83"/>
      <c r="BA7" s="83"/>
      <c r="BB7" s="83"/>
      <c r="BC7" s="83"/>
      <c r="BE7" s="83"/>
      <c r="BF7" s="90"/>
    </row>
    <row r="8" spans="2:58" x14ac:dyDescent="0.25">
      <c r="AK8" s="83"/>
      <c r="AL8" s="83"/>
      <c r="AM8" s="83"/>
      <c r="AN8" s="83"/>
      <c r="AO8" s="83"/>
      <c r="AP8" s="83"/>
      <c r="AQ8" s="83"/>
      <c r="AR8" s="83"/>
      <c r="AS8" s="83"/>
      <c r="AT8" s="83"/>
      <c r="AU8" s="83"/>
      <c r="AV8" s="83"/>
      <c r="AW8" s="83"/>
      <c r="AX8" s="83"/>
      <c r="AY8" s="83"/>
      <c r="AZ8" s="83"/>
      <c r="BA8" s="83"/>
      <c r="BB8" s="83"/>
      <c r="BC8" s="83"/>
      <c r="BE8" s="64"/>
      <c r="BF8" s="88" t="s">
        <v>62</v>
      </c>
    </row>
    <row r="9" spans="2:58" x14ac:dyDescent="0.25">
      <c r="B9" s="64"/>
      <c r="C9" s="89" t="s">
        <v>192</v>
      </c>
      <c r="D9" s="89" t="s">
        <v>193</v>
      </c>
      <c r="E9" s="89" t="s">
        <v>194</v>
      </c>
      <c r="F9" s="89" t="s">
        <v>195</v>
      </c>
      <c r="G9" s="89" t="s">
        <v>196</v>
      </c>
      <c r="H9" s="89" t="s">
        <v>197</v>
      </c>
      <c r="I9" s="89" t="s">
        <v>198</v>
      </c>
      <c r="J9" s="89" t="s">
        <v>199</v>
      </c>
      <c r="K9" s="89" t="s">
        <v>200</v>
      </c>
      <c r="L9" s="89" t="s">
        <v>201</v>
      </c>
      <c r="M9" s="89" t="s">
        <v>202</v>
      </c>
      <c r="N9" s="89" t="s">
        <v>203</v>
      </c>
      <c r="O9" s="89" t="s">
        <v>204</v>
      </c>
      <c r="P9" s="89" t="s">
        <v>205</v>
      </c>
      <c r="Q9" s="89" t="s">
        <v>206</v>
      </c>
      <c r="R9" s="89" t="s">
        <v>207</v>
      </c>
      <c r="S9" s="89" t="s">
        <v>208</v>
      </c>
      <c r="T9" s="89" t="s">
        <v>209</v>
      </c>
      <c r="U9" s="89" t="s">
        <v>210</v>
      </c>
      <c r="V9" s="89" t="s">
        <v>211</v>
      </c>
      <c r="W9" s="89" t="s">
        <v>212</v>
      </c>
      <c r="X9" s="89" t="s">
        <v>213</v>
      </c>
      <c r="Y9" s="89" t="s">
        <v>214</v>
      </c>
      <c r="Z9" s="89" t="s">
        <v>215</v>
      </c>
      <c r="AA9" s="89" t="s">
        <v>216</v>
      </c>
      <c r="AB9" s="89" t="s">
        <v>217</v>
      </c>
      <c r="AC9" s="89" t="s">
        <v>218</v>
      </c>
      <c r="AD9" s="89" t="s">
        <v>219</v>
      </c>
      <c r="AE9" s="89" t="s">
        <v>220</v>
      </c>
      <c r="AF9" s="89" t="s">
        <v>221</v>
      </c>
      <c r="AG9" s="89" t="s">
        <v>222</v>
      </c>
      <c r="AH9" s="88" t="s">
        <v>223</v>
      </c>
      <c r="AI9" s="88" t="s">
        <v>224</v>
      </c>
      <c r="AJ9" s="88" t="s">
        <v>225</v>
      </c>
      <c r="AK9" s="88" t="s">
        <v>226</v>
      </c>
      <c r="AL9" s="88" t="s">
        <v>227</v>
      </c>
      <c r="AM9" s="88" t="s">
        <v>228</v>
      </c>
      <c r="AN9" s="88" t="s">
        <v>229</v>
      </c>
      <c r="AO9" s="88" t="s">
        <v>230</v>
      </c>
      <c r="AP9" s="88" t="s">
        <v>231</v>
      </c>
      <c r="AQ9" s="88" t="s">
        <v>232</v>
      </c>
      <c r="AR9" s="88" t="s">
        <v>233</v>
      </c>
      <c r="AS9" s="88" t="s">
        <v>234</v>
      </c>
      <c r="AT9" s="88" t="s">
        <v>235</v>
      </c>
      <c r="AU9" s="88" t="s">
        <v>236</v>
      </c>
      <c r="AV9" s="88" t="s">
        <v>68</v>
      </c>
      <c r="AW9" s="88" t="s">
        <v>237</v>
      </c>
      <c r="AX9" s="88" t="s">
        <v>238</v>
      </c>
      <c r="AY9" s="88" t="s">
        <v>239</v>
      </c>
      <c r="AZ9" s="88" t="s">
        <v>240</v>
      </c>
      <c r="BA9" s="88" t="s">
        <v>241</v>
      </c>
      <c r="BB9" s="88" t="s">
        <v>82</v>
      </c>
      <c r="BC9" s="88" t="s">
        <v>266</v>
      </c>
      <c r="BE9" s="89" t="s">
        <v>247</v>
      </c>
      <c r="BF9" s="94"/>
    </row>
    <row r="10" spans="2:58" x14ac:dyDescent="0.25">
      <c r="B10" s="89" t="s">
        <v>106</v>
      </c>
      <c r="C10" s="92">
        <v>0.3</v>
      </c>
      <c r="D10" s="92">
        <v>0.33</v>
      </c>
      <c r="E10" s="92">
        <v>0.4</v>
      </c>
      <c r="F10" s="92">
        <v>0.4</v>
      </c>
      <c r="G10" s="92">
        <v>0.4</v>
      </c>
      <c r="H10" s="92">
        <v>0.39</v>
      </c>
      <c r="I10" s="92">
        <v>0.42</v>
      </c>
      <c r="J10" s="92">
        <v>0.44</v>
      </c>
      <c r="K10" s="92">
        <v>0.45</v>
      </c>
      <c r="L10" s="92">
        <v>0.52</v>
      </c>
      <c r="M10" s="92">
        <v>0.5</v>
      </c>
      <c r="N10" s="92">
        <v>0.49</v>
      </c>
      <c r="O10" s="92">
        <v>0.49</v>
      </c>
      <c r="P10" s="92">
        <v>0.51</v>
      </c>
      <c r="Q10" s="92">
        <v>0.47</v>
      </c>
      <c r="R10" s="92">
        <v>0.53</v>
      </c>
      <c r="S10" s="92">
        <v>0.5</v>
      </c>
      <c r="T10" s="92">
        <v>0.52</v>
      </c>
      <c r="U10" s="92">
        <v>0.55000000000000004</v>
      </c>
      <c r="V10" s="92">
        <v>0.51</v>
      </c>
      <c r="W10" s="92">
        <v>0.52</v>
      </c>
      <c r="X10" s="92">
        <v>0.52</v>
      </c>
      <c r="Y10" s="92">
        <v>0.52</v>
      </c>
      <c r="Z10" s="92">
        <v>0.54</v>
      </c>
      <c r="AA10" s="92">
        <v>0.54</v>
      </c>
      <c r="AB10" s="92">
        <v>0.53</v>
      </c>
      <c r="AC10" s="92">
        <v>0.56000000000000005</v>
      </c>
      <c r="AD10" s="92">
        <v>0.57999999999999996</v>
      </c>
      <c r="AE10" s="92">
        <v>0.64</v>
      </c>
      <c r="AF10" s="92">
        <v>0.63</v>
      </c>
      <c r="AG10" s="92">
        <v>0.61</v>
      </c>
      <c r="AH10" s="92">
        <v>0.65</v>
      </c>
      <c r="AI10" s="92">
        <v>0.64</v>
      </c>
      <c r="AJ10" s="92">
        <v>0.64</v>
      </c>
      <c r="AK10" s="92">
        <v>0.64</v>
      </c>
      <c r="AL10" s="92">
        <v>0.68</v>
      </c>
      <c r="AM10" s="92">
        <v>0.69</v>
      </c>
      <c r="AN10" s="92">
        <v>0.7</v>
      </c>
      <c r="AO10" s="92">
        <v>0.68</v>
      </c>
      <c r="AP10" s="92">
        <v>0.68</v>
      </c>
      <c r="AQ10" s="92">
        <v>0.66</v>
      </c>
      <c r="AR10" s="92">
        <v>0.68</v>
      </c>
      <c r="AS10" s="92">
        <v>0.7</v>
      </c>
      <c r="AT10" s="92">
        <v>0.63</v>
      </c>
      <c r="AU10" s="92">
        <v>0.59</v>
      </c>
      <c r="AV10" s="92">
        <v>0.61</v>
      </c>
      <c r="AW10" s="92">
        <v>0.57999999999999996</v>
      </c>
      <c r="AX10" s="92">
        <v>0.56200000000000006</v>
      </c>
      <c r="AY10" s="92">
        <v>0.55300000000000005</v>
      </c>
      <c r="AZ10" s="92">
        <v>0.54100000000000004</v>
      </c>
      <c r="BA10" s="92">
        <v>0.51800000000000002</v>
      </c>
      <c r="BB10" s="92"/>
      <c r="BC10" s="92"/>
      <c r="BE10" s="89" t="s">
        <v>243</v>
      </c>
      <c r="BF10" s="94">
        <f>(BC10-BB10)</f>
        <v>0</v>
      </c>
    </row>
    <row r="11" spans="2:58" x14ac:dyDescent="0.25">
      <c r="B11" s="64"/>
      <c r="BE11" s="89" t="s">
        <v>248</v>
      </c>
      <c r="BF11" s="94">
        <f>(BC10-C10)</f>
        <v>-0.3</v>
      </c>
    </row>
    <row r="13" spans="2:58" x14ac:dyDescent="0.25">
      <c r="AK13" s="93"/>
      <c r="AL13" s="93"/>
      <c r="AM13" s="93"/>
      <c r="AN13" s="93"/>
      <c r="AO13" s="93"/>
      <c r="AP13" s="93"/>
      <c r="AQ13" s="93"/>
      <c r="AR13" s="93"/>
      <c r="AS13" s="93"/>
      <c r="AT13" s="93"/>
      <c r="AU13" s="93"/>
      <c r="AV13" s="93"/>
      <c r="AW13" s="93"/>
      <c r="AX13" s="93"/>
      <c r="AY13" s="93"/>
      <c r="AZ13" s="93"/>
      <c r="BA13" s="93"/>
      <c r="BB13" s="93"/>
      <c r="BC13" s="93"/>
      <c r="BD13" s="93"/>
    </row>
    <row r="26" spans="15:15" x14ac:dyDescent="0.25">
      <c r="O26" s="95"/>
    </row>
    <row r="27" spans="15:15" x14ac:dyDescent="0.25">
      <c r="O27" s="95"/>
    </row>
    <row r="28" spans="15:15" x14ac:dyDescent="0.25">
      <c r="O28" s="95"/>
    </row>
  </sheetData>
  <dataConsolidate/>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88E00-3BCD-4C99-B7DA-DD7DC61808FE}">
  <sheetPr codeName="Sheet19">
    <tabColor rgb="FFFFFF00"/>
  </sheetPr>
  <dimension ref="B2:R90"/>
  <sheetViews>
    <sheetView showGridLines="0" zoomScale="140" zoomScaleNormal="140" workbookViewId="0">
      <selection activeCell="F5" sqref="F5"/>
    </sheetView>
  </sheetViews>
  <sheetFormatPr defaultColWidth="8.6640625" defaultRowHeight="10.199999999999999" x14ac:dyDescent="0.2"/>
  <cols>
    <col min="1" max="1" width="3.6640625" style="8" customWidth="1"/>
    <col min="2" max="2" width="11.33203125" style="8" customWidth="1"/>
    <col min="3" max="3" width="6.44140625" style="8" customWidth="1"/>
    <col min="4" max="4" width="9.44140625" style="8" customWidth="1"/>
    <col min="5" max="5" width="7.6640625" style="8" customWidth="1"/>
    <col min="6" max="6" width="7.33203125" style="8" customWidth="1"/>
    <col min="7" max="7" width="7.33203125" style="8" bestFit="1" customWidth="1"/>
    <col min="8" max="8" width="8.6640625" style="8" customWidth="1"/>
    <col min="9" max="9" width="8" style="8" customWidth="1"/>
    <col min="10" max="10" width="7.6640625" style="8" bestFit="1" customWidth="1"/>
    <col min="11" max="11" width="8.6640625" style="8" customWidth="1"/>
    <col min="12" max="12" width="7.6640625" style="8" customWidth="1"/>
    <col min="13" max="13" width="7.44140625" style="8" customWidth="1"/>
    <col min="14" max="14" width="6.44140625" style="8" customWidth="1"/>
    <col min="15" max="15" width="7.5546875" style="8" customWidth="1"/>
    <col min="16" max="16" width="7.44140625" style="8" bestFit="1" customWidth="1"/>
    <col min="17" max="17" width="7.6640625" style="8" customWidth="1"/>
    <col min="18" max="18" width="8.44140625" style="8" customWidth="1"/>
    <col min="19" max="19" width="7.33203125" style="8" customWidth="1"/>
    <col min="20" max="20" width="7.5546875" style="8" customWidth="1"/>
    <col min="21" max="21" width="7.6640625" style="8" customWidth="1"/>
    <col min="22" max="22" width="6.6640625" style="8" customWidth="1"/>
    <col min="23" max="23" width="6.5546875" style="8" customWidth="1"/>
    <col min="24" max="24" width="6.6640625" style="8" customWidth="1"/>
    <col min="25" max="36" width="8.6640625" style="8"/>
    <col min="37" max="37" width="6.6640625" style="8" customWidth="1"/>
    <col min="38" max="38" width="8.6640625" style="8"/>
    <col min="39" max="39" width="6.6640625" style="8" customWidth="1"/>
    <col min="40" max="40" width="7.6640625" style="8" customWidth="1"/>
    <col min="41" max="41" width="7.5546875" style="8" customWidth="1"/>
    <col min="42" max="42" width="8.6640625" style="8" customWidth="1"/>
    <col min="43" max="43" width="6.5546875" style="8" customWidth="1"/>
    <col min="44" max="44" width="7.33203125" style="8" customWidth="1"/>
    <col min="45" max="45" width="7.44140625" style="8" customWidth="1"/>
    <col min="46" max="46" width="8.6640625" style="8"/>
    <col min="47" max="47" width="7.44140625" style="8" customWidth="1"/>
    <col min="48" max="48" width="6.6640625" style="8" customWidth="1"/>
    <col min="49" max="49" width="6.5546875" style="8" customWidth="1"/>
    <col min="50" max="50" width="6.44140625" style="8" customWidth="1"/>
    <col min="51" max="51" width="7" style="8" customWidth="1"/>
    <col min="52" max="16384" width="8.6640625" style="8"/>
  </cols>
  <sheetData>
    <row r="2" spans="2:12" x14ac:dyDescent="0.2">
      <c r="B2" s="8" t="s">
        <v>373</v>
      </c>
      <c r="D2" s="127"/>
      <c r="H2" s="128"/>
      <c r="I2" s="128"/>
      <c r="J2" s="127"/>
    </row>
    <row r="3" spans="2:12" ht="20.399999999999999" x14ac:dyDescent="0.2">
      <c r="B3" s="129" t="s">
        <v>90</v>
      </c>
      <c r="C3" s="138" t="s">
        <v>91</v>
      </c>
      <c r="D3" s="138" t="s">
        <v>374</v>
      </c>
      <c r="E3" s="71" t="s">
        <v>375</v>
      </c>
      <c r="F3" s="71" t="s">
        <v>376</v>
      </c>
      <c r="G3" s="72" t="s">
        <v>70</v>
      </c>
      <c r="H3" s="72" t="s">
        <v>72</v>
      </c>
      <c r="I3" s="71" t="s">
        <v>73</v>
      </c>
      <c r="J3" s="71" t="s">
        <v>83</v>
      </c>
      <c r="K3" s="72" t="s">
        <v>99</v>
      </c>
      <c r="L3" s="72" t="s">
        <v>100</v>
      </c>
    </row>
    <row r="4" spans="2:12" x14ac:dyDescent="0.2">
      <c r="B4" s="73" t="s">
        <v>104</v>
      </c>
      <c r="C4" s="130">
        <v>34</v>
      </c>
      <c r="D4" s="130"/>
      <c r="E4" s="131">
        <v>94</v>
      </c>
      <c r="F4" s="131"/>
      <c r="G4" s="77">
        <f>IFERROR((F4-E4)/E4,0)</f>
        <v>-1</v>
      </c>
      <c r="H4" s="77">
        <f>(F4-148.125)/148.125</f>
        <v>-1</v>
      </c>
      <c r="I4" s="131">
        <f>166.75+148.125</f>
        <v>314.875</v>
      </c>
      <c r="J4" s="131">
        <f>109.325+94</f>
        <v>203.32499999999999</v>
      </c>
      <c r="K4" s="131">
        <f>J4-I4</f>
        <v>-111.55000000000001</v>
      </c>
      <c r="L4" s="77">
        <f>K4/I4</f>
        <v>-0.35426756649464075</v>
      </c>
    </row>
    <row r="5" spans="2:12" x14ac:dyDescent="0.2">
      <c r="B5" s="73" t="s">
        <v>285</v>
      </c>
      <c r="C5" s="130">
        <v>38</v>
      </c>
      <c r="D5" s="130"/>
      <c r="E5" s="131">
        <v>181.875</v>
      </c>
      <c r="F5" s="131"/>
      <c r="G5" s="77">
        <f>IFERROR((F5-E5)/E5,0)</f>
        <v>-1</v>
      </c>
      <c r="H5" s="77">
        <f>(F5-151.1)/151.1</f>
        <v>-1</v>
      </c>
      <c r="I5" s="131">
        <f>151.15+151.1</f>
        <v>302.25</v>
      </c>
      <c r="J5" s="131">
        <f>162.675+181.875</f>
        <v>344.55</v>
      </c>
      <c r="K5" s="131">
        <f t="shared" ref="K5:K7" si="0">J5-I5</f>
        <v>42.300000000000011</v>
      </c>
      <c r="L5" s="77">
        <f t="shared" ref="L5:L8" si="1">K5/I5</f>
        <v>0.13995037220843676</v>
      </c>
    </row>
    <row r="6" spans="2:12" x14ac:dyDescent="0.2">
      <c r="B6" s="73" t="s">
        <v>297</v>
      </c>
      <c r="C6" s="130">
        <v>43</v>
      </c>
      <c r="D6" s="130"/>
      <c r="E6" s="131">
        <v>153.9</v>
      </c>
      <c r="F6" s="131"/>
      <c r="G6" s="77">
        <f>IFERROR((F6-E6)/E6,0)</f>
        <v>-1</v>
      </c>
      <c r="H6" s="77">
        <f>(F6-129.075)/129.075</f>
        <v>-1</v>
      </c>
      <c r="I6" s="131">
        <f>142.125+129.075</f>
        <v>271.2</v>
      </c>
      <c r="J6" s="131">
        <f>153.5+153.9</f>
        <v>307.39999999999998</v>
      </c>
      <c r="K6" s="131">
        <f t="shared" si="0"/>
        <v>36.199999999999989</v>
      </c>
      <c r="L6" s="77">
        <f t="shared" si="1"/>
        <v>0.13348082595870203</v>
      </c>
    </row>
    <row r="7" spans="2:12" ht="10.8" thickBot="1" x14ac:dyDescent="0.25">
      <c r="B7" s="132" t="s">
        <v>307</v>
      </c>
      <c r="C7" s="133">
        <v>22</v>
      </c>
      <c r="D7" s="133"/>
      <c r="E7" s="134">
        <v>49.15</v>
      </c>
      <c r="F7" s="134"/>
      <c r="G7" s="135">
        <f>IFERROR((F7-E7)/E7,0)</f>
        <v>-1</v>
      </c>
      <c r="H7" s="135">
        <f>(F7-76.475)/76.475</f>
        <v>-1</v>
      </c>
      <c r="I7" s="134">
        <f>74.75+76.475</f>
        <v>151.22499999999999</v>
      </c>
      <c r="J7" s="134">
        <f>61.125+49.15</f>
        <v>110.27500000000001</v>
      </c>
      <c r="K7" s="134">
        <f t="shared" si="0"/>
        <v>-40.949999999999989</v>
      </c>
      <c r="L7" s="135">
        <f t="shared" si="1"/>
        <v>-0.27078856009257724</v>
      </c>
    </row>
    <row r="8" spans="2:12" x14ac:dyDescent="0.2">
      <c r="B8" s="140" t="s">
        <v>29</v>
      </c>
      <c r="C8" s="140">
        <f>SUM(C4:C7)</f>
        <v>137</v>
      </c>
      <c r="D8" s="140">
        <f>D4+D5+D6+D7</f>
        <v>0</v>
      </c>
      <c r="E8" s="141">
        <f>SUM(E4:E7)</f>
        <v>478.92499999999995</v>
      </c>
      <c r="F8" s="141">
        <f>SUM(F4:F7)</f>
        <v>0</v>
      </c>
      <c r="G8" s="142">
        <f>(F8-E8)/E8</f>
        <v>-1</v>
      </c>
      <c r="H8" s="142">
        <f>(F8-534.775)/534.775</f>
        <v>-1</v>
      </c>
      <c r="I8" s="141">
        <f>SUM(I4:I7)</f>
        <v>1039.55</v>
      </c>
      <c r="J8" s="141">
        <f>SUM(J4:J7)</f>
        <v>965.55</v>
      </c>
      <c r="K8" s="141">
        <f>J8-I8</f>
        <v>-74</v>
      </c>
      <c r="L8" s="142">
        <f t="shared" si="1"/>
        <v>-7.1184647203116735E-2</v>
      </c>
    </row>
    <row r="11" spans="2:12" ht="20.399999999999999" x14ac:dyDescent="0.2">
      <c r="B11" s="129" t="s">
        <v>90</v>
      </c>
      <c r="C11" s="138" t="s">
        <v>91</v>
      </c>
      <c r="D11" s="138" t="s">
        <v>374</v>
      </c>
      <c r="E11" s="71" t="s">
        <v>377</v>
      </c>
      <c r="F11" s="71" t="s">
        <v>378</v>
      </c>
      <c r="G11" s="72" t="s">
        <v>70</v>
      </c>
      <c r="H11" s="72" t="s">
        <v>72</v>
      </c>
      <c r="I11" s="71" t="s">
        <v>73</v>
      </c>
      <c r="J11" s="71" t="s">
        <v>83</v>
      </c>
      <c r="K11" s="72" t="s">
        <v>99</v>
      </c>
      <c r="L11" s="72" t="s">
        <v>100</v>
      </c>
    </row>
    <row r="12" spans="2:12" x14ac:dyDescent="0.2">
      <c r="B12" s="140" t="s">
        <v>29</v>
      </c>
      <c r="C12" s="140">
        <f>SUM(C8:C11)</f>
        <v>137</v>
      </c>
      <c r="D12" s="140">
        <f>SUM(D8:D11)</f>
        <v>0</v>
      </c>
      <c r="E12" s="141">
        <f>'MS antes'!DE94</f>
        <v>93.6</v>
      </c>
      <c r="F12" s="141">
        <f>'MS antes'!DF94</f>
        <v>0</v>
      </c>
      <c r="G12" s="142">
        <f>(F12-E12)/E12</f>
        <v>-1</v>
      </c>
      <c r="H12" s="142">
        <f>(F12-'MS antes'!CR94)/'MS antes'!CR94</f>
        <v>-1</v>
      </c>
      <c r="I12" s="141">
        <f>'MS antes'!DC94</f>
        <v>1657.8000000000002</v>
      </c>
      <c r="J12" s="141">
        <f>'MS antes'!DP94</f>
        <v>766.79999999999984</v>
      </c>
      <c r="K12" s="141">
        <f>J12-I12</f>
        <v>-891.00000000000034</v>
      </c>
      <c r="L12" s="142">
        <f>K12/I12</f>
        <v>-0.53745928338762228</v>
      </c>
    </row>
    <row r="14" spans="2:12" x14ac:dyDescent="0.2">
      <c r="B14" s="8" t="s">
        <v>379</v>
      </c>
    </row>
    <row r="16" spans="2:12" ht="20.399999999999999" x14ac:dyDescent="0.2">
      <c r="B16" s="129" t="s">
        <v>90</v>
      </c>
      <c r="C16" s="138" t="s">
        <v>91</v>
      </c>
      <c r="D16" s="138" t="s">
        <v>380</v>
      </c>
      <c r="E16" s="71" t="s">
        <v>378</v>
      </c>
      <c r="F16" s="71" t="s">
        <v>376</v>
      </c>
    </row>
    <row r="17" spans="2:18" x14ac:dyDescent="0.2">
      <c r="B17" s="73" t="s">
        <v>104</v>
      </c>
      <c r="C17" s="130">
        <v>34</v>
      </c>
      <c r="D17" s="130"/>
      <c r="E17" s="131"/>
      <c r="F17" s="131"/>
    </row>
    <row r="18" spans="2:18" x14ac:dyDescent="0.2">
      <c r="B18" s="73" t="s">
        <v>285</v>
      </c>
      <c r="C18" s="130">
        <v>38</v>
      </c>
      <c r="D18" s="130"/>
      <c r="E18" s="131"/>
      <c r="F18" s="131"/>
    </row>
    <row r="19" spans="2:18" x14ac:dyDescent="0.2">
      <c r="B19" s="73" t="s">
        <v>297</v>
      </c>
      <c r="C19" s="130">
        <v>43</v>
      </c>
      <c r="D19" s="130"/>
      <c r="E19" s="131"/>
      <c r="F19" s="131"/>
    </row>
    <row r="20" spans="2:18" ht="10.8" thickBot="1" x14ac:dyDescent="0.25">
      <c r="B20" s="132" t="s">
        <v>307</v>
      </c>
      <c r="C20" s="133">
        <v>22</v>
      </c>
      <c r="D20" s="133"/>
      <c r="E20" s="134"/>
      <c r="F20" s="134"/>
    </row>
    <row r="21" spans="2:18" x14ac:dyDescent="0.2">
      <c r="B21" s="139" t="s">
        <v>29</v>
      </c>
      <c r="C21" s="140">
        <f>SUM(C17:C20)</f>
        <v>137</v>
      </c>
      <c r="D21" s="140">
        <f>SUM(D17:D20)</f>
        <v>0</v>
      </c>
      <c r="E21" s="141">
        <f>SUM(E17:E20)</f>
        <v>0</v>
      </c>
      <c r="F21" s="141">
        <f>SUM(F17:F20)</f>
        <v>0</v>
      </c>
    </row>
    <row r="24" spans="2:18" x14ac:dyDescent="0.2">
      <c r="B24" s="8" t="s">
        <v>264</v>
      </c>
      <c r="H24" s="37"/>
      <c r="L24" s="37"/>
      <c r="M24" s="37"/>
      <c r="R24" s="63"/>
    </row>
    <row r="25" spans="2:18" ht="20.399999999999999" x14ac:dyDescent="0.2">
      <c r="B25" s="129" t="s">
        <v>90</v>
      </c>
      <c r="C25" s="146" t="s">
        <v>91</v>
      </c>
      <c r="D25" s="146" t="s">
        <v>381</v>
      </c>
      <c r="E25" s="71" t="s">
        <v>93</v>
      </c>
      <c r="F25" s="71" t="s">
        <v>94</v>
      </c>
      <c r="G25" s="72" t="s">
        <v>70</v>
      </c>
      <c r="H25" s="72" t="s">
        <v>72</v>
      </c>
      <c r="I25" s="71" t="s">
        <v>95</v>
      </c>
      <c r="J25" s="71" t="s">
        <v>382</v>
      </c>
      <c r="K25" s="72" t="s">
        <v>97</v>
      </c>
      <c r="L25" s="72" t="s">
        <v>98</v>
      </c>
      <c r="M25" s="71" t="s">
        <v>73</v>
      </c>
      <c r="N25" s="71" t="s">
        <v>83</v>
      </c>
      <c r="O25" s="72" t="s">
        <v>99</v>
      </c>
      <c r="P25" s="72" t="s">
        <v>100</v>
      </c>
      <c r="Q25" s="71" t="s">
        <v>101</v>
      </c>
      <c r="R25" s="71" t="s">
        <v>383</v>
      </c>
    </row>
    <row r="26" spans="2:18" x14ac:dyDescent="0.2">
      <c r="B26" s="73" t="s">
        <v>104</v>
      </c>
      <c r="C26" s="130">
        <v>34</v>
      </c>
      <c r="D26" s="147">
        <f>('ANTIHUMEDAD antes'!$AP$28/'Ventas MS, Antihu y Asfalt ANTE'!$C26)/3</f>
        <v>4.5727941176470592</v>
      </c>
      <c r="E26" s="131">
        <f>'ANTIHUMEDAD antes'!$AE$28</f>
        <v>238.1</v>
      </c>
      <c r="F26" s="131">
        <f>'ANTIHUMEDAD antes'!$AF$28</f>
        <v>0</v>
      </c>
      <c r="G26" s="77">
        <f>(F26-E26)/E26</f>
        <v>-1</v>
      </c>
      <c r="H26" s="77">
        <f>('ANTIHUMEDAD antes'!$AF$28-'ANTIHUMEDAD antes'!$S$28)/'ANTIHUMEDAD antes'!$S$28</f>
        <v>-1</v>
      </c>
      <c r="I26" s="131">
        <f>'ANTIHUMEDAD antes'!$AE$28/'ANTIHUMEDAD antes'!$AE$2</f>
        <v>10.352173913043478</v>
      </c>
      <c r="J26" s="131">
        <f>'ANTIHUMEDAD antes'!$AF$28/'ANTIHUMEDAD antes'!$AF$2</f>
        <v>0</v>
      </c>
      <c r="K26" s="77">
        <f t="shared" ref="K26:K30" si="2">(J26-I26)/I26</f>
        <v>-1</v>
      </c>
      <c r="L26" s="77">
        <f>(J26-('ANTIHUMEDAD antes'!$S$28/'ANTIHUMEDAD antes'!$S$2)/('ANTIHUMEDAD antes'!$S$28/'ANTIHUMEDAD antes'!$S$2))</f>
        <v>-1</v>
      </c>
      <c r="M26" s="131">
        <f>'ANTIHUMEDAD antes'!$AC$28</f>
        <v>430.52499999999998</v>
      </c>
      <c r="N26" s="131">
        <f>'ANTIHUMEDAD antes'!$AP$28</f>
        <v>466.42500000000001</v>
      </c>
      <c r="O26" s="131">
        <f>N26-M26</f>
        <v>35.900000000000034</v>
      </c>
      <c r="P26" s="77">
        <f>O26/M26</f>
        <v>8.3386562917368415E-2</v>
      </c>
      <c r="Q26" s="131">
        <f>'ANTIHUMEDAD antes'!$AP$28/'ANTIHUMEDAD antes'!$AP$2</f>
        <v>6.3030405405405405</v>
      </c>
      <c r="R26" s="77">
        <f>Q26-('ANTIHUMEDAD antes'!$AC$94/'ANTIHUMEDAD antes'!$AC$2)/('ANTIHUMEDAD antes'!$AC$94/'ANTIHUMEDAD antes'!$AC$2)</f>
        <v>5.3030405405405405</v>
      </c>
    </row>
    <row r="27" spans="2:18" x14ac:dyDescent="0.2">
      <c r="B27" s="73" t="s">
        <v>285</v>
      </c>
      <c r="C27" s="130">
        <v>38</v>
      </c>
      <c r="D27" s="147">
        <f>('ANTIHUMEDAD antes'!$AP$53/'Ventas MS, Antihu y Asfalt ANTE'!C27)/3</f>
        <v>4.1866228070175433</v>
      </c>
      <c r="E27" s="131">
        <f>'ANTIHUMEDAD antes'!$AE$53</f>
        <v>304.82500000000005</v>
      </c>
      <c r="F27" s="131">
        <f>'ANTIHUMEDAD antes'!$AF$53</f>
        <v>0</v>
      </c>
      <c r="G27" s="77">
        <f>(F27-E27)/E27</f>
        <v>-1</v>
      </c>
      <c r="H27" s="77">
        <f>('ANTIHUMEDAD antes'!$AF$53-'ANTIHUMEDAD antes'!$S$53)/'ANTIHUMEDAD antes'!$S$53</f>
        <v>-1</v>
      </c>
      <c r="I27" s="131">
        <f>'ANTIHUMEDAD antes'!$AE$53/'ANTIHUMEDAD antes'!$AE$2</f>
        <v>13.253260869565219</v>
      </c>
      <c r="J27" s="131">
        <f>'ANTIHUMEDAD antes'!$AF$53/'ANTIHUMEDAD antes'!$AF$2</f>
        <v>0</v>
      </c>
      <c r="K27" s="77">
        <f t="shared" si="2"/>
        <v>-1</v>
      </c>
      <c r="L27" s="77">
        <f>(J27-('ANTIHUMEDAD antes'!$S$53/'ANTIHUMEDAD antes'!$S$2)/('ANTIHUMEDAD antes'!$S$53/'ANTIHUMEDAD antes'!$S$2))</f>
        <v>-1</v>
      </c>
      <c r="M27" s="131">
        <f>'ANTIHUMEDAD antes'!$AC$53</f>
        <v>546.72500000000014</v>
      </c>
      <c r="N27" s="131">
        <f>'ANTIHUMEDAD antes'!$AP$53</f>
        <v>477.27499999999998</v>
      </c>
      <c r="O27" s="131">
        <f>N27-M27</f>
        <v>-69.450000000000159</v>
      </c>
      <c r="P27" s="77">
        <f>O27/M27</f>
        <v>-0.12702912798939164</v>
      </c>
      <c r="Q27" s="131">
        <f>'ANTIHUMEDAD antes'!$AP$53/'ANTIHUMEDAD antes'!$AP$2</f>
        <v>6.4496621621621619</v>
      </c>
      <c r="R27" s="77">
        <f>Q27-('ANTIHUMEDAD antes'!$AC$94/'ANTIHUMEDAD antes'!$AC$2)/('ANTIHUMEDAD antes'!$AC$94/'ANTIHUMEDAD antes'!$AC$2)</f>
        <v>5.4496621621621619</v>
      </c>
    </row>
    <row r="28" spans="2:18" x14ac:dyDescent="0.2">
      <c r="B28" s="73" t="s">
        <v>297</v>
      </c>
      <c r="C28" s="130">
        <v>43</v>
      </c>
      <c r="D28" s="147">
        <f>('ANTIHUMEDAD antes'!$AP$70/'Ventas MS, Antihu y Asfalt ANTE'!C28)/3</f>
        <v>6.1625968992248046</v>
      </c>
      <c r="E28" s="131">
        <f>'ANTIHUMEDAD antes'!$AE$70</f>
        <v>489.5499999999999</v>
      </c>
      <c r="F28" s="131">
        <f>'ANTIHUMEDAD antes'!$AF$70</f>
        <v>0</v>
      </c>
      <c r="G28" s="77">
        <f>(F28-E28)/E28</f>
        <v>-1</v>
      </c>
      <c r="H28" s="77">
        <f>('ANTIHUMEDAD antes'!$AF$70-'ANTIHUMEDAD antes'!$S$70)/'ANTIHUMEDAD antes'!$S$70</f>
        <v>-1</v>
      </c>
      <c r="I28" s="131">
        <f>'ANTIHUMEDAD antes'!$AE$70/'ANTIHUMEDAD antes'!$AE$2</f>
        <v>21.284782608695647</v>
      </c>
      <c r="J28" s="131">
        <f>'ANTIHUMEDAD antes'!$AF$70/'ANTIHUMEDAD antes'!$AF$2</f>
        <v>0</v>
      </c>
      <c r="K28" s="77">
        <f t="shared" si="2"/>
        <v>-1</v>
      </c>
      <c r="L28" s="77">
        <f>(J28-('ANTIHUMEDAD antes'!$S$70/'ANTIHUMEDAD antes'!$S$2)/('ANTIHUMEDAD antes'!$S$70/'ANTIHUMEDAD antes'!$S$2))</f>
        <v>-1</v>
      </c>
      <c r="M28" s="131">
        <f>'ANTIHUMEDAD antes'!$AC$70</f>
        <v>833.55</v>
      </c>
      <c r="N28" s="131">
        <f>'ANTIHUMEDAD antes'!$AP$70</f>
        <v>794.9749999999998</v>
      </c>
      <c r="O28" s="131">
        <f>N28-M28</f>
        <v>-38.575000000000159</v>
      </c>
      <c r="P28" s="77">
        <f>O28/M28</f>
        <v>-4.6277967728390809E-2</v>
      </c>
      <c r="Q28" s="154">
        <f>'ANTIHUMEDAD antes'!$AP$70/'ANTIHUMEDAD antes'!$AP$2</f>
        <v>10.742905405405402</v>
      </c>
      <c r="R28" s="77">
        <f>Q28-('ANTIHUMEDAD antes'!$AC$94/'ANTIHUMEDAD antes'!$AC$2)/('ANTIHUMEDAD antes'!$AC$94/'ANTIHUMEDAD antes'!$AC$2)</f>
        <v>9.7429054054054021</v>
      </c>
    </row>
    <row r="29" spans="2:18" ht="10.8" thickBot="1" x14ac:dyDescent="0.25">
      <c r="B29" s="132" t="s">
        <v>307</v>
      </c>
      <c r="C29" s="133">
        <v>22</v>
      </c>
      <c r="D29" s="152">
        <f>('ANTIHUMEDAD antes'!$AP$93/'Ventas MS, Antihu y Asfalt ANTE'!C29)/3</f>
        <v>6.5522727272727286</v>
      </c>
      <c r="E29" s="134">
        <f>'ANTIHUMEDAD antes'!$AE$93</f>
        <v>236.67499999999998</v>
      </c>
      <c r="F29" s="134">
        <f>'ANTIHUMEDAD antes'!$AF$93</f>
        <v>0</v>
      </c>
      <c r="G29" s="135">
        <f>(F29-E29)/E29</f>
        <v>-1</v>
      </c>
      <c r="H29" s="135">
        <f>('ANTIHUMEDAD antes'!$AF$93-'ANTIHUMEDAD antes'!$S$93)/'ANTIHUMEDAD antes'!$S$93</f>
        <v>-1</v>
      </c>
      <c r="I29" s="134">
        <f>'ANTIHUMEDAD antes'!$AE$93/'ANTIHUMEDAD antes'!$AE$2</f>
        <v>10.290217391304347</v>
      </c>
      <c r="J29" s="134">
        <f>'ANTIHUMEDAD antes'!$AF$93/'ANTIHUMEDAD antes'!$AF$2</f>
        <v>0</v>
      </c>
      <c r="K29" s="135">
        <f t="shared" si="2"/>
        <v>-1</v>
      </c>
      <c r="L29" s="135">
        <f>(J29-('ANTIHUMEDAD antes'!$S$93/'ANTIHUMEDAD antes'!$S$2)/('ANTIHUMEDAD antes'!$S$93/'ANTIHUMEDAD antes'!$S$2))</f>
        <v>-1</v>
      </c>
      <c r="M29" s="134">
        <f>'ANTIHUMEDAD antes'!$AC$93</f>
        <v>494.15</v>
      </c>
      <c r="N29" s="134">
        <f>'ANTIHUMEDAD antes'!$AP$93</f>
        <v>432.45000000000005</v>
      </c>
      <c r="O29" s="134">
        <f>N29-M29</f>
        <v>-61.699999999999932</v>
      </c>
      <c r="P29" s="153">
        <f>O29/M29</f>
        <v>-0.12486087220479598</v>
      </c>
      <c r="Q29" s="134">
        <f>'ANTIHUMEDAD antes'!$AP$93/'ANTIHUMEDAD antes'!$AP$2</f>
        <v>5.8439189189189191</v>
      </c>
      <c r="R29" s="135">
        <f>Q29-('ANTIHUMEDAD antes'!$AC$94/'ANTIHUMEDAD antes'!$AC$2)/('ANTIHUMEDAD antes'!$AC$94/'ANTIHUMEDAD antes'!$AC$2)</f>
        <v>4.8439189189189191</v>
      </c>
    </row>
    <row r="30" spans="2:18" x14ac:dyDescent="0.2">
      <c r="B30" s="148" t="s">
        <v>29</v>
      </c>
      <c r="C30" s="148">
        <f>SUM(C26:C29)</f>
        <v>137</v>
      </c>
      <c r="D30" s="149">
        <f>('ANTIHUMEDAD antes'!$AP$94/'Ventas MS, Antihu y Asfalt ANTE'!C30)/3</f>
        <v>5.2825425790754261</v>
      </c>
      <c r="E30" s="150">
        <f>'ANTIHUMEDAD antes'!$AE$94</f>
        <v>1269.1499999999999</v>
      </c>
      <c r="F30" s="150">
        <f>'ANTIHUMEDAD antes'!$AF$94</f>
        <v>0</v>
      </c>
      <c r="G30" s="151">
        <f>(F30-E30)/E30</f>
        <v>-1</v>
      </c>
      <c r="H30" s="151">
        <f>('ANTIHUMEDAD antes'!$AF$94-'ANTIHUMEDAD antes'!$S$94)/'ANTIHUMEDAD antes'!$S$94</f>
        <v>-1</v>
      </c>
      <c r="I30" s="150">
        <f>'ANTIHUMEDAD antes'!$AE$94/'ANTIHUMEDAD antes'!$AE$2</f>
        <v>55.180434782608693</v>
      </c>
      <c r="J30" s="150">
        <f>'ANTIHUMEDAD antes'!$AF$94/'ANTIHUMEDAD antes'!$AF$2</f>
        <v>0</v>
      </c>
      <c r="K30" s="151">
        <f t="shared" si="2"/>
        <v>-1</v>
      </c>
      <c r="L30" s="151">
        <f>(J30-('ANTIHUMEDAD antes'!$S$94/'ANTIHUMEDAD antes'!$S$2)/('ANTIHUMEDAD antes'!$S$94/'ANTIHUMEDAD antes'!$S$2))</f>
        <v>-1</v>
      </c>
      <c r="M30" s="150">
        <f>'ANTIHUMEDAD antes'!$AC$94</f>
        <v>2304.9500000000003</v>
      </c>
      <c r="N30" s="150">
        <f>'ANTIHUMEDAD antes'!$AP$94</f>
        <v>2171.125</v>
      </c>
      <c r="O30" s="150">
        <f>N30-M30</f>
        <v>-133.82500000000027</v>
      </c>
      <c r="P30" s="151">
        <f>O30/M30</f>
        <v>-5.8059827761990611E-2</v>
      </c>
      <c r="Q30" s="150">
        <f>'ANTIHUMEDAD antes'!$AP$94/'ANTIHUMEDAD antes'!$AP$2</f>
        <v>29.339527027027028</v>
      </c>
      <c r="R30" s="151">
        <f>Q30-('ANTIHUMEDAD antes'!AC94/'ANTIHUMEDAD antes'!AC2)/('ANTIHUMEDAD antes'!AC94/'ANTIHUMEDAD antes'!AC2)</f>
        <v>28.339527027027028</v>
      </c>
    </row>
    <row r="33" spans="2:12" x14ac:dyDescent="0.2">
      <c r="B33" s="8" t="s">
        <v>384</v>
      </c>
      <c r="D33" s="127"/>
      <c r="H33" s="8" t="s">
        <v>385</v>
      </c>
      <c r="J33" s="127"/>
      <c r="K33" s="8" t="s">
        <v>385</v>
      </c>
      <c r="L33" s="8" t="s">
        <v>385</v>
      </c>
    </row>
    <row r="34" spans="2:12" ht="20.399999999999999" x14ac:dyDescent="0.2">
      <c r="B34" s="129" t="s">
        <v>90</v>
      </c>
      <c r="C34" s="146" t="s">
        <v>91</v>
      </c>
      <c r="D34" s="146" t="s">
        <v>386</v>
      </c>
      <c r="E34" s="71" t="s">
        <v>375</v>
      </c>
      <c r="F34" s="71" t="s">
        <v>376</v>
      </c>
      <c r="G34" s="72" t="s">
        <v>70</v>
      </c>
      <c r="H34" s="72" t="s">
        <v>72</v>
      </c>
      <c r="I34" s="71" t="s">
        <v>73</v>
      </c>
      <c r="J34" s="71" t="s">
        <v>83</v>
      </c>
      <c r="K34" s="72" t="s">
        <v>99</v>
      </c>
      <c r="L34" s="72" t="s">
        <v>100</v>
      </c>
    </row>
    <row r="35" spans="2:12" x14ac:dyDescent="0.2">
      <c r="B35" s="73" t="s">
        <v>104</v>
      </c>
      <c r="C35" s="130">
        <v>34</v>
      </c>
      <c r="D35" s="130"/>
      <c r="E35" s="131">
        <v>54.625</v>
      </c>
      <c r="F35" s="159"/>
      <c r="G35" s="77">
        <f t="shared" ref="G35:G38" si="3">IFERROR((F35-E35)/E35,0)</f>
        <v>-1</v>
      </c>
      <c r="H35" s="77"/>
      <c r="I35" s="131">
        <f>ASFALTO!$P$32</f>
        <v>0</v>
      </c>
      <c r="J35" s="131">
        <f>74.625+54.625</f>
        <v>129.25</v>
      </c>
      <c r="K35" s="131"/>
      <c r="L35" s="77"/>
    </row>
    <row r="36" spans="2:12" x14ac:dyDescent="0.2">
      <c r="B36" s="73" t="s">
        <v>285</v>
      </c>
      <c r="C36" s="130">
        <v>38</v>
      </c>
      <c r="D36" s="130"/>
      <c r="E36" s="131">
        <v>85.7</v>
      </c>
      <c r="F36" s="159"/>
      <c r="G36" s="77">
        <f t="shared" si="3"/>
        <v>-1</v>
      </c>
      <c r="H36" s="77"/>
      <c r="I36" s="131">
        <f>ASFALTO!$P$59</f>
        <v>0</v>
      </c>
      <c r="J36" s="131">
        <f>67.375+85.7</f>
        <v>153.07499999999999</v>
      </c>
      <c r="K36" s="131"/>
      <c r="L36" s="77"/>
    </row>
    <row r="37" spans="2:12" x14ac:dyDescent="0.2">
      <c r="B37" s="73" t="s">
        <v>297</v>
      </c>
      <c r="C37" s="130">
        <v>43</v>
      </c>
      <c r="D37" s="130"/>
      <c r="E37" s="131">
        <v>118.05</v>
      </c>
      <c r="F37" s="159"/>
      <c r="G37" s="77">
        <f t="shared" si="3"/>
        <v>-1</v>
      </c>
      <c r="H37" s="77"/>
      <c r="I37" s="131" t="e">
        <f>ASFALTO!#REF!</f>
        <v>#REF!</v>
      </c>
      <c r="J37" s="131">
        <f>101.725+118.05</f>
        <v>219.77499999999998</v>
      </c>
      <c r="K37" s="131"/>
      <c r="L37" s="77"/>
    </row>
    <row r="38" spans="2:12" ht="10.8" thickBot="1" x14ac:dyDescent="0.25">
      <c r="B38" s="132" t="s">
        <v>307</v>
      </c>
      <c r="C38" s="133">
        <v>22</v>
      </c>
      <c r="D38" s="133"/>
      <c r="E38" s="134">
        <v>42.875</v>
      </c>
      <c r="F38" s="160"/>
      <c r="G38" s="135">
        <f t="shared" si="3"/>
        <v>-1</v>
      </c>
      <c r="H38" s="135"/>
      <c r="I38" s="134">
        <f>ASFALTO!$P$88</f>
        <v>0</v>
      </c>
      <c r="J38" s="134">
        <f>42.475+42.875</f>
        <v>85.35</v>
      </c>
      <c r="K38" s="134"/>
      <c r="L38" s="135"/>
    </row>
    <row r="39" spans="2:12" x14ac:dyDescent="0.2">
      <c r="B39" s="148" t="s">
        <v>29</v>
      </c>
      <c r="C39" s="148">
        <f>SUM(C35:C38)</f>
        <v>137</v>
      </c>
      <c r="D39" s="148">
        <f>D35+D36+D37+D38</f>
        <v>0</v>
      </c>
      <c r="E39" s="150">
        <f>SUM(E35:E38)</f>
        <v>301.25</v>
      </c>
      <c r="F39" s="161">
        <f>SUM(F35:F38)</f>
        <v>0</v>
      </c>
      <c r="G39" s="151">
        <f>(F39-E39)/E39</f>
        <v>-1</v>
      </c>
      <c r="H39" s="151"/>
      <c r="I39" s="150" t="e">
        <f>SUM(I35:I38)</f>
        <v>#REF!</v>
      </c>
      <c r="J39" s="150">
        <f>SUM(J35:J38)</f>
        <v>587.44999999999993</v>
      </c>
      <c r="K39" s="150"/>
      <c r="L39" s="151"/>
    </row>
    <row r="41" spans="2:12" x14ac:dyDescent="0.2">
      <c r="H41" s="8" t="s">
        <v>385</v>
      </c>
      <c r="I41" s="8" t="s">
        <v>385</v>
      </c>
      <c r="K41" s="8" t="s">
        <v>385</v>
      </c>
      <c r="L41" s="8" t="s">
        <v>385</v>
      </c>
    </row>
    <row r="42" spans="2:12" ht="20.399999999999999" x14ac:dyDescent="0.2">
      <c r="B42" s="129" t="s">
        <v>90</v>
      </c>
      <c r="C42" s="146" t="s">
        <v>91</v>
      </c>
      <c r="D42" s="146" t="s">
        <v>386</v>
      </c>
      <c r="E42" s="71" t="s">
        <v>377</v>
      </c>
      <c r="F42" s="71" t="s">
        <v>378</v>
      </c>
      <c r="G42" s="72" t="s">
        <v>70</v>
      </c>
      <c r="H42" s="72" t="s">
        <v>72</v>
      </c>
      <c r="I42" s="71" t="s">
        <v>73</v>
      </c>
      <c r="J42" s="71" t="s">
        <v>83</v>
      </c>
      <c r="K42" s="72" t="s">
        <v>99</v>
      </c>
      <c r="L42" s="72" t="s">
        <v>100</v>
      </c>
    </row>
    <row r="43" spans="2:12" x14ac:dyDescent="0.2">
      <c r="B43" s="148" t="s">
        <v>29</v>
      </c>
      <c r="C43" s="148">
        <f>SUM(C39:C42)</f>
        <v>137</v>
      </c>
      <c r="D43" s="148">
        <f>SUM(D39:D42)</f>
        <v>0</v>
      </c>
      <c r="E43" s="150">
        <f>ASFALTO!$R$89</f>
        <v>250</v>
      </c>
      <c r="F43" s="150">
        <f>ASFALTO!$S$89</f>
        <v>440</v>
      </c>
      <c r="G43" s="151">
        <f>(F43-E43)/E43</f>
        <v>0.76</v>
      </c>
      <c r="H43" s="151"/>
      <c r="I43" s="150">
        <f>ASFALTO!$P$89</f>
        <v>0</v>
      </c>
      <c r="J43" s="150">
        <f>ASFALTO!$AC$89</f>
        <v>1180</v>
      </c>
      <c r="K43" s="150">
        <f>J43-I43</f>
        <v>1180</v>
      </c>
      <c r="L43" s="151" t="e">
        <f>K43/I43</f>
        <v>#DIV/0!</v>
      </c>
    </row>
    <row r="90" spans="9:9" x14ac:dyDescent="0.2">
      <c r="I90" s="8">
        <f>1126.725+143</f>
        <v>1269.7249999999999</v>
      </c>
    </row>
  </sheetData>
  <conditionalFormatting sqref="G4:G7">
    <cfRule type="iconSet" priority="50">
      <iconSet iconSet="3Arrows">
        <cfvo type="percent" val="0"/>
        <cfvo type="num" val="0"/>
        <cfvo type="num" val="0" gte="0"/>
      </iconSet>
    </cfRule>
  </conditionalFormatting>
  <conditionalFormatting sqref="G8">
    <cfRule type="iconSet" priority="49">
      <iconSet iconSet="3Arrows">
        <cfvo type="percent" val="0"/>
        <cfvo type="num" val="0"/>
        <cfvo type="num" val="0" gte="0"/>
      </iconSet>
    </cfRule>
  </conditionalFormatting>
  <conditionalFormatting sqref="G12">
    <cfRule type="iconSet" priority="44">
      <iconSet iconSet="3Arrows">
        <cfvo type="percent" val="0"/>
        <cfvo type="num" val="0"/>
        <cfvo type="num" val="0" gte="0"/>
      </iconSet>
    </cfRule>
  </conditionalFormatting>
  <conditionalFormatting sqref="G26:G29">
    <cfRule type="iconSet" priority="20">
      <iconSet iconSet="3Arrows">
        <cfvo type="percent" val="0"/>
        <cfvo type="num" val="0"/>
        <cfvo type="num" val="0" gte="0"/>
      </iconSet>
    </cfRule>
  </conditionalFormatting>
  <conditionalFormatting sqref="G30">
    <cfRule type="iconSet" priority="18">
      <iconSet iconSet="3Arrows">
        <cfvo type="percent" val="0"/>
        <cfvo type="num" val="0"/>
        <cfvo type="num" val="0" gte="0"/>
      </iconSet>
    </cfRule>
  </conditionalFormatting>
  <conditionalFormatting sqref="G35:G37">
    <cfRule type="iconSet" priority="4">
      <iconSet iconSet="3Arrows">
        <cfvo type="percent" val="0"/>
        <cfvo type="num" val="0"/>
        <cfvo type="num" val="0" gte="0"/>
      </iconSet>
    </cfRule>
  </conditionalFormatting>
  <conditionalFormatting sqref="G38">
    <cfRule type="iconSet" priority="2">
      <iconSet iconSet="3Arrows">
        <cfvo type="percent" val="0"/>
        <cfvo type="num" val="0"/>
        <cfvo type="num" val="0" gte="0"/>
      </iconSet>
    </cfRule>
  </conditionalFormatting>
  <conditionalFormatting sqref="G39">
    <cfRule type="iconSet" priority="3">
      <iconSet iconSet="3Arrows">
        <cfvo type="percent" val="0"/>
        <cfvo type="num" val="0"/>
        <cfvo type="num" val="0" gte="0"/>
      </iconSet>
    </cfRule>
  </conditionalFormatting>
  <conditionalFormatting sqref="G43">
    <cfRule type="iconSet" priority="9">
      <iconSet iconSet="3Arrows">
        <cfvo type="percent" val="0"/>
        <cfvo type="num" val="0"/>
        <cfvo type="num" val="0" gte="0"/>
      </iconSet>
    </cfRule>
  </conditionalFormatting>
  <conditionalFormatting sqref="G4:H8">
    <cfRule type="cellIs" dxfId="50" priority="47" operator="lessThan">
      <formula>0</formula>
    </cfRule>
  </conditionalFormatting>
  <conditionalFormatting sqref="G12:H12">
    <cfRule type="cellIs" dxfId="49" priority="42" operator="lessThan">
      <formula>0</formula>
    </cfRule>
  </conditionalFormatting>
  <conditionalFormatting sqref="G26:H30">
    <cfRule type="cellIs" dxfId="48" priority="17" operator="lessThan">
      <formula>0</formula>
    </cfRule>
  </conditionalFormatting>
  <conditionalFormatting sqref="G35:H39">
    <cfRule type="cellIs" dxfId="47" priority="1" operator="lessThan">
      <formula>0</formula>
    </cfRule>
  </conditionalFormatting>
  <conditionalFormatting sqref="G43:H43">
    <cfRule type="cellIs" dxfId="46" priority="7" operator="lessThan">
      <formula>0</formula>
    </cfRule>
  </conditionalFormatting>
  <conditionalFormatting sqref="H4:H7">
    <cfRule type="iconSet" priority="51">
      <iconSet iconSet="3Arrows">
        <cfvo type="percent" val="0"/>
        <cfvo type="num" val="0"/>
        <cfvo type="num" val="0" gte="0"/>
      </iconSet>
    </cfRule>
  </conditionalFormatting>
  <conditionalFormatting sqref="H8">
    <cfRule type="iconSet" priority="48">
      <iconSet iconSet="3Arrows">
        <cfvo type="percent" val="0"/>
        <cfvo type="num" val="0"/>
        <cfvo type="num" val="0" gte="0"/>
      </iconSet>
    </cfRule>
  </conditionalFormatting>
  <conditionalFormatting sqref="H12">
    <cfRule type="iconSet" priority="43">
      <iconSet iconSet="3Arrows">
        <cfvo type="percent" val="0"/>
        <cfvo type="num" val="0"/>
        <cfvo type="num" val="0" gte="0"/>
      </iconSet>
    </cfRule>
  </conditionalFormatting>
  <conditionalFormatting sqref="H26:H29">
    <cfRule type="iconSet" priority="35">
      <iconSet iconSet="3Arrows">
        <cfvo type="percent" val="0"/>
        <cfvo type="num" val="0"/>
        <cfvo type="num" val="0" gte="0"/>
      </iconSet>
    </cfRule>
  </conditionalFormatting>
  <conditionalFormatting sqref="H27:H28 H30">
    <cfRule type="iconSet" priority="32">
      <iconSet iconSet="3Arrows">
        <cfvo type="percent" val="0"/>
        <cfvo type="num" val="0"/>
        <cfvo type="num" val="0" gte="0"/>
      </iconSet>
    </cfRule>
  </conditionalFormatting>
  <conditionalFormatting sqref="H29">
    <cfRule type="iconSet" priority="28">
      <iconSet iconSet="3Arrows">
        <cfvo type="percent" val="0"/>
        <cfvo type="num" val="0"/>
        <cfvo type="num" val="0" gte="0"/>
      </iconSet>
    </cfRule>
  </conditionalFormatting>
  <conditionalFormatting sqref="H35:H38">
    <cfRule type="iconSet" priority="13">
      <iconSet iconSet="3Arrows">
        <cfvo type="percent" val="0"/>
        <cfvo type="num" val="0"/>
        <cfvo type="num" val="0" gte="0"/>
      </iconSet>
    </cfRule>
  </conditionalFormatting>
  <conditionalFormatting sqref="H39">
    <cfRule type="iconSet" priority="12">
      <iconSet iconSet="3Arrows">
        <cfvo type="percent" val="0"/>
        <cfvo type="num" val="0"/>
        <cfvo type="num" val="0" gte="0"/>
      </iconSet>
    </cfRule>
  </conditionalFormatting>
  <conditionalFormatting sqref="H43">
    <cfRule type="iconSet" priority="8">
      <iconSet iconSet="3Arrows">
        <cfvo type="percent" val="0"/>
        <cfvo type="num" val="0"/>
        <cfvo type="num" val="0" gte="0"/>
      </iconSet>
    </cfRule>
  </conditionalFormatting>
  <conditionalFormatting sqref="K26:K28">
    <cfRule type="iconSet" priority="26">
      <iconSet iconSet="3Arrows">
        <cfvo type="percent" val="0"/>
        <cfvo type="num" val="0"/>
        <cfvo type="num" val="0" gte="0"/>
      </iconSet>
    </cfRule>
  </conditionalFormatting>
  <conditionalFormatting sqref="K30">
    <cfRule type="iconSet" priority="25">
      <iconSet iconSet="3Arrows">
        <cfvo type="percent" val="0"/>
        <cfvo type="num" val="0"/>
        <cfvo type="num" val="0" gte="0"/>
      </iconSet>
    </cfRule>
  </conditionalFormatting>
  <conditionalFormatting sqref="K26:L30">
    <cfRule type="cellIs" dxfId="45" priority="23" operator="lessThan">
      <formula>0</formula>
    </cfRule>
  </conditionalFormatting>
  <conditionalFormatting sqref="K29:L29">
    <cfRule type="iconSet" priority="24">
      <iconSet iconSet="3Arrows">
        <cfvo type="percent" val="0"/>
        <cfvo type="num" val="0"/>
        <cfvo type="num" val="0" gte="0"/>
      </iconSet>
    </cfRule>
  </conditionalFormatting>
  <conditionalFormatting sqref="L4">
    <cfRule type="iconSet" priority="52">
      <iconSet iconSet="3Arrows">
        <cfvo type="percent" val="0"/>
        <cfvo type="num" val="0"/>
        <cfvo type="num" val="0" gte="0"/>
      </iconSet>
    </cfRule>
  </conditionalFormatting>
  <conditionalFormatting sqref="L4:L8">
    <cfRule type="cellIs" dxfId="44" priority="45" operator="lessThan">
      <formula>0</formula>
    </cfRule>
  </conditionalFormatting>
  <conditionalFormatting sqref="L5:L8">
    <cfRule type="iconSet" priority="46">
      <iconSet iconSet="3Arrows">
        <cfvo type="percent" val="0"/>
        <cfvo type="num" val="0"/>
        <cfvo type="num" val="0" gte="0"/>
      </iconSet>
    </cfRule>
  </conditionalFormatting>
  <conditionalFormatting sqref="L12">
    <cfRule type="cellIs" dxfId="43" priority="40" operator="lessThan">
      <formula>0</formula>
    </cfRule>
    <cfRule type="iconSet" priority="41">
      <iconSet iconSet="3Arrows">
        <cfvo type="percent" val="0"/>
        <cfvo type="num" val="0"/>
        <cfvo type="num" val="0" gte="0"/>
      </iconSet>
    </cfRule>
  </conditionalFormatting>
  <conditionalFormatting sqref="L26:L29">
    <cfRule type="iconSet" priority="34">
      <iconSet iconSet="3Arrows">
        <cfvo type="percent" val="0"/>
        <cfvo type="num" val="0"/>
        <cfvo type="num" val="0" gte="0"/>
      </iconSet>
    </cfRule>
  </conditionalFormatting>
  <conditionalFormatting sqref="L27:L28 L30">
    <cfRule type="iconSet" priority="31">
      <iconSet iconSet="3Arrows">
        <cfvo type="percent" val="0"/>
        <cfvo type="num" val="0"/>
        <cfvo type="num" val="0" gte="0"/>
      </iconSet>
    </cfRule>
  </conditionalFormatting>
  <conditionalFormatting sqref="L35">
    <cfRule type="iconSet" priority="14">
      <iconSet iconSet="3Arrows">
        <cfvo type="percent" val="0"/>
        <cfvo type="num" val="0"/>
        <cfvo type="num" val="0" gte="0"/>
      </iconSet>
    </cfRule>
  </conditionalFormatting>
  <conditionalFormatting sqref="L35:L39">
    <cfRule type="cellIs" dxfId="42" priority="10" operator="lessThan">
      <formula>0</formula>
    </cfRule>
  </conditionalFormatting>
  <conditionalFormatting sqref="L36:L39">
    <cfRule type="iconSet" priority="11">
      <iconSet iconSet="3Arrows">
        <cfvo type="percent" val="0"/>
        <cfvo type="num" val="0"/>
        <cfvo type="num" val="0" gte="0"/>
      </iconSet>
    </cfRule>
  </conditionalFormatting>
  <conditionalFormatting sqref="L43">
    <cfRule type="cellIs" dxfId="41" priority="5" operator="lessThan">
      <formula>0</formula>
    </cfRule>
    <cfRule type="iconSet" priority="6">
      <iconSet iconSet="3Arrows">
        <cfvo type="percent" val="0"/>
        <cfvo type="num" val="0"/>
        <cfvo type="num" val="0" gte="0"/>
      </iconSet>
    </cfRule>
  </conditionalFormatting>
  <conditionalFormatting sqref="P26:P28">
    <cfRule type="iconSet" priority="39">
      <iconSet iconSet="3Arrows">
        <cfvo type="percent" val="0"/>
        <cfvo type="num" val="0"/>
        <cfvo type="num" val="0" gte="0"/>
      </iconSet>
    </cfRule>
  </conditionalFormatting>
  <conditionalFormatting sqref="P26:P30">
    <cfRule type="cellIs" dxfId="40" priority="21" operator="lessThan">
      <formula>0</formula>
    </cfRule>
  </conditionalFormatting>
  <conditionalFormatting sqref="P29">
    <cfRule type="iconSet" priority="22">
      <iconSet iconSet="3Arrows">
        <cfvo type="percent" val="0"/>
        <cfvo type="num" val="0"/>
        <cfvo type="num" val="0" gte="0"/>
      </iconSet>
    </cfRule>
  </conditionalFormatting>
  <conditionalFormatting sqref="P30">
    <cfRule type="iconSet" priority="38">
      <iconSet iconSet="3Arrows">
        <cfvo type="percent" val="0"/>
        <cfvo type="num" val="0"/>
        <cfvo type="num" val="0" gte="0"/>
      </iconSet>
    </cfRule>
  </conditionalFormatting>
  <conditionalFormatting sqref="R26:R28">
    <cfRule type="iconSet" priority="33">
      <iconSet iconSet="3Arrows">
        <cfvo type="percent" val="0"/>
        <cfvo type="num" val="0"/>
        <cfvo type="num" val="0" gte="0"/>
      </iconSet>
    </cfRule>
  </conditionalFormatting>
  <conditionalFormatting sqref="R26:R30">
    <cfRule type="cellIs" dxfId="39" priority="15" operator="lessThan">
      <formula>0</formula>
    </cfRule>
  </conditionalFormatting>
  <conditionalFormatting sqref="R27:R28 R30">
    <cfRule type="iconSet" priority="30">
      <iconSet iconSet="3Arrows">
        <cfvo type="percent" val="0"/>
        <cfvo type="num" val="0"/>
        <cfvo type="num" val="0" gte="0"/>
      </iconSet>
    </cfRule>
  </conditionalFormatting>
  <conditionalFormatting sqref="R29">
    <cfRule type="iconSet" priority="16">
      <iconSet iconSet="3Arrows">
        <cfvo type="percent" val="0"/>
        <cfvo type="num" val="0"/>
        <cfvo type="num" val="0" gte="0"/>
      </iconSet>
    </cfRule>
  </conditionalFormatting>
  <pageMargins left="0.7" right="0.7" top="0.75" bottom="0.75" header="0.3" footer="0.3"/>
  <pageSetup orientation="portrait" r:id="rId1"/>
  <ignoredErrors>
    <ignoredError sqref="D8 D39" formula="1"/>
  </ignoredError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331D6-A59E-4033-850D-0A6B70B87C48}">
  <sheetPr codeName="Sheet14"/>
  <dimension ref="B2:AS44"/>
  <sheetViews>
    <sheetView showGridLines="0" topLeftCell="AB1" zoomScale="180" zoomScaleNormal="180" workbookViewId="0">
      <selection activeCell="AM12" sqref="AM12"/>
    </sheetView>
  </sheetViews>
  <sheetFormatPr defaultColWidth="8.6640625" defaultRowHeight="12" x14ac:dyDescent="0.25"/>
  <cols>
    <col min="1" max="1" width="3.33203125" style="83" customWidth="1"/>
    <col min="2" max="2" width="6.44140625" style="83" customWidth="1"/>
    <col min="3" max="5" width="6.5546875" style="83" customWidth="1"/>
    <col min="6" max="6" width="7.33203125" style="83" customWidth="1"/>
    <col min="7" max="16" width="6.5546875" style="83" customWidth="1"/>
    <col min="17" max="17" width="4.33203125" style="83" customWidth="1"/>
    <col min="18" max="18" width="7.44140625" style="83" customWidth="1"/>
    <col min="19" max="31" width="6.5546875" style="83" customWidth="1"/>
    <col min="32" max="32" width="7.33203125" style="83" customWidth="1"/>
    <col min="33" max="37" width="6.5546875" style="83" customWidth="1"/>
    <col min="38" max="38" width="7" style="83" customWidth="1"/>
    <col min="39" max="43" width="6.5546875" style="83" customWidth="1"/>
    <col min="44" max="45" width="9.44140625" style="83" customWidth="1"/>
    <col min="46" max="16384" width="8.6640625" style="83"/>
  </cols>
  <sheetData>
    <row r="2" spans="2:45" x14ac:dyDescent="0.25">
      <c r="AF2" s="8" t="s">
        <v>249</v>
      </c>
      <c r="AG2" s="8"/>
      <c r="AH2" s="8"/>
      <c r="AI2" s="8"/>
      <c r="AJ2" s="8"/>
      <c r="AK2" s="8"/>
      <c r="AL2" s="8"/>
      <c r="AM2" s="8"/>
      <c r="AN2" s="8"/>
      <c r="AO2" s="8"/>
      <c r="AP2" s="8"/>
      <c r="AQ2" s="8"/>
    </row>
    <row r="3" spans="2:45" ht="20.399999999999999" x14ac:dyDescent="0.25">
      <c r="AF3" s="102" t="s">
        <v>45</v>
      </c>
      <c r="AG3" s="71" t="s">
        <v>410</v>
      </c>
      <c r="AH3" s="72" t="s">
        <v>250</v>
      </c>
      <c r="AI3" s="72" t="s">
        <v>70</v>
      </c>
      <c r="AJ3" s="72" t="s">
        <v>251</v>
      </c>
      <c r="AK3" s="72" t="s">
        <v>72</v>
      </c>
      <c r="AL3" s="71" t="s">
        <v>252</v>
      </c>
      <c r="AM3" s="72" t="s">
        <v>253</v>
      </c>
      <c r="AN3" s="72" t="s">
        <v>254</v>
      </c>
      <c r="AO3" s="71" t="s">
        <v>255</v>
      </c>
      <c r="AP3" s="72" t="s">
        <v>256</v>
      </c>
      <c r="AQ3" s="72" t="s">
        <v>257</v>
      </c>
      <c r="AR3" s="72" t="s">
        <v>258</v>
      </c>
      <c r="AS3" s="72" t="s">
        <v>259</v>
      </c>
    </row>
    <row r="4" spans="2:45" x14ac:dyDescent="0.25">
      <c r="AF4" s="73" t="s">
        <v>260</v>
      </c>
      <c r="AG4" s="74">
        <v>4162.9245917511971</v>
      </c>
      <c r="AH4" s="74">
        <v>-20.783158746129629</v>
      </c>
      <c r="AI4" s="75">
        <v>-4.9676411416784694E-3</v>
      </c>
      <c r="AJ4" s="74">
        <v>211.88780336864602</v>
      </c>
      <c r="AK4" s="75">
        <v>5.3628405585002703E-2</v>
      </c>
      <c r="AL4" s="74">
        <v>4107.1278218988055</v>
      </c>
      <c r="AM4" s="74">
        <v>174.85093463332669</v>
      </c>
      <c r="AN4" s="77">
        <v>4.4465570367024476E-2</v>
      </c>
      <c r="AO4" s="74">
        <v>3861.0579057656923</v>
      </c>
      <c r="AP4" s="74">
        <f>+AG4-AO4</f>
        <v>301.86668598550477</v>
      </c>
      <c r="AQ4" s="77">
        <f>AP4/AO4</f>
        <v>7.8182377305123868E-2</v>
      </c>
      <c r="AR4" s="74">
        <v>2028.8483577351858</v>
      </c>
      <c r="AS4" s="76">
        <v>0.51876033177017089</v>
      </c>
    </row>
    <row r="5" spans="2:45" x14ac:dyDescent="0.25">
      <c r="AF5" s="73" t="s">
        <v>53</v>
      </c>
      <c r="AG5" s="74">
        <v>3426.3782909140677</v>
      </c>
      <c r="AH5" s="74">
        <v>-60.588363183303954</v>
      </c>
      <c r="AI5" s="77">
        <v>-1.7375664637374499E-2</v>
      </c>
      <c r="AJ5" s="74">
        <v>218.79104160911902</v>
      </c>
      <c r="AK5" s="75">
        <v>6.8210472421764701E-2</v>
      </c>
      <c r="AL5" s="74">
        <v>3372.3612647323171</v>
      </c>
      <c r="AM5" s="74">
        <v>210.50488640796493</v>
      </c>
      <c r="AN5" s="77">
        <v>6.6576359334677759E-2</v>
      </c>
      <c r="AO5" s="74">
        <v>3135.2613737987804</v>
      </c>
      <c r="AP5" s="74">
        <f t="shared" ref="AP5:AP7" si="0">+AG5-AO5</f>
        <v>291.11691711528738</v>
      </c>
      <c r="AQ5" s="77">
        <f>AP5/AO5</f>
        <v>9.2852519266220235E-2</v>
      </c>
      <c r="AR5" s="74">
        <v>1722.5289009046539</v>
      </c>
      <c r="AS5" s="76">
        <v>0.54548713568422913</v>
      </c>
    </row>
    <row r="6" spans="2:45" x14ac:dyDescent="0.25">
      <c r="AF6" s="73" t="s">
        <v>51</v>
      </c>
      <c r="AG6" s="74">
        <v>7887.818840949707</v>
      </c>
      <c r="AH6" s="143">
        <v>-10.760030478067165</v>
      </c>
      <c r="AI6" s="77">
        <v>-1.3622742335320792E-3</v>
      </c>
      <c r="AJ6" s="143">
        <v>137.74395286484832</v>
      </c>
      <c r="AK6" s="75">
        <v>1.7773241530429473E-2</v>
      </c>
      <c r="AL6" s="74">
        <v>7804.5623333333351</v>
      </c>
      <c r="AM6" s="143">
        <v>102.72824132161713</v>
      </c>
      <c r="AN6" s="77">
        <v>1.3338152976855921E-2</v>
      </c>
      <c r="AO6" s="74">
        <v>7698.9990719257685</v>
      </c>
      <c r="AP6" s="143">
        <f t="shared" si="0"/>
        <v>188.81976902393853</v>
      </c>
      <c r="AQ6" s="77">
        <f>AP6/AO6</f>
        <v>2.4525235976773356E-2</v>
      </c>
      <c r="AR6" s="74">
        <v>3916.8615089951863</v>
      </c>
      <c r="AS6" s="76">
        <v>0.5121739550998563</v>
      </c>
    </row>
    <row r="7" spans="2:45" x14ac:dyDescent="0.25">
      <c r="AF7" s="73" t="s">
        <v>54</v>
      </c>
      <c r="AG7" s="74">
        <v>4502.475807867565</v>
      </c>
      <c r="AH7" s="74">
        <v>-137.03613717603275</v>
      </c>
      <c r="AI7" s="77">
        <v>-2.9536757055325324E-2</v>
      </c>
      <c r="AJ7" s="74">
        <v>30.308471427732911</v>
      </c>
      <c r="AK7" s="75">
        <v>6.7771326848116153E-3</v>
      </c>
      <c r="AL7" s="74">
        <v>4571.152219526587</v>
      </c>
      <c r="AM7" s="143">
        <v>176.70554318464474</v>
      </c>
      <c r="AN7" s="77">
        <v>4.0211101920057724E-2</v>
      </c>
      <c r="AO7" s="74">
        <v>4476.5537535683961</v>
      </c>
      <c r="AP7" s="74">
        <f t="shared" si="0"/>
        <v>25.922054299168849</v>
      </c>
      <c r="AQ7" s="77">
        <f>AP7/AO7</f>
        <v>5.7906272829865157E-3</v>
      </c>
      <c r="AR7" s="74">
        <v>600.26428867308141</v>
      </c>
      <c r="AS7" s="76">
        <v>0.13447147425103445</v>
      </c>
    </row>
    <row r="9" spans="2:45" x14ac:dyDescent="0.25">
      <c r="AS9" s="169" t="s">
        <v>261</v>
      </c>
    </row>
    <row r="13" spans="2:45" ht="8.1" customHeight="1" x14ac:dyDescent="0.25"/>
    <row r="14" spans="2:45" x14ac:dyDescent="0.25">
      <c r="B14" s="82" t="s">
        <v>262</v>
      </c>
      <c r="R14" s="82" t="s">
        <v>263</v>
      </c>
    </row>
    <row r="15" spans="2:45" x14ac:dyDescent="0.25">
      <c r="B15" s="64"/>
      <c r="C15" s="82" t="s">
        <v>32</v>
      </c>
      <c r="D15" s="82" t="s">
        <v>33</v>
      </c>
      <c r="E15" s="82" t="s">
        <v>34</v>
      </c>
      <c r="F15" s="82" t="s">
        <v>35</v>
      </c>
      <c r="G15" s="82" t="s">
        <v>34</v>
      </c>
      <c r="H15" s="82" t="s">
        <v>36</v>
      </c>
      <c r="I15" s="82" t="s">
        <v>36</v>
      </c>
      <c r="J15" s="82" t="s">
        <v>35</v>
      </c>
      <c r="K15" s="82" t="s">
        <v>37</v>
      </c>
      <c r="L15" s="82" t="s">
        <v>38</v>
      </c>
      <c r="M15" s="82" t="s">
        <v>39</v>
      </c>
      <c r="N15" s="82" t="s">
        <v>40</v>
      </c>
      <c r="R15" s="64"/>
      <c r="S15" s="82" t="s">
        <v>32</v>
      </c>
      <c r="T15" s="82" t="s">
        <v>33</v>
      </c>
      <c r="U15" s="82" t="s">
        <v>34</v>
      </c>
      <c r="V15" s="82" t="s">
        <v>35</v>
      </c>
      <c r="W15" s="82" t="s">
        <v>34</v>
      </c>
      <c r="X15" s="82" t="s">
        <v>36</v>
      </c>
      <c r="Y15" s="82" t="s">
        <v>36</v>
      </c>
      <c r="Z15" s="82" t="s">
        <v>35</v>
      </c>
      <c r="AA15" s="82" t="s">
        <v>37</v>
      </c>
      <c r="AB15" s="82" t="s">
        <v>38</v>
      </c>
      <c r="AC15" s="82" t="s">
        <v>39</v>
      </c>
      <c r="AD15" s="82" t="s">
        <v>40</v>
      </c>
    </row>
    <row r="16" spans="2:45" x14ac:dyDescent="0.25">
      <c r="B16" s="82">
        <v>2021</v>
      </c>
      <c r="C16" s="84">
        <v>2741.0227898739222</v>
      </c>
      <c r="D16" s="84">
        <v>2727.9687539725824</v>
      </c>
      <c r="E16" s="84">
        <v>2742.0482033150461</v>
      </c>
      <c r="F16" s="84">
        <v>2783.1918333280169</v>
      </c>
      <c r="G16" s="84">
        <v>2775.0962799363851</v>
      </c>
      <c r="H16" s="84">
        <v>2774.9258451156888</v>
      </c>
      <c r="I16" s="84">
        <v>2850.9542036176222</v>
      </c>
      <c r="J16" s="84">
        <v>2866.0135492922805</v>
      </c>
      <c r="K16" s="84">
        <v>2881.4060320729573</v>
      </c>
      <c r="L16" s="84">
        <v>2864.6694648644047</v>
      </c>
      <c r="M16" s="84">
        <v>2937.2790247820203</v>
      </c>
      <c r="N16" s="84">
        <v>2888.6484167691438</v>
      </c>
      <c r="R16" s="85">
        <v>2021</v>
      </c>
      <c r="S16" s="84">
        <v>2184.2553738478291</v>
      </c>
      <c r="T16" s="84">
        <v>2187.932228340474</v>
      </c>
      <c r="U16" s="84">
        <v>2185.6659221375144</v>
      </c>
      <c r="V16" s="84">
        <v>2225.1265752490808</v>
      </c>
      <c r="W16" s="84">
        <v>2208.0484204938261</v>
      </c>
      <c r="X16" s="84">
        <v>2219.2325583990455</v>
      </c>
      <c r="Y16" s="84">
        <v>2270.4200050890404</v>
      </c>
      <c r="Z16" s="84">
        <v>2286.2231951993176</v>
      </c>
      <c r="AA16" s="84">
        <v>2297.4990874881514</v>
      </c>
      <c r="AB16" s="84">
        <v>2285.844860358703</v>
      </c>
      <c r="AC16" s="84">
        <v>2343.5743658830947</v>
      </c>
      <c r="AD16" s="84">
        <v>2319.6664272198946</v>
      </c>
    </row>
    <row r="17" spans="2:32" x14ac:dyDescent="0.25">
      <c r="B17" s="82">
        <v>2022</v>
      </c>
      <c r="C17" s="84">
        <v>3071.2613741442774</v>
      </c>
      <c r="D17" s="84">
        <v>3300.1757702877758</v>
      </c>
      <c r="E17" s="84">
        <v>3231.7986925043429</v>
      </c>
      <c r="F17" s="84">
        <v>3280.6623793198155</v>
      </c>
      <c r="G17" s="84">
        <v>3429.8276736872931</v>
      </c>
      <c r="H17" s="84">
        <v>3379.2273470899308</v>
      </c>
      <c r="I17" s="84">
        <v>3482.3845152649574</v>
      </c>
      <c r="J17" s="84">
        <v>3538.7882400625876</v>
      </c>
      <c r="K17" s="84">
        <v>3423.8753121456839</v>
      </c>
      <c r="L17" s="84">
        <v>3425</v>
      </c>
      <c r="M17" s="84">
        <v>3610.3398552000135</v>
      </c>
      <c r="N17" s="84">
        <v>3489.3213557432941</v>
      </c>
      <c r="O17" s="86"/>
      <c r="P17" s="87"/>
      <c r="Q17" s="87"/>
      <c r="R17" s="82">
        <v>2022</v>
      </c>
      <c r="S17" s="84">
        <v>2500.6184485596323</v>
      </c>
      <c r="T17" s="84">
        <v>2693.3072406374631</v>
      </c>
      <c r="U17" s="84">
        <v>2593.8938033299546</v>
      </c>
      <c r="V17" s="84">
        <v>2619.084688168688</v>
      </c>
      <c r="W17" s="84">
        <v>2793.3114196726042</v>
      </c>
      <c r="X17" s="84">
        <v>2735.3142860545131</v>
      </c>
      <c r="Y17" s="84">
        <v>2807.380071273617</v>
      </c>
      <c r="Z17" s="84">
        <v>2834.4049697898486</v>
      </c>
      <c r="AA17" s="84">
        <v>2862.9616857407814</v>
      </c>
      <c r="AB17" s="84">
        <v>2817</v>
      </c>
      <c r="AC17" s="84">
        <v>2945.0671631376631</v>
      </c>
      <c r="AD17" s="84">
        <v>2811.411443817974</v>
      </c>
      <c r="AE17" s="86"/>
      <c r="AF17" s="87"/>
    </row>
    <row r="18" spans="2:32" x14ac:dyDescent="0.25">
      <c r="B18" s="82">
        <v>2023</v>
      </c>
      <c r="C18" s="84">
        <v>3698.5474378154499</v>
      </c>
      <c r="D18" s="84">
        <v>3910.8891810312584</v>
      </c>
      <c r="E18" s="84">
        <v>3806.3684255056169</v>
      </c>
      <c r="F18" s="84">
        <v>3739</v>
      </c>
      <c r="G18" s="84">
        <v>3735</v>
      </c>
      <c r="H18" s="84">
        <v>3723</v>
      </c>
      <c r="I18" s="84">
        <v>3666</v>
      </c>
      <c r="J18" s="84">
        <v>3762</v>
      </c>
      <c r="K18" s="84">
        <v>3706</v>
      </c>
      <c r="L18" s="84">
        <v>3675</v>
      </c>
      <c r="M18" s="84">
        <v>3673.718379489349</v>
      </c>
      <c r="N18" s="84">
        <v>3620.8804803747521</v>
      </c>
      <c r="O18" s="86"/>
      <c r="P18" s="87"/>
      <c r="Q18" s="87"/>
      <c r="R18" s="82">
        <v>2023</v>
      </c>
      <c r="S18" s="84">
        <v>2986.4953597378003</v>
      </c>
      <c r="T18" s="84">
        <v>3194.428001570323</v>
      </c>
      <c r="U18" s="84">
        <v>3050.6275392720777</v>
      </c>
      <c r="V18" s="84">
        <v>3007</v>
      </c>
      <c r="W18" s="84">
        <v>3001</v>
      </c>
      <c r="X18" s="84">
        <v>2981</v>
      </c>
      <c r="Y18" s="84">
        <v>2969</v>
      </c>
      <c r="Z18" s="84">
        <v>3072</v>
      </c>
      <c r="AA18" s="84">
        <v>3000</v>
      </c>
      <c r="AB18" s="84">
        <v>2951.0826321757786</v>
      </c>
      <c r="AC18" s="84">
        <v>2970.0855234506575</v>
      </c>
      <c r="AD18" s="84">
        <v>2896.1289007119699</v>
      </c>
      <c r="AE18" s="86"/>
      <c r="AF18" s="87"/>
    </row>
    <row r="19" spans="2:32" x14ac:dyDescent="0.25">
      <c r="B19" s="82">
        <v>2024</v>
      </c>
      <c r="C19" s="84">
        <v>3752.3078458675836</v>
      </c>
      <c r="D19" s="84">
        <v>3989.7308840489968</v>
      </c>
      <c r="E19" s="84">
        <v>3861.2684241077113</v>
      </c>
      <c r="F19" s="84">
        <v>3854.5903964830582</v>
      </c>
      <c r="G19" s="84">
        <v>3750.2827633604898</v>
      </c>
      <c r="H19" s="84">
        <v>3689.7861720003566</v>
      </c>
      <c r="I19" s="84">
        <v>3778.3042367911253</v>
      </c>
      <c r="J19" s="84">
        <v>3780.5810775218656</v>
      </c>
      <c r="K19" s="84">
        <v>3754.4205481381891</v>
      </c>
      <c r="L19" s="84">
        <v>3740.7706733103741</v>
      </c>
      <c r="M19" s="84">
        <v>3773.0591624965641</v>
      </c>
      <c r="N19" s="84">
        <v>3630.9777297599571</v>
      </c>
      <c r="O19" s="86"/>
      <c r="R19" s="82">
        <v>2024</v>
      </c>
      <c r="S19" s="84">
        <v>3029.0458994637024</v>
      </c>
      <c r="T19" s="84">
        <v>3174.0144780245387</v>
      </c>
      <c r="U19" s="84">
        <v>3142.2889918489905</v>
      </c>
      <c r="V19" s="84">
        <v>3109.4006442329905</v>
      </c>
      <c r="W19" s="84">
        <v>3064.2055773521988</v>
      </c>
      <c r="X19" s="84">
        <v>3021.6534258101751</v>
      </c>
      <c r="Y19" s="84">
        <v>3070.765483189406</v>
      </c>
      <c r="Z19" s="84">
        <v>3090.3774452134071</v>
      </c>
      <c r="AA19" s="84">
        <v>3063.5308355826946</v>
      </c>
      <c r="AB19" s="84">
        <v>3107.0332129675126</v>
      </c>
      <c r="AC19" s="84">
        <v>3088.9913605860352</v>
      </c>
      <c r="AD19" s="84">
        <v>3068.8345514807452</v>
      </c>
      <c r="AE19" s="86"/>
    </row>
    <row r="20" spans="2:32" x14ac:dyDescent="0.25">
      <c r="B20" s="82">
        <v>2025</v>
      </c>
      <c r="C20" s="84">
        <v>3813.9909418933989</v>
      </c>
      <c r="D20" s="84">
        <v>4033.5938400519053</v>
      </c>
      <c r="E20" s="84">
        <v>3951.0367883825506</v>
      </c>
      <c r="F20" s="84">
        <v>3872.3585137473651</v>
      </c>
      <c r="G20" s="84">
        <v>3900.4173685517289</v>
      </c>
      <c r="H20" s="84">
        <v>3879.4613704061398</v>
      </c>
      <c r="I20" s="84">
        <v>3849.0237478292552</v>
      </c>
      <c r="J20" s="84">
        <v>3921.1103884376034</v>
      </c>
      <c r="K20" s="84">
        <v>3924.991548804765</v>
      </c>
      <c r="L20" s="84">
        <v>3969.9886003626143</v>
      </c>
      <c r="M20" s="84">
        <v>3912.1931124880198</v>
      </c>
      <c r="N20" s="84">
        <v>3861.0579057656951</v>
      </c>
      <c r="O20" s="86"/>
      <c r="R20" s="82">
        <v>2025</v>
      </c>
      <c r="S20" s="84">
        <v>3068.1666280708409</v>
      </c>
      <c r="T20" s="84">
        <v>3223.8636513653719</v>
      </c>
      <c r="U20" s="84">
        <v>3207.5872493049492</v>
      </c>
      <c r="V20" s="84">
        <v>3179.3883135872074</v>
      </c>
      <c r="W20" s="84">
        <v>3210.2509052773175</v>
      </c>
      <c r="X20" s="84">
        <v>3175.8145269450333</v>
      </c>
      <c r="Y20" s="84">
        <v>3268.8681030678349</v>
      </c>
      <c r="Z20" s="84">
        <v>3211.8943278024044</v>
      </c>
      <c r="AA20" s="84">
        <v>3248.7954467561176</v>
      </c>
      <c r="AB20" s="84">
        <v>3003.7165404556695</v>
      </c>
      <c r="AC20" s="84">
        <v>2939.3435316801256</v>
      </c>
      <c r="AD20" s="84">
        <v>3135.2613737987813</v>
      </c>
      <c r="AE20" s="86"/>
    </row>
    <row r="21" spans="2:32" x14ac:dyDescent="0.25">
      <c r="B21" s="82">
        <v>2026</v>
      </c>
      <c r="C21" s="84">
        <v>3970.3702585907445</v>
      </c>
      <c r="D21" s="84">
        <v>4183.7077504973213</v>
      </c>
      <c r="E21" s="84">
        <v>4162.9245917511971</v>
      </c>
      <c r="F21" s="172"/>
      <c r="G21" s="172"/>
      <c r="H21" s="172"/>
      <c r="I21" s="172"/>
      <c r="J21" s="172"/>
      <c r="K21" s="172"/>
      <c r="L21" s="172"/>
      <c r="M21" s="172"/>
      <c r="N21" s="172"/>
      <c r="O21" s="86"/>
      <c r="R21" s="82">
        <v>2026</v>
      </c>
      <c r="S21" s="84">
        <v>3195.3380996953633</v>
      </c>
      <c r="T21" s="84">
        <v>3486.9666540973608</v>
      </c>
      <c r="U21" s="84">
        <v>3426.3782909140677</v>
      </c>
      <c r="V21" s="84"/>
      <c r="W21" s="84"/>
      <c r="X21" s="84"/>
      <c r="Y21" s="84"/>
      <c r="Z21" s="84"/>
      <c r="AA21" s="84"/>
      <c r="AB21" s="84"/>
      <c r="AC21" s="84"/>
      <c r="AD21" s="84"/>
      <c r="AE21" s="86"/>
    </row>
    <row r="22" spans="2:32" s="64" customFormat="1" x14ac:dyDescent="0.25">
      <c r="C22" s="170"/>
      <c r="D22" s="170"/>
      <c r="E22" s="170"/>
      <c r="F22" s="170"/>
      <c r="G22" s="170"/>
      <c r="H22" s="170"/>
      <c r="I22" s="170"/>
      <c r="J22" s="170"/>
      <c r="K22" s="170"/>
      <c r="L22" s="170"/>
      <c r="M22" s="170"/>
      <c r="N22" s="170"/>
      <c r="O22" s="171"/>
      <c r="S22" s="170"/>
      <c r="T22" s="170"/>
      <c r="U22" s="170"/>
      <c r="V22" s="170"/>
      <c r="W22" s="170"/>
      <c r="X22" s="170"/>
      <c r="Y22" s="170"/>
      <c r="Z22" s="170"/>
      <c r="AA22" s="170"/>
      <c r="AB22" s="170"/>
      <c r="AC22" s="170"/>
      <c r="AD22" s="170"/>
      <c r="AE22" s="171"/>
    </row>
    <row r="23" spans="2:32" s="64" customFormat="1" x14ac:dyDescent="0.25">
      <c r="C23" s="170"/>
      <c r="D23" s="170"/>
      <c r="E23" s="170"/>
      <c r="F23" s="170"/>
      <c r="G23" s="170"/>
      <c r="H23" s="170"/>
      <c r="I23" s="170"/>
      <c r="J23" s="170"/>
      <c r="K23" s="170"/>
      <c r="L23" s="170"/>
      <c r="M23" s="170"/>
      <c r="N23" s="170"/>
      <c r="O23" s="171"/>
      <c r="S23" s="170"/>
      <c r="T23" s="170"/>
      <c r="U23" s="170"/>
      <c r="V23" s="170"/>
      <c r="W23" s="170"/>
      <c r="X23" s="170"/>
      <c r="Y23" s="170"/>
      <c r="Z23" s="170"/>
      <c r="AA23" s="170"/>
      <c r="AB23" s="170"/>
      <c r="AC23" s="170"/>
      <c r="AD23" s="170"/>
      <c r="AE23" s="171"/>
    </row>
    <row r="24" spans="2:32" s="64" customFormat="1" x14ac:dyDescent="0.25">
      <c r="C24" s="170"/>
      <c r="D24" s="170"/>
      <c r="E24" s="170"/>
      <c r="F24" s="170"/>
      <c r="G24" s="170"/>
      <c r="H24" s="170"/>
      <c r="I24" s="170"/>
      <c r="J24" s="170"/>
      <c r="K24" s="170"/>
      <c r="L24" s="170"/>
      <c r="M24" s="170"/>
      <c r="N24" s="170"/>
      <c r="O24" s="171"/>
      <c r="S24" s="170"/>
      <c r="T24" s="170"/>
      <c r="U24" s="170"/>
      <c r="V24" s="170"/>
      <c r="W24" s="170"/>
      <c r="X24" s="170"/>
      <c r="Y24" s="170"/>
      <c r="Z24" s="170"/>
      <c r="AA24" s="170"/>
      <c r="AB24" s="170"/>
      <c r="AC24" s="170"/>
      <c r="AD24" s="170"/>
      <c r="AE24" s="171"/>
    </row>
    <row r="25" spans="2:32" s="64" customFormat="1" x14ac:dyDescent="0.25">
      <c r="C25" s="170"/>
      <c r="D25" s="170"/>
      <c r="E25" s="170"/>
      <c r="F25" s="170"/>
      <c r="G25" s="170"/>
      <c r="H25" s="170"/>
      <c r="I25" s="170"/>
      <c r="J25" s="170"/>
      <c r="K25" s="170"/>
      <c r="L25" s="170"/>
      <c r="M25" s="170"/>
      <c r="N25" s="170"/>
      <c r="O25" s="171"/>
      <c r="S25" s="170"/>
      <c r="T25" s="170"/>
      <c r="U25" s="170"/>
      <c r="V25" s="170"/>
      <c r="W25" s="170"/>
      <c r="X25" s="170"/>
      <c r="Y25" s="170"/>
      <c r="Z25" s="170"/>
      <c r="AA25" s="170"/>
      <c r="AB25" s="170"/>
      <c r="AC25" s="170"/>
      <c r="AD25" s="170"/>
      <c r="AE25" s="171"/>
    </row>
    <row r="26" spans="2:32" s="64" customFormat="1" x14ac:dyDescent="0.25">
      <c r="C26" s="170"/>
      <c r="D26" s="170"/>
      <c r="E26" s="170"/>
      <c r="F26" s="170"/>
      <c r="G26" s="170"/>
      <c r="H26" s="170"/>
      <c r="I26" s="170"/>
      <c r="J26" s="170"/>
      <c r="K26" s="170"/>
      <c r="L26" s="170"/>
      <c r="M26" s="170"/>
      <c r="N26" s="170"/>
      <c r="O26" s="171"/>
      <c r="S26" s="170"/>
      <c r="T26" s="170"/>
      <c r="U26" s="170"/>
      <c r="V26" s="170"/>
      <c r="W26" s="170"/>
      <c r="X26" s="170"/>
      <c r="Y26" s="170"/>
      <c r="Z26" s="170"/>
      <c r="AA26" s="170"/>
      <c r="AB26" s="170"/>
      <c r="AC26" s="170"/>
      <c r="AD26" s="170"/>
      <c r="AE26" s="171"/>
    </row>
    <row r="27" spans="2:32" s="64" customFormat="1" x14ac:dyDescent="0.25">
      <c r="C27" s="170"/>
      <c r="D27" s="170"/>
      <c r="E27" s="170"/>
      <c r="F27" s="170"/>
      <c r="G27" s="170"/>
      <c r="H27" s="170"/>
      <c r="I27" s="170"/>
      <c r="J27" s="170"/>
      <c r="K27" s="170"/>
      <c r="L27" s="170"/>
      <c r="M27" s="170"/>
      <c r="N27" s="170"/>
      <c r="O27" s="171"/>
      <c r="S27" s="170"/>
      <c r="T27" s="170"/>
      <c r="U27" s="170"/>
      <c r="V27" s="170"/>
      <c r="W27" s="170"/>
      <c r="X27" s="170"/>
      <c r="Y27" s="170"/>
      <c r="Z27" s="170"/>
      <c r="AA27" s="170"/>
      <c r="AB27" s="170"/>
      <c r="AC27" s="170"/>
      <c r="AD27" s="170"/>
      <c r="AE27" s="171"/>
    </row>
    <row r="28" spans="2:32" s="64" customFormat="1" x14ac:dyDescent="0.25">
      <c r="C28" s="170"/>
      <c r="D28" s="170"/>
      <c r="E28" s="170"/>
      <c r="F28" s="170"/>
      <c r="G28" s="170"/>
      <c r="H28" s="170"/>
      <c r="I28" s="170"/>
      <c r="J28" s="170"/>
      <c r="K28" s="170"/>
      <c r="L28" s="170"/>
      <c r="M28" s="170"/>
      <c r="N28" s="170"/>
      <c r="O28" s="171"/>
      <c r="S28" s="170"/>
      <c r="T28" s="170"/>
      <c r="U28" s="170"/>
      <c r="V28" s="170"/>
      <c r="W28" s="170"/>
      <c r="X28" s="170"/>
      <c r="Y28" s="170"/>
      <c r="Z28" s="170"/>
      <c r="AA28" s="170"/>
      <c r="AB28" s="170"/>
      <c r="AC28" s="170"/>
      <c r="AD28" s="170"/>
      <c r="AE28" s="171"/>
    </row>
    <row r="29" spans="2:32" s="64" customFormat="1" x14ac:dyDescent="0.25">
      <c r="C29" s="170"/>
      <c r="D29" s="170"/>
      <c r="E29" s="170"/>
      <c r="F29" s="170"/>
      <c r="G29" s="170"/>
      <c r="H29" s="170"/>
      <c r="I29" s="170"/>
      <c r="J29" s="170"/>
      <c r="K29" s="170"/>
      <c r="L29" s="170"/>
      <c r="M29" s="170"/>
      <c r="N29" s="170"/>
      <c r="O29" s="171"/>
      <c r="S29" s="170"/>
      <c r="T29" s="170"/>
      <c r="U29" s="170"/>
      <c r="V29" s="170"/>
      <c r="W29" s="170"/>
      <c r="X29" s="170"/>
      <c r="Y29" s="170"/>
      <c r="Z29" s="170"/>
      <c r="AA29" s="170"/>
      <c r="AB29" s="170"/>
      <c r="AC29" s="170"/>
      <c r="AD29" s="170"/>
      <c r="AE29" s="171"/>
    </row>
    <row r="30" spans="2:32" s="64" customFormat="1" x14ac:dyDescent="0.25">
      <c r="C30" s="170"/>
      <c r="D30" s="170"/>
      <c r="E30" s="170"/>
      <c r="F30" s="170"/>
      <c r="G30" s="170"/>
      <c r="H30" s="170"/>
      <c r="I30" s="170"/>
      <c r="J30" s="170"/>
      <c r="K30" s="170"/>
      <c r="L30" s="170"/>
      <c r="M30" s="170"/>
      <c r="N30" s="170"/>
      <c r="O30" s="171"/>
      <c r="S30" s="170"/>
      <c r="T30" s="170"/>
      <c r="U30" s="170"/>
      <c r="V30" s="170"/>
      <c r="W30" s="170"/>
      <c r="X30" s="170"/>
      <c r="Y30" s="170"/>
      <c r="Z30" s="170"/>
      <c r="AA30" s="170"/>
      <c r="AB30" s="170"/>
      <c r="AC30" s="170"/>
      <c r="AD30" s="170"/>
      <c r="AE30" s="171"/>
    </row>
    <row r="31" spans="2:32" s="64" customFormat="1" x14ac:dyDescent="0.25">
      <c r="C31" s="170"/>
      <c r="D31" s="170"/>
      <c r="E31" s="170"/>
      <c r="F31" s="170"/>
      <c r="G31" s="170"/>
      <c r="H31" s="170"/>
      <c r="I31" s="170"/>
      <c r="J31" s="170"/>
      <c r="K31" s="170"/>
      <c r="L31" s="170"/>
      <c r="M31" s="170"/>
      <c r="N31" s="170"/>
      <c r="O31" s="171"/>
      <c r="S31" s="170"/>
      <c r="T31" s="170"/>
      <c r="U31" s="170"/>
      <c r="V31" s="170"/>
      <c r="W31" s="170"/>
      <c r="X31" s="170"/>
      <c r="Y31" s="170"/>
      <c r="Z31" s="170"/>
      <c r="AA31" s="170"/>
      <c r="AB31" s="170"/>
      <c r="AC31" s="170"/>
      <c r="AD31" s="170"/>
      <c r="AE31" s="171"/>
    </row>
    <row r="32" spans="2:32" s="64" customFormat="1" x14ac:dyDescent="0.25">
      <c r="C32" s="170"/>
      <c r="D32" s="170"/>
      <c r="E32" s="170"/>
      <c r="F32" s="170"/>
      <c r="G32" s="170"/>
      <c r="H32" s="170"/>
      <c r="I32" s="170"/>
      <c r="J32" s="170"/>
      <c r="K32" s="170"/>
      <c r="L32" s="170"/>
      <c r="M32" s="170"/>
      <c r="N32" s="170"/>
      <c r="O32" s="171"/>
      <c r="S32" s="170"/>
      <c r="T32" s="170"/>
      <c r="U32" s="170"/>
      <c r="V32" s="170"/>
      <c r="W32" s="170"/>
      <c r="X32" s="170"/>
      <c r="Y32" s="170"/>
      <c r="Z32" s="170"/>
      <c r="AA32" s="170"/>
      <c r="AB32" s="170"/>
      <c r="AC32" s="170"/>
      <c r="AD32" s="170"/>
      <c r="AE32" s="171"/>
    </row>
    <row r="33" spans="3:31" s="64" customFormat="1" x14ac:dyDescent="0.25">
      <c r="C33" s="170"/>
      <c r="D33" s="170"/>
      <c r="E33" s="170"/>
      <c r="F33" s="170"/>
      <c r="G33" s="170"/>
      <c r="H33" s="170"/>
      <c r="I33" s="170"/>
      <c r="J33" s="170"/>
      <c r="K33" s="170"/>
      <c r="L33" s="170"/>
      <c r="M33" s="170"/>
      <c r="N33" s="170"/>
      <c r="O33" s="171"/>
      <c r="S33" s="170"/>
      <c r="T33" s="170"/>
      <c r="U33" s="170"/>
      <c r="V33" s="170"/>
      <c r="W33" s="170"/>
      <c r="X33" s="170"/>
      <c r="Y33" s="170"/>
      <c r="Z33" s="170"/>
      <c r="AA33" s="170"/>
      <c r="AB33" s="170"/>
      <c r="AC33" s="170"/>
      <c r="AD33" s="170"/>
      <c r="AE33" s="171"/>
    </row>
    <row r="34" spans="3:31" s="64" customFormat="1" x14ac:dyDescent="0.25">
      <c r="C34" s="170"/>
      <c r="D34" s="170"/>
      <c r="E34" s="170"/>
      <c r="F34" s="170"/>
      <c r="G34" s="170"/>
      <c r="H34" s="170"/>
      <c r="I34" s="170"/>
      <c r="J34" s="170"/>
      <c r="K34" s="170"/>
      <c r="L34" s="170"/>
      <c r="M34" s="170"/>
      <c r="N34" s="170"/>
      <c r="O34" s="171"/>
      <c r="S34" s="170"/>
      <c r="T34" s="170"/>
      <c r="U34" s="170"/>
      <c r="V34" s="170"/>
      <c r="W34" s="170"/>
      <c r="X34" s="170"/>
      <c r="Y34" s="170"/>
      <c r="Z34" s="170"/>
      <c r="AA34" s="170"/>
      <c r="AB34" s="170"/>
      <c r="AC34" s="170"/>
      <c r="AD34" s="170"/>
      <c r="AE34" s="171"/>
    </row>
    <row r="35" spans="3:31" s="64" customFormat="1" x14ac:dyDescent="0.25">
      <c r="C35" s="170"/>
      <c r="D35" s="170"/>
      <c r="E35" s="170"/>
      <c r="F35" s="170"/>
      <c r="G35" s="170"/>
      <c r="H35" s="170"/>
      <c r="I35" s="170"/>
      <c r="J35" s="170"/>
      <c r="K35" s="170"/>
      <c r="L35" s="170"/>
      <c r="M35" s="170"/>
      <c r="N35" s="170"/>
      <c r="O35" s="171"/>
      <c r="S35" s="170"/>
      <c r="T35" s="170"/>
      <c r="U35" s="170"/>
      <c r="V35" s="170"/>
      <c r="W35" s="170"/>
      <c r="X35" s="170"/>
      <c r="Y35" s="170"/>
      <c r="Z35" s="170"/>
      <c r="AA35" s="170"/>
      <c r="AB35" s="170"/>
      <c r="AC35" s="170"/>
      <c r="AD35" s="170"/>
      <c r="AE35" s="171"/>
    </row>
    <row r="36" spans="3:31" s="64" customFormat="1" x14ac:dyDescent="0.25">
      <c r="C36" s="170"/>
      <c r="D36" s="170"/>
      <c r="E36" s="170"/>
      <c r="F36" s="170"/>
      <c r="G36" s="170"/>
      <c r="H36" s="170"/>
      <c r="I36" s="170"/>
      <c r="J36" s="170"/>
      <c r="K36" s="170"/>
      <c r="L36" s="170"/>
      <c r="M36" s="170"/>
      <c r="N36" s="170"/>
      <c r="O36" s="171"/>
      <c r="S36" s="170"/>
      <c r="T36" s="170"/>
      <c r="U36" s="170"/>
      <c r="V36" s="170"/>
      <c r="W36" s="170"/>
      <c r="X36" s="170"/>
      <c r="Y36" s="170"/>
      <c r="Z36" s="170"/>
      <c r="AA36" s="170"/>
      <c r="AB36" s="170"/>
      <c r="AC36" s="170"/>
      <c r="AD36" s="170"/>
      <c r="AE36" s="171"/>
    </row>
    <row r="37" spans="3:31" s="64" customFormat="1" x14ac:dyDescent="0.25">
      <c r="C37" s="170"/>
      <c r="D37" s="170"/>
      <c r="E37" s="170"/>
      <c r="F37" s="170"/>
      <c r="G37" s="170"/>
      <c r="H37" s="170"/>
      <c r="I37" s="170"/>
      <c r="J37" s="170"/>
      <c r="K37" s="170"/>
      <c r="L37" s="170"/>
      <c r="M37" s="170"/>
      <c r="N37" s="170"/>
      <c r="O37" s="171"/>
      <c r="S37" s="170"/>
      <c r="T37" s="170"/>
      <c r="U37" s="170"/>
      <c r="V37" s="170"/>
      <c r="W37" s="170"/>
      <c r="X37" s="170"/>
      <c r="Y37" s="170"/>
      <c r="Z37" s="170"/>
      <c r="AA37" s="170"/>
      <c r="AB37" s="170"/>
      <c r="AC37" s="170"/>
      <c r="AD37" s="170"/>
      <c r="AE37" s="171"/>
    </row>
    <row r="38" spans="3:31" s="64" customFormat="1" x14ac:dyDescent="0.25">
      <c r="C38" s="170"/>
      <c r="D38" s="170"/>
      <c r="E38" s="170"/>
      <c r="F38" s="170"/>
      <c r="G38" s="170"/>
      <c r="H38" s="170"/>
      <c r="I38" s="170"/>
      <c r="J38" s="170"/>
      <c r="K38" s="170"/>
      <c r="L38" s="170"/>
      <c r="M38" s="170"/>
      <c r="N38" s="170"/>
      <c r="O38" s="171"/>
      <c r="S38" s="170"/>
      <c r="T38" s="170"/>
      <c r="U38" s="170"/>
      <c r="V38" s="170"/>
      <c r="W38" s="170"/>
      <c r="X38" s="170"/>
      <c r="Y38" s="170"/>
      <c r="Z38" s="170"/>
      <c r="AA38" s="170"/>
      <c r="AB38" s="170"/>
      <c r="AC38" s="170"/>
      <c r="AD38" s="170"/>
      <c r="AE38" s="171"/>
    </row>
    <row r="39" spans="3:31" s="64" customFormat="1" x14ac:dyDescent="0.25">
      <c r="C39" s="170"/>
      <c r="D39" s="170"/>
      <c r="E39" s="170"/>
      <c r="F39" s="170"/>
      <c r="G39" s="170"/>
      <c r="H39" s="170"/>
      <c r="I39" s="170"/>
      <c r="J39" s="170"/>
      <c r="K39" s="170"/>
      <c r="L39" s="170"/>
      <c r="M39" s="170"/>
      <c r="N39" s="170"/>
      <c r="O39" s="171"/>
      <c r="S39" s="170"/>
      <c r="T39" s="170"/>
      <c r="U39" s="170"/>
      <c r="V39" s="170"/>
      <c r="W39" s="170"/>
      <c r="X39" s="170"/>
      <c r="Y39" s="170"/>
      <c r="Z39" s="170"/>
      <c r="AA39" s="170"/>
      <c r="AB39" s="170"/>
      <c r="AC39" s="170"/>
      <c r="AD39" s="170"/>
      <c r="AE39" s="171"/>
    </row>
    <row r="40" spans="3:31" s="64" customFormat="1" x14ac:dyDescent="0.25">
      <c r="C40" s="170"/>
      <c r="D40" s="170"/>
      <c r="E40" s="170"/>
      <c r="F40" s="170"/>
      <c r="G40" s="170"/>
      <c r="H40" s="170"/>
      <c r="I40" s="170"/>
      <c r="J40" s="170"/>
      <c r="K40" s="170"/>
      <c r="L40" s="170"/>
      <c r="M40" s="170"/>
      <c r="N40" s="170"/>
      <c r="O40" s="171"/>
      <c r="S40" s="170"/>
      <c r="T40" s="170"/>
      <c r="U40" s="170"/>
      <c r="V40" s="170"/>
      <c r="W40" s="170"/>
      <c r="X40" s="170"/>
      <c r="Y40" s="170"/>
      <c r="Z40" s="170"/>
      <c r="AA40" s="170"/>
      <c r="AB40" s="170"/>
      <c r="AC40" s="170"/>
      <c r="AD40" s="170"/>
      <c r="AE40" s="171"/>
    </row>
    <row r="41" spans="3:31" s="64" customFormat="1" x14ac:dyDescent="0.25">
      <c r="C41" s="170"/>
      <c r="D41" s="170"/>
      <c r="E41" s="170"/>
      <c r="F41" s="170"/>
      <c r="G41" s="170"/>
      <c r="H41" s="170"/>
      <c r="I41" s="170"/>
      <c r="J41" s="170"/>
      <c r="K41" s="170"/>
      <c r="L41" s="170"/>
      <c r="M41" s="170"/>
      <c r="N41" s="170"/>
      <c r="O41" s="171"/>
      <c r="S41" s="170"/>
      <c r="T41" s="170"/>
      <c r="U41" s="170"/>
      <c r="V41" s="170"/>
      <c r="W41" s="170"/>
      <c r="X41" s="170"/>
      <c r="Y41" s="170"/>
      <c r="Z41" s="170"/>
      <c r="AA41" s="170"/>
      <c r="AB41" s="170"/>
      <c r="AC41" s="170"/>
      <c r="AD41" s="170"/>
      <c r="AE41" s="171"/>
    </row>
    <row r="44" spans="3:31" ht="12.45" customHeight="1" x14ac:dyDescent="0.25"/>
  </sheetData>
  <conditionalFormatting sqref="AI4:AI7">
    <cfRule type="cellIs" dxfId="38" priority="7" operator="lessThan">
      <formula>0</formula>
    </cfRule>
    <cfRule type="iconSet" priority="8">
      <iconSet iconSet="3Arrows">
        <cfvo type="percent" val="0"/>
        <cfvo type="num" val="0"/>
        <cfvo type="num" val="0" gte="0"/>
      </iconSet>
    </cfRule>
  </conditionalFormatting>
  <conditionalFormatting sqref="AK4:AK7">
    <cfRule type="cellIs" dxfId="37" priority="1" operator="lessThan">
      <formula>0</formula>
    </cfRule>
    <cfRule type="iconSet" priority="2">
      <iconSet iconSet="3Arrows">
        <cfvo type="percent" val="0"/>
        <cfvo type="num" val="0"/>
        <cfvo type="num" val="0" gte="0"/>
      </iconSet>
    </cfRule>
  </conditionalFormatting>
  <conditionalFormatting sqref="AN4:AN7">
    <cfRule type="cellIs" dxfId="36" priority="5" operator="lessThan">
      <formula>0</formula>
    </cfRule>
    <cfRule type="iconSet" priority="6">
      <iconSet iconSet="3Arrows">
        <cfvo type="percent" val="0"/>
        <cfvo type="num" val="0"/>
        <cfvo type="num" val="0" gte="0"/>
      </iconSet>
    </cfRule>
  </conditionalFormatting>
  <conditionalFormatting sqref="AQ4:AQ7">
    <cfRule type="cellIs" dxfId="35" priority="3" operator="lessThan">
      <formula>0</formula>
    </cfRule>
    <cfRule type="iconSet" priority="4">
      <iconSet iconSet="3Arrows">
        <cfvo type="percent" val="0"/>
        <cfvo type="num" val="0"/>
        <cfvo type="num" val="0" gte="0"/>
      </iconSet>
    </cfRule>
  </conditionalFormatting>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E31D4-FE43-4A2A-BBCF-7541A3C65BA3}">
  <sheetPr codeName="Sheet16"/>
  <dimension ref="A2:AP94"/>
  <sheetViews>
    <sheetView showGridLines="0" zoomScaleNormal="100" workbookViewId="0">
      <pane xSplit="3" ySplit="3" topLeftCell="D62" activePane="bottomRight" state="frozen"/>
      <selection pane="topRight" activeCell="G15" sqref="G15"/>
      <selection pane="bottomLeft" activeCell="G15" sqref="G15"/>
      <selection pane="bottomRight" activeCell="T114" sqref="T114"/>
    </sheetView>
  </sheetViews>
  <sheetFormatPr defaultColWidth="8.6640625" defaultRowHeight="10.199999999999999" x14ac:dyDescent="0.2"/>
  <cols>
    <col min="1" max="1" width="10.44140625" style="8" bestFit="1" customWidth="1"/>
    <col min="2" max="2" width="24" style="8" bestFit="1" customWidth="1"/>
    <col min="3" max="3" width="13" style="8" bestFit="1" customWidth="1"/>
    <col min="4" max="4" width="4.6640625" style="8" bestFit="1" customWidth="1"/>
    <col min="5" max="5" width="4.5546875" style="8" bestFit="1" customWidth="1"/>
    <col min="6" max="6" width="5" style="8" bestFit="1" customWidth="1"/>
    <col min="7" max="7" width="4.6640625" style="8" bestFit="1" customWidth="1"/>
    <col min="8" max="8" width="5.33203125" style="8" bestFit="1" customWidth="1"/>
    <col min="9" max="9" width="5.33203125" style="8" customWidth="1"/>
    <col min="10" max="10" width="5.6640625" style="8" customWidth="1"/>
    <col min="11" max="11" width="5.44140625" style="8" bestFit="1" customWidth="1"/>
    <col min="12" max="12" width="4.6640625" style="8" bestFit="1" customWidth="1"/>
    <col min="13" max="13" width="5.33203125" style="8" customWidth="1"/>
    <col min="14" max="14" width="5" style="8" bestFit="1" customWidth="1"/>
    <col min="15" max="15" width="4.44140625" style="8" bestFit="1" customWidth="1"/>
    <col min="16" max="16" width="6" style="8" bestFit="1" customWidth="1"/>
    <col min="17" max="18" width="5.33203125" style="8" bestFit="1" customWidth="1"/>
    <col min="19" max="19" width="5.5546875" style="8" bestFit="1" customWidth="1"/>
    <col min="20" max="20" width="5.33203125" style="8" bestFit="1" customWidth="1"/>
    <col min="21" max="21" width="5.6640625" style="8" bestFit="1" customWidth="1"/>
    <col min="22" max="22" width="5.33203125" style="8" bestFit="1" customWidth="1"/>
    <col min="23" max="23" width="6.33203125" style="8" customWidth="1"/>
    <col min="24" max="24" width="5.44140625" style="8" bestFit="1" customWidth="1"/>
    <col min="25" max="26" width="5.33203125" style="8" bestFit="1" customWidth="1"/>
    <col min="27" max="27" width="5.44140625" style="8" bestFit="1" customWidth="1"/>
    <col min="28" max="28" width="5" style="8" bestFit="1" customWidth="1"/>
    <col min="29" max="29" width="6.5546875" style="8" bestFit="1" customWidth="1"/>
    <col min="30" max="30" width="4.6640625" style="8" bestFit="1" customWidth="1"/>
    <col min="31" max="31" width="5.44140625" style="8" bestFit="1" customWidth="1"/>
    <col min="32" max="32" width="5" style="8" bestFit="1" customWidth="1"/>
    <col min="33" max="33" width="4.6640625" style="8" bestFit="1" customWidth="1"/>
    <col min="34" max="34" width="5.33203125" style="8" bestFit="1" customWidth="1"/>
    <col min="35" max="35" width="4.5546875" style="8" bestFit="1" customWidth="1"/>
    <col min="36" max="36" width="4.109375" style="8" bestFit="1" customWidth="1"/>
    <col min="37" max="37" width="4.88671875" style="8" bestFit="1" customWidth="1"/>
    <col min="38" max="39" width="4.6640625" style="8" bestFit="1" customWidth="1"/>
    <col min="40" max="40" width="5" style="8" bestFit="1" customWidth="1"/>
    <col min="41" max="41" width="4.33203125" style="8" bestFit="1" customWidth="1"/>
    <col min="42" max="42" width="6" style="8" bestFit="1" customWidth="1"/>
    <col min="43" max="16384" width="8.6640625" style="8"/>
  </cols>
  <sheetData>
    <row r="2" spans="1:42" x14ac:dyDescent="0.2">
      <c r="A2" s="37" t="s">
        <v>264</v>
      </c>
      <c r="D2" s="56">
        <v>0</v>
      </c>
      <c r="E2" s="56">
        <v>0</v>
      </c>
      <c r="F2" s="56">
        <v>0</v>
      </c>
      <c r="G2" s="56">
        <v>0</v>
      </c>
      <c r="H2" s="56">
        <v>0</v>
      </c>
      <c r="I2" s="56">
        <v>0</v>
      </c>
      <c r="J2" s="56">
        <v>0</v>
      </c>
      <c r="K2" s="56">
        <v>0</v>
      </c>
      <c r="L2" s="56">
        <v>24</v>
      </c>
      <c r="M2" s="56">
        <v>26</v>
      </c>
      <c r="N2" s="56">
        <v>25</v>
      </c>
      <c r="O2" s="56">
        <v>24</v>
      </c>
      <c r="P2" s="124">
        <f>SUM(D2:F2)</f>
        <v>0</v>
      </c>
      <c r="Q2" s="56">
        <v>26</v>
      </c>
      <c r="R2" s="56">
        <v>23</v>
      </c>
      <c r="S2" s="56">
        <v>24</v>
      </c>
      <c r="T2" s="56">
        <v>24</v>
      </c>
      <c r="U2" s="56">
        <v>26</v>
      </c>
      <c r="V2" s="56">
        <v>25</v>
      </c>
      <c r="W2" s="56">
        <v>27</v>
      </c>
      <c r="X2" s="56">
        <v>26</v>
      </c>
      <c r="Y2" s="56">
        <v>25</v>
      </c>
      <c r="Z2" s="56">
        <v>27</v>
      </c>
      <c r="AA2" s="56">
        <v>24</v>
      </c>
      <c r="AB2" s="56">
        <v>25</v>
      </c>
      <c r="AC2" s="124">
        <f>SUM(Q2:S2)</f>
        <v>73</v>
      </c>
      <c r="AD2" s="56">
        <v>26</v>
      </c>
      <c r="AE2" s="56">
        <v>23</v>
      </c>
      <c r="AF2" s="56">
        <v>25</v>
      </c>
      <c r="AG2" s="56"/>
      <c r="AH2" s="56"/>
      <c r="AI2" s="56"/>
      <c r="AJ2" s="56"/>
      <c r="AK2" s="56"/>
      <c r="AL2" s="56"/>
      <c r="AM2" s="56"/>
      <c r="AN2" s="56"/>
      <c r="AO2" s="56"/>
      <c r="AP2" s="124">
        <f>SUM(AD2:AO2)</f>
        <v>74</v>
      </c>
    </row>
    <row r="3" spans="1:42" x14ac:dyDescent="0.2">
      <c r="A3" s="38" t="s">
        <v>18</v>
      </c>
      <c r="B3" s="38" t="s">
        <v>19</v>
      </c>
      <c r="C3" s="38" t="s">
        <v>20</v>
      </c>
      <c r="D3" s="39" t="s">
        <v>217</v>
      </c>
      <c r="E3" s="39" t="s">
        <v>218</v>
      </c>
      <c r="F3" s="39" t="s">
        <v>219</v>
      </c>
      <c r="G3" s="39" t="s">
        <v>220</v>
      </c>
      <c r="H3" s="39" t="s">
        <v>221</v>
      </c>
      <c r="I3" s="39" t="s">
        <v>222</v>
      </c>
      <c r="J3" s="39" t="s">
        <v>223</v>
      </c>
      <c r="K3" s="39" t="s">
        <v>224</v>
      </c>
      <c r="L3" s="39" t="s">
        <v>225</v>
      </c>
      <c r="M3" s="39" t="s">
        <v>226</v>
      </c>
      <c r="N3" s="39" t="s">
        <v>227</v>
      </c>
      <c r="O3" s="39" t="s">
        <v>228</v>
      </c>
      <c r="P3" s="39" t="s">
        <v>265</v>
      </c>
      <c r="Q3" s="39" t="s">
        <v>229</v>
      </c>
      <c r="R3" s="39" t="s">
        <v>230</v>
      </c>
      <c r="S3" s="39" t="s">
        <v>231</v>
      </c>
      <c r="T3" s="39" t="s">
        <v>232</v>
      </c>
      <c r="U3" s="39" t="s">
        <v>233</v>
      </c>
      <c r="V3" s="39" t="s">
        <v>234</v>
      </c>
      <c r="W3" s="39" t="s">
        <v>235</v>
      </c>
      <c r="X3" s="39" t="s">
        <v>236</v>
      </c>
      <c r="Y3" s="39" t="s">
        <v>68</v>
      </c>
      <c r="Z3" s="39" t="s">
        <v>237</v>
      </c>
      <c r="AA3" s="39" t="s">
        <v>238</v>
      </c>
      <c r="AB3" s="39" t="s">
        <v>239</v>
      </c>
      <c r="AC3" s="39" t="s">
        <v>73</v>
      </c>
      <c r="AD3" s="39" t="s">
        <v>240</v>
      </c>
      <c r="AE3" s="39" t="s">
        <v>241</v>
      </c>
      <c r="AF3" s="39" t="s">
        <v>82</v>
      </c>
      <c r="AG3" s="39" t="s">
        <v>266</v>
      </c>
      <c r="AH3" s="39" t="s">
        <v>267</v>
      </c>
      <c r="AI3" s="39" t="s">
        <v>268</v>
      </c>
      <c r="AJ3" s="39" t="s">
        <v>269</v>
      </c>
      <c r="AK3" s="39" t="s">
        <v>270</v>
      </c>
      <c r="AL3" s="39" t="s">
        <v>271</v>
      </c>
      <c r="AM3" s="39" t="s">
        <v>272</v>
      </c>
      <c r="AN3" s="39" t="s">
        <v>273</v>
      </c>
      <c r="AO3" s="39" t="s">
        <v>274</v>
      </c>
      <c r="AP3" s="39" t="s">
        <v>83</v>
      </c>
    </row>
    <row r="4" spans="1:42" x14ac:dyDescent="0.2">
      <c r="A4" s="40"/>
      <c r="B4" s="37" t="s">
        <v>275</v>
      </c>
      <c r="C4" s="8" t="s">
        <v>160</v>
      </c>
      <c r="D4" s="57">
        <v>0</v>
      </c>
      <c r="E4" s="57">
        <v>0</v>
      </c>
      <c r="F4" s="57">
        <v>0</v>
      </c>
      <c r="G4" s="57">
        <v>0</v>
      </c>
      <c r="H4" s="57">
        <v>0</v>
      </c>
      <c r="I4" s="57">
        <v>0</v>
      </c>
      <c r="J4" s="57">
        <v>0</v>
      </c>
      <c r="K4" s="57">
        <v>0</v>
      </c>
      <c r="L4" s="57">
        <v>34</v>
      </c>
      <c r="M4" s="57">
        <v>16</v>
      </c>
      <c r="N4" s="57">
        <v>37</v>
      </c>
      <c r="O4" s="57">
        <v>24.475000000000001</v>
      </c>
      <c r="P4" s="57">
        <f>SUM(D4:F4)</f>
        <v>0</v>
      </c>
      <c r="Q4" s="57">
        <v>24.1</v>
      </c>
      <c r="R4" s="57">
        <v>42</v>
      </c>
      <c r="S4" s="57">
        <v>43</v>
      </c>
      <c r="T4" s="57">
        <v>46.924999999999997</v>
      </c>
      <c r="U4" s="57">
        <v>46</v>
      </c>
      <c r="V4" s="57">
        <v>68.400000000000006</v>
      </c>
      <c r="W4" s="57">
        <v>63.650000000000013</v>
      </c>
      <c r="X4" s="57">
        <v>56.1</v>
      </c>
      <c r="Y4" s="57">
        <v>56.875</v>
      </c>
      <c r="Z4" s="57">
        <v>53.525000000000006</v>
      </c>
      <c r="AA4" s="57">
        <v>55.4</v>
      </c>
      <c r="AB4" s="57">
        <v>50.5</v>
      </c>
      <c r="AC4" s="57">
        <f>SUM(Q4:S4)</f>
        <v>109.1</v>
      </c>
      <c r="AD4" s="57">
        <v>84.600000000000009</v>
      </c>
      <c r="AE4" s="57">
        <v>84</v>
      </c>
      <c r="AF4" s="57">
        <v>0</v>
      </c>
      <c r="AG4" s="57">
        <v>0</v>
      </c>
      <c r="AH4" s="57">
        <v>0</v>
      </c>
      <c r="AI4" s="57">
        <v>0</v>
      </c>
      <c r="AJ4" s="57">
        <v>0</v>
      </c>
      <c r="AK4" s="57">
        <v>0</v>
      </c>
      <c r="AL4" s="57">
        <v>0</v>
      </c>
      <c r="AM4" s="57">
        <v>0</v>
      </c>
      <c r="AN4" s="57">
        <v>0</v>
      </c>
      <c r="AO4" s="57">
        <v>0</v>
      </c>
      <c r="AP4" s="57">
        <f>SUM(AD4:AO4)</f>
        <v>168.60000000000002</v>
      </c>
    </row>
    <row r="5" spans="1:42" x14ac:dyDescent="0.2">
      <c r="B5" s="43" t="s">
        <v>276</v>
      </c>
      <c r="C5" s="44"/>
      <c r="D5" s="58">
        <f t="shared" ref="D5:AC5" si="0">SUM(D4)</f>
        <v>0</v>
      </c>
      <c r="E5" s="58">
        <f t="shared" si="0"/>
        <v>0</v>
      </c>
      <c r="F5" s="58">
        <f t="shared" si="0"/>
        <v>0</v>
      </c>
      <c r="G5" s="58">
        <f t="shared" si="0"/>
        <v>0</v>
      </c>
      <c r="H5" s="58">
        <f t="shared" si="0"/>
        <v>0</v>
      </c>
      <c r="I5" s="58">
        <f t="shared" si="0"/>
        <v>0</v>
      </c>
      <c r="J5" s="58">
        <f t="shared" si="0"/>
        <v>0</v>
      </c>
      <c r="K5" s="58">
        <f t="shared" si="0"/>
        <v>0</v>
      </c>
      <c r="L5" s="58">
        <f t="shared" si="0"/>
        <v>34</v>
      </c>
      <c r="M5" s="58">
        <f t="shared" si="0"/>
        <v>16</v>
      </c>
      <c r="N5" s="58">
        <f t="shared" si="0"/>
        <v>37</v>
      </c>
      <c r="O5" s="58">
        <f t="shared" si="0"/>
        <v>24.475000000000001</v>
      </c>
      <c r="P5" s="58">
        <f t="shared" si="0"/>
        <v>0</v>
      </c>
      <c r="Q5" s="58">
        <f t="shared" si="0"/>
        <v>24.1</v>
      </c>
      <c r="R5" s="58">
        <f t="shared" si="0"/>
        <v>42</v>
      </c>
      <c r="S5" s="58">
        <f t="shared" si="0"/>
        <v>43</v>
      </c>
      <c r="T5" s="58">
        <f t="shared" si="0"/>
        <v>46.924999999999997</v>
      </c>
      <c r="U5" s="58">
        <f t="shared" si="0"/>
        <v>46</v>
      </c>
      <c r="V5" s="58">
        <f t="shared" si="0"/>
        <v>68.400000000000006</v>
      </c>
      <c r="W5" s="58">
        <f t="shared" si="0"/>
        <v>63.650000000000013</v>
      </c>
      <c r="X5" s="58">
        <f t="shared" si="0"/>
        <v>56.1</v>
      </c>
      <c r="Y5" s="58">
        <f t="shared" si="0"/>
        <v>56.875</v>
      </c>
      <c r="Z5" s="58">
        <f t="shared" si="0"/>
        <v>53.525000000000006</v>
      </c>
      <c r="AA5" s="58">
        <f t="shared" si="0"/>
        <v>55.4</v>
      </c>
      <c r="AB5" s="58">
        <f t="shared" si="0"/>
        <v>50.5</v>
      </c>
      <c r="AC5" s="58">
        <f t="shared" si="0"/>
        <v>109.1</v>
      </c>
      <c r="AD5" s="58">
        <f t="shared" ref="AD5:AP5" si="1">SUM(AD4)</f>
        <v>84.600000000000009</v>
      </c>
      <c r="AE5" s="58">
        <f t="shared" si="1"/>
        <v>84</v>
      </c>
      <c r="AF5" s="58">
        <f t="shared" si="1"/>
        <v>0</v>
      </c>
      <c r="AG5" s="58">
        <f t="shared" si="1"/>
        <v>0</v>
      </c>
      <c r="AH5" s="58">
        <f t="shared" si="1"/>
        <v>0</v>
      </c>
      <c r="AI5" s="58">
        <f t="shared" si="1"/>
        <v>0</v>
      </c>
      <c r="AJ5" s="58">
        <f t="shared" si="1"/>
        <v>0</v>
      </c>
      <c r="AK5" s="58">
        <f t="shared" si="1"/>
        <v>0</v>
      </c>
      <c r="AL5" s="58">
        <f t="shared" si="1"/>
        <v>0</v>
      </c>
      <c r="AM5" s="58">
        <f t="shared" si="1"/>
        <v>0</v>
      </c>
      <c r="AN5" s="58">
        <f t="shared" si="1"/>
        <v>0</v>
      </c>
      <c r="AO5" s="58">
        <f t="shared" si="1"/>
        <v>0</v>
      </c>
      <c r="AP5" s="58">
        <f t="shared" si="1"/>
        <v>168.60000000000002</v>
      </c>
    </row>
    <row r="6" spans="1:42" x14ac:dyDescent="0.2">
      <c r="B6" s="37" t="s">
        <v>277</v>
      </c>
      <c r="C6" s="8" t="s">
        <v>159</v>
      </c>
      <c r="D6" s="57">
        <v>0</v>
      </c>
      <c r="E6" s="57">
        <v>0</v>
      </c>
      <c r="F6" s="57">
        <v>0</v>
      </c>
      <c r="G6" s="57">
        <v>0</v>
      </c>
      <c r="H6" s="57">
        <v>0</v>
      </c>
      <c r="I6" s="57">
        <v>0</v>
      </c>
      <c r="J6" s="57">
        <v>0</v>
      </c>
      <c r="K6" s="57">
        <v>0</v>
      </c>
      <c r="L6" s="57">
        <v>4</v>
      </c>
      <c r="M6" s="57">
        <v>0</v>
      </c>
      <c r="N6" s="57">
        <v>0.2</v>
      </c>
      <c r="O6" s="57">
        <v>0</v>
      </c>
      <c r="P6" s="57">
        <f t="shared" ref="P6:P9" si="2">SUM(D6:F6)</f>
        <v>0</v>
      </c>
      <c r="Q6" s="57">
        <v>0</v>
      </c>
      <c r="R6" s="57">
        <v>2</v>
      </c>
      <c r="S6" s="57">
        <v>2</v>
      </c>
      <c r="T6" s="57">
        <v>8</v>
      </c>
      <c r="U6" s="57">
        <v>2.1</v>
      </c>
      <c r="V6" s="57">
        <v>4</v>
      </c>
      <c r="W6" s="57">
        <v>4.2</v>
      </c>
      <c r="X6" s="57">
        <v>2</v>
      </c>
      <c r="Y6" s="57">
        <v>4</v>
      </c>
      <c r="Z6" s="57">
        <v>6</v>
      </c>
      <c r="AA6" s="57">
        <v>0</v>
      </c>
      <c r="AB6" s="57">
        <v>2</v>
      </c>
      <c r="AC6" s="57">
        <f t="shared" ref="AC6:AC9" si="3">SUM(Q6:S6)</f>
        <v>4</v>
      </c>
      <c r="AD6" s="57">
        <v>2</v>
      </c>
      <c r="AE6" s="57">
        <v>4</v>
      </c>
      <c r="AF6" s="57">
        <v>0</v>
      </c>
      <c r="AG6" s="57">
        <v>0</v>
      </c>
      <c r="AH6" s="57">
        <v>0</v>
      </c>
      <c r="AI6" s="57">
        <v>0</v>
      </c>
      <c r="AJ6" s="57">
        <v>0</v>
      </c>
      <c r="AK6" s="57">
        <v>0</v>
      </c>
      <c r="AL6" s="57">
        <v>0</v>
      </c>
      <c r="AM6" s="57">
        <v>0</v>
      </c>
      <c r="AN6" s="57">
        <v>0</v>
      </c>
      <c r="AO6" s="57">
        <v>0</v>
      </c>
      <c r="AP6" s="57">
        <f>SUM(AD6:AO6)</f>
        <v>6</v>
      </c>
    </row>
    <row r="7" spans="1:42" x14ac:dyDescent="0.2">
      <c r="B7" s="37"/>
      <c r="C7" s="8" t="s">
        <v>161</v>
      </c>
      <c r="D7" s="57">
        <v>0</v>
      </c>
      <c r="E7" s="57">
        <v>0</v>
      </c>
      <c r="F7" s="57">
        <v>0</v>
      </c>
      <c r="G7" s="57">
        <v>0</v>
      </c>
      <c r="H7" s="57">
        <v>0</v>
      </c>
      <c r="I7" s="57">
        <v>0</v>
      </c>
      <c r="J7" s="57">
        <v>0</v>
      </c>
      <c r="K7" s="57">
        <v>0</v>
      </c>
      <c r="L7" s="57">
        <v>4</v>
      </c>
      <c r="M7" s="57">
        <v>8</v>
      </c>
      <c r="N7" s="57">
        <v>2.2000000000000002</v>
      </c>
      <c r="O7" s="57">
        <v>2</v>
      </c>
      <c r="P7" s="57">
        <f t="shared" si="2"/>
        <v>0</v>
      </c>
      <c r="Q7" s="57">
        <v>2.1</v>
      </c>
      <c r="R7" s="57">
        <v>2</v>
      </c>
      <c r="S7" s="57">
        <v>2</v>
      </c>
      <c r="T7" s="57">
        <v>6</v>
      </c>
      <c r="U7" s="57">
        <v>8</v>
      </c>
      <c r="V7" s="57">
        <v>6</v>
      </c>
      <c r="W7" s="57">
        <v>8</v>
      </c>
      <c r="X7" s="57">
        <v>8</v>
      </c>
      <c r="Y7" s="57">
        <v>6</v>
      </c>
      <c r="Z7" s="57">
        <v>6.1</v>
      </c>
      <c r="AA7" s="57">
        <v>4</v>
      </c>
      <c r="AB7" s="57">
        <v>6.1</v>
      </c>
      <c r="AC7" s="57">
        <f t="shared" si="3"/>
        <v>6.1</v>
      </c>
      <c r="AD7" s="57">
        <v>4</v>
      </c>
      <c r="AE7" s="57">
        <v>4</v>
      </c>
      <c r="AF7" s="57">
        <v>0</v>
      </c>
      <c r="AG7" s="57">
        <v>0</v>
      </c>
      <c r="AH7" s="57">
        <v>0</v>
      </c>
      <c r="AI7" s="57">
        <v>0</v>
      </c>
      <c r="AJ7" s="57">
        <v>0</v>
      </c>
      <c r="AK7" s="57">
        <v>0</v>
      </c>
      <c r="AL7" s="57">
        <v>0</v>
      </c>
      <c r="AM7" s="57">
        <v>0</v>
      </c>
      <c r="AN7" s="57">
        <v>0</v>
      </c>
      <c r="AO7" s="57">
        <v>0</v>
      </c>
      <c r="AP7" s="57">
        <f>SUM(AD7:AO7)</f>
        <v>8</v>
      </c>
    </row>
    <row r="8" spans="1:42" x14ac:dyDescent="0.2">
      <c r="B8" s="37"/>
      <c r="C8" s="8" t="s">
        <v>162</v>
      </c>
      <c r="D8" s="57">
        <v>0</v>
      </c>
      <c r="E8" s="57">
        <v>0</v>
      </c>
      <c r="F8" s="57">
        <v>0</v>
      </c>
      <c r="G8" s="57">
        <v>0</v>
      </c>
      <c r="H8" s="57">
        <v>0</v>
      </c>
      <c r="I8" s="57">
        <v>0</v>
      </c>
      <c r="J8" s="57">
        <v>0</v>
      </c>
      <c r="K8" s="57">
        <v>0</v>
      </c>
      <c r="L8" s="57">
        <v>12</v>
      </c>
      <c r="M8" s="57">
        <v>0</v>
      </c>
      <c r="N8" s="57">
        <v>10.199999999999999</v>
      </c>
      <c r="O8" s="57">
        <v>3.75</v>
      </c>
      <c r="P8" s="57">
        <f t="shared" si="2"/>
        <v>0</v>
      </c>
      <c r="Q8" s="57">
        <v>4</v>
      </c>
      <c r="R8" s="57">
        <v>6</v>
      </c>
      <c r="S8" s="57">
        <v>4.0999999999999996</v>
      </c>
      <c r="T8" s="57">
        <v>6</v>
      </c>
      <c r="U8" s="57">
        <v>14.2</v>
      </c>
      <c r="V8" s="57">
        <v>12</v>
      </c>
      <c r="W8" s="57">
        <v>16</v>
      </c>
      <c r="X8" s="57">
        <v>10</v>
      </c>
      <c r="Y8" s="57">
        <v>5.5749999999999993</v>
      </c>
      <c r="Z8" s="57">
        <v>14.4</v>
      </c>
      <c r="AA8" s="57">
        <v>18.3</v>
      </c>
      <c r="AB8" s="57">
        <v>19.200000000000003</v>
      </c>
      <c r="AC8" s="57">
        <f t="shared" si="3"/>
        <v>14.1</v>
      </c>
      <c r="AD8" s="57">
        <v>5.55</v>
      </c>
      <c r="AE8" s="57">
        <v>23.2</v>
      </c>
      <c r="AF8" s="57">
        <v>0</v>
      </c>
      <c r="AG8" s="57">
        <v>0</v>
      </c>
      <c r="AH8" s="57">
        <v>0</v>
      </c>
      <c r="AI8" s="57">
        <v>0</v>
      </c>
      <c r="AJ8" s="57">
        <v>0</v>
      </c>
      <c r="AK8" s="57">
        <v>0</v>
      </c>
      <c r="AL8" s="57">
        <v>0</v>
      </c>
      <c r="AM8" s="57">
        <v>0</v>
      </c>
      <c r="AN8" s="57">
        <v>0</v>
      </c>
      <c r="AO8" s="57">
        <v>0</v>
      </c>
      <c r="AP8" s="57">
        <f>SUM(AD8:AO8)</f>
        <v>28.75</v>
      </c>
    </row>
    <row r="9" spans="1:42" x14ac:dyDescent="0.2">
      <c r="B9" s="37"/>
      <c r="C9" s="8" t="s">
        <v>187</v>
      </c>
      <c r="D9" s="57">
        <v>0</v>
      </c>
      <c r="E9" s="57">
        <v>0</v>
      </c>
      <c r="F9" s="57">
        <v>0</v>
      </c>
      <c r="G9" s="57">
        <v>0</v>
      </c>
      <c r="H9" s="57">
        <v>0</v>
      </c>
      <c r="I9" s="57">
        <v>0</v>
      </c>
      <c r="J9" s="57">
        <v>0</v>
      </c>
      <c r="K9" s="57">
        <v>0</v>
      </c>
      <c r="L9" s="57">
        <v>6</v>
      </c>
      <c r="M9" s="57">
        <v>0</v>
      </c>
      <c r="N9" s="57">
        <v>0.2</v>
      </c>
      <c r="O9" s="57">
        <v>2</v>
      </c>
      <c r="P9" s="57">
        <f t="shared" si="2"/>
        <v>0</v>
      </c>
      <c r="Q9" s="57">
        <v>6</v>
      </c>
      <c r="R9" s="57">
        <v>1.875</v>
      </c>
      <c r="S9" s="57">
        <v>8.5</v>
      </c>
      <c r="T9" s="57">
        <v>4</v>
      </c>
      <c r="U9" s="57">
        <v>4</v>
      </c>
      <c r="V9" s="57">
        <v>16</v>
      </c>
      <c r="W9" s="57">
        <v>7.95</v>
      </c>
      <c r="X9" s="57">
        <v>6</v>
      </c>
      <c r="Y9" s="57">
        <v>6.1</v>
      </c>
      <c r="Z9" s="57">
        <v>6</v>
      </c>
      <c r="AA9" s="57">
        <v>4.4000000000000004</v>
      </c>
      <c r="AB9" s="57">
        <v>2</v>
      </c>
      <c r="AC9" s="57">
        <f t="shared" si="3"/>
        <v>16.375</v>
      </c>
      <c r="AD9" s="57">
        <v>2</v>
      </c>
      <c r="AE9" s="57">
        <v>4</v>
      </c>
      <c r="AF9" s="57">
        <v>0</v>
      </c>
      <c r="AG9" s="57">
        <v>0</v>
      </c>
      <c r="AH9" s="57">
        <v>0</v>
      </c>
      <c r="AI9" s="57">
        <v>0</v>
      </c>
      <c r="AJ9" s="57">
        <v>0</v>
      </c>
      <c r="AK9" s="57">
        <v>0</v>
      </c>
      <c r="AL9" s="57">
        <v>0</v>
      </c>
      <c r="AM9" s="57">
        <v>0</v>
      </c>
      <c r="AN9" s="57">
        <v>0</v>
      </c>
      <c r="AO9" s="57">
        <v>0</v>
      </c>
      <c r="AP9" s="57">
        <f>SUM(AD9:AO9)</f>
        <v>6</v>
      </c>
    </row>
    <row r="10" spans="1:42" x14ac:dyDescent="0.2">
      <c r="B10" s="43" t="s">
        <v>278</v>
      </c>
      <c r="C10" s="44"/>
      <c r="D10" s="58">
        <f t="shared" ref="D10:AC10" si="4">SUM(D6:D9)</f>
        <v>0</v>
      </c>
      <c r="E10" s="58">
        <f t="shared" si="4"/>
        <v>0</v>
      </c>
      <c r="F10" s="58">
        <f t="shared" si="4"/>
        <v>0</v>
      </c>
      <c r="G10" s="58">
        <f t="shared" si="4"/>
        <v>0</v>
      </c>
      <c r="H10" s="58">
        <f t="shared" si="4"/>
        <v>0</v>
      </c>
      <c r="I10" s="58">
        <f t="shared" si="4"/>
        <v>0</v>
      </c>
      <c r="J10" s="58">
        <f t="shared" si="4"/>
        <v>0</v>
      </c>
      <c r="K10" s="58">
        <f t="shared" si="4"/>
        <v>0</v>
      </c>
      <c r="L10" s="58">
        <f t="shared" si="4"/>
        <v>26</v>
      </c>
      <c r="M10" s="58">
        <f t="shared" si="4"/>
        <v>8</v>
      </c>
      <c r="N10" s="58">
        <f t="shared" si="4"/>
        <v>12.799999999999999</v>
      </c>
      <c r="O10" s="58">
        <f t="shared" si="4"/>
        <v>7.75</v>
      </c>
      <c r="P10" s="58">
        <f t="shared" si="4"/>
        <v>0</v>
      </c>
      <c r="Q10" s="58">
        <f t="shared" si="4"/>
        <v>12.1</v>
      </c>
      <c r="R10" s="58">
        <f t="shared" si="4"/>
        <v>11.875</v>
      </c>
      <c r="S10" s="58">
        <f t="shared" si="4"/>
        <v>16.600000000000001</v>
      </c>
      <c r="T10" s="58">
        <f t="shared" si="4"/>
        <v>24</v>
      </c>
      <c r="U10" s="58">
        <f t="shared" si="4"/>
        <v>28.299999999999997</v>
      </c>
      <c r="V10" s="58">
        <f t="shared" si="4"/>
        <v>38</v>
      </c>
      <c r="W10" s="58">
        <f t="shared" si="4"/>
        <v>36.15</v>
      </c>
      <c r="X10" s="58">
        <f t="shared" si="4"/>
        <v>26</v>
      </c>
      <c r="Y10" s="58">
        <f t="shared" si="4"/>
        <v>21.674999999999997</v>
      </c>
      <c r="Z10" s="58">
        <f t="shared" si="4"/>
        <v>32.5</v>
      </c>
      <c r="AA10" s="58">
        <f t="shared" si="4"/>
        <v>26.700000000000003</v>
      </c>
      <c r="AB10" s="58">
        <f t="shared" si="4"/>
        <v>29.300000000000004</v>
      </c>
      <c r="AC10" s="58">
        <f t="shared" si="4"/>
        <v>40.575000000000003</v>
      </c>
      <c r="AD10" s="58">
        <f t="shared" ref="AD10:AP10" si="5">SUM(AD6:AD9)</f>
        <v>13.55</v>
      </c>
      <c r="AE10" s="58">
        <f t="shared" si="5"/>
        <v>35.200000000000003</v>
      </c>
      <c r="AF10" s="58">
        <f t="shared" si="5"/>
        <v>0</v>
      </c>
      <c r="AG10" s="58">
        <f t="shared" si="5"/>
        <v>0</v>
      </c>
      <c r="AH10" s="58">
        <f t="shared" si="5"/>
        <v>0</v>
      </c>
      <c r="AI10" s="58">
        <f t="shared" si="5"/>
        <v>0</v>
      </c>
      <c r="AJ10" s="58">
        <f t="shared" si="5"/>
        <v>0</v>
      </c>
      <c r="AK10" s="58">
        <f t="shared" si="5"/>
        <v>0</v>
      </c>
      <c r="AL10" s="58">
        <f t="shared" si="5"/>
        <v>0</v>
      </c>
      <c r="AM10" s="58">
        <f t="shared" si="5"/>
        <v>0</v>
      </c>
      <c r="AN10" s="58">
        <f t="shared" si="5"/>
        <v>0</v>
      </c>
      <c r="AO10" s="58">
        <f t="shared" si="5"/>
        <v>0</v>
      </c>
      <c r="AP10" s="58">
        <f t="shared" si="5"/>
        <v>48.75</v>
      </c>
    </row>
    <row r="11" spans="1:42" x14ac:dyDescent="0.2">
      <c r="B11" s="37" t="s">
        <v>163</v>
      </c>
      <c r="C11" s="8" t="s">
        <v>164</v>
      </c>
      <c r="D11" s="57">
        <v>0</v>
      </c>
      <c r="E11" s="57">
        <v>0</v>
      </c>
      <c r="F11" s="57">
        <v>0</v>
      </c>
      <c r="G11" s="57">
        <v>0</v>
      </c>
      <c r="H11" s="57">
        <v>0</v>
      </c>
      <c r="I11" s="57">
        <v>0</v>
      </c>
      <c r="J11" s="57">
        <v>0</v>
      </c>
      <c r="K11" s="57">
        <v>0</v>
      </c>
      <c r="L11" s="57">
        <v>4</v>
      </c>
      <c r="M11" s="57">
        <v>50.825000000000003</v>
      </c>
      <c r="N11" s="57">
        <v>40.200000000000003</v>
      </c>
      <c r="O11" s="57">
        <v>26</v>
      </c>
      <c r="P11" s="57">
        <f t="shared" ref="P11:P16" si="6">SUM(D11:F11)</f>
        <v>0</v>
      </c>
      <c r="Q11" s="57">
        <v>0</v>
      </c>
      <c r="R11" s="57">
        <v>0</v>
      </c>
      <c r="S11" s="57">
        <v>0.3</v>
      </c>
      <c r="T11" s="57">
        <v>0</v>
      </c>
      <c r="U11" s="57">
        <v>10</v>
      </c>
      <c r="V11" s="57">
        <v>0</v>
      </c>
      <c r="W11" s="57">
        <v>34</v>
      </c>
      <c r="X11" s="57">
        <v>16</v>
      </c>
      <c r="Y11" s="57">
        <v>4</v>
      </c>
      <c r="Z11" s="57">
        <v>30</v>
      </c>
      <c r="AA11" s="57">
        <v>12</v>
      </c>
      <c r="AB11" s="57">
        <v>14</v>
      </c>
      <c r="AC11" s="57">
        <f t="shared" ref="AC11:AC16" si="7">SUM(Q11:S11)</f>
        <v>0.3</v>
      </c>
      <c r="AD11" s="57">
        <v>2</v>
      </c>
      <c r="AE11" s="57">
        <v>0</v>
      </c>
      <c r="AF11" s="57">
        <v>0</v>
      </c>
      <c r="AG11" s="57">
        <v>0</v>
      </c>
      <c r="AH11" s="57">
        <v>0</v>
      </c>
      <c r="AI11" s="57">
        <v>0</v>
      </c>
      <c r="AJ11" s="57">
        <v>0</v>
      </c>
      <c r="AK11" s="57">
        <v>0</v>
      </c>
      <c r="AL11" s="57">
        <v>0</v>
      </c>
      <c r="AM11" s="57">
        <v>0</v>
      </c>
      <c r="AN11" s="57">
        <v>0</v>
      </c>
      <c r="AO11" s="57">
        <v>0</v>
      </c>
      <c r="AP11" s="57">
        <f t="shared" ref="AP11:AP16" si="8">SUM(AD11:AO11)</f>
        <v>2</v>
      </c>
    </row>
    <row r="12" spans="1:42" x14ac:dyDescent="0.2">
      <c r="B12" s="37"/>
      <c r="C12" s="8" t="s">
        <v>166</v>
      </c>
      <c r="D12" s="57">
        <v>0</v>
      </c>
      <c r="E12" s="57">
        <v>0</v>
      </c>
      <c r="F12" s="57">
        <v>0</v>
      </c>
      <c r="G12" s="57">
        <v>0</v>
      </c>
      <c r="H12" s="57">
        <v>0</v>
      </c>
      <c r="I12" s="57">
        <v>0</v>
      </c>
      <c r="J12" s="57">
        <v>0</v>
      </c>
      <c r="K12" s="57">
        <v>0</v>
      </c>
      <c r="L12" s="57">
        <v>1.5</v>
      </c>
      <c r="M12" s="57">
        <v>6</v>
      </c>
      <c r="N12" s="57">
        <v>0</v>
      </c>
      <c r="O12" s="57">
        <v>0.2</v>
      </c>
      <c r="P12" s="57">
        <f t="shared" si="6"/>
        <v>0</v>
      </c>
      <c r="Q12" s="57">
        <v>0</v>
      </c>
      <c r="R12" s="57">
        <v>2</v>
      </c>
      <c r="S12" s="57">
        <v>2</v>
      </c>
      <c r="T12" s="57">
        <v>2.1</v>
      </c>
      <c r="U12" s="57">
        <v>2</v>
      </c>
      <c r="V12" s="57">
        <v>0</v>
      </c>
      <c r="W12" s="57">
        <v>2.1</v>
      </c>
      <c r="X12" s="57">
        <v>0</v>
      </c>
      <c r="Y12" s="57">
        <v>2.1</v>
      </c>
      <c r="Z12" s="57">
        <v>2</v>
      </c>
      <c r="AA12" s="57">
        <v>2</v>
      </c>
      <c r="AB12" s="57">
        <v>2</v>
      </c>
      <c r="AC12" s="57">
        <f t="shared" si="7"/>
        <v>4</v>
      </c>
      <c r="AD12" s="57">
        <v>2</v>
      </c>
      <c r="AE12" s="57">
        <v>4</v>
      </c>
      <c r="AF12" s="57">
        <v>0</v>
      </c>
      <c r="AG12" s="57">
        <v>0</v>
      </c>
      <c r="AH12" s="57">
        <v>0</v>
      </c>
      <c r="AI12" s="57">
        <v>0</v>
      </c>
      <c r="AJ12" s="57">
        <v>0</v>
      </c>
      <c r="AK12" s="57">
        <v>0</v>
      </c>
      <c r="AL12" s="57">
        <v>0</v>
      </c>
      <c r="AM12" s="57">
        <v>0</v>
      </c>
      <c r="AN12" s="57">
        <v>0</v>
      </c>
      <c r="AO12" s="57">
        <v>0</v>
      </c>
      <c r="AP12" s="57">
        <f t="shared" si="8"/>
        <v>6</v>
      </c>
    </row>
    <row r="13" spans="1:42" x14ac:dyDescent="0.2">
      <c r="B13" s="37"/>
      <c r="C13" s="8" t="s">
        <v>167</v>
      </c>
      <c r="D13" s="57">
        <v>0</v>
      </c>
      <c r="E13" s="57">
        <v>0</v>
      </c>
      <c r="F13" s="57">
        <v>0</v>
      </c>
      <c r="G13" s="57">
        <v>0</v>
      </c>
      <c r="H13" s="57">
        <v>0</v>
      </c>
      <c r="I13" s="57">
        <v>0</v>
      </c>
      <c r="J13" s="57">
        <v>0</v>
      </c>
      <c r="K13" s="57">
        <v>0</v>
      </c>
      <c r="L13" s="57">
        <v>8.8000000000000007</v>
      </c>
      <c r="M13" s="57">
        <v>22</v>
      </c>
      <c r="N13" s="57">
        <v>64.449999999999989</v>
      </c>
      <c r="O13" s="57">
        <v>4.4000000000000004</v>
      </c>
      <c r="P13" s="57">
        <f t="shared" si="6"/>
        <v>0</v>
      </c>
      <c r="Q13" s="57">
        <v>44.025000000000006</v>
      </c>
      <c r="R13" s="57">
        <v>19.824999999999999</v>
      </c>
      <c r="S13" s="57">
        <v>19.399999999999999</v>
      </c>
      <c r="T13" s="57">
        <v>70.474999999999994</v>
      </c>
      <c r="U13" s="57">
        <v>54.599999999999994</v>
      </c>
      <c r="V13" s="57">
        <v>61.300000000000004</v>
      </c>
      <c r="W13" s="57">
        <v>0</v>
      </c>
      <c r="X13" s="57">
        <v>40.799999999999997</v>
      </c>
      <c r="Y13" s="57">
        <v>48.2</v>
      </c>
      <c r="Z13" s="57">
        <v>30</v>
      </c>
      <c r="AA13" s="57">
        <v>22</v>
      </c>
      <c r="AB13" s="57">
        <v>22</v>
      </c>
      <c r="AC13" s="57">
        <f t="shared" si="7"/>
        <v>83.25</v>
      </c>
      <c r="AD13" s="57">
        <v>27.975000000000001</v>
      </c>
      <c r="AE13" s="57">
        <v>14</v>
      </c>
      <c r="AF13" s="57">
        <v>0</v>
      </c>
      <c r="AG13" s="57">
        <v>0</v>
      </c>
      <c r="AH13" s="57">
        <v>0</v>
      </c>
      <c r="AI13" s="57">
        <v>0</v>
      </c>
      <c r="AJ13" s="57">
        <v>0</v>
      </c>
      <c r="AK13" s="57">
        <v>0</v>
      </c>
      <c r="AL13" s="57">
        <v>0</v>
      </c>
      <c r="AM13" s="57">
        <v>0</v>
      </c>
      <c r="AN13" s="57">
        <v>0</v>
      </c>
      <c r="AO13" s="57">
        <v>0</v>
      </c>
      <c r="AP13" s="57">
        <f t="shared" si="8"/>
        <v>41.975000000000001</v>
      </c>
    </row>
    <row r="14" spans="1:42" x14ac:dyDescent="0.2">
      <c r="B14" s="37"/>
      <c r="C14" s="8" t="s">
        <v>169</v>
      </c>
      <c r="D14" s="57">
        <v>0</v>
      </c>
      <c r="E14" s="57">
        <v>0</v>
      </c>
      <c r="F14" s="57">
        <v>0</v>
      </c>
      <c r="G14" s="57">
        <v>0</v>
      </c>
      <c r="H14" s="57">
        <v>0</v>
      </c>
      <c r="I14" s="57">
        <v>0</v>
      </c>
      <c r="J14" s="57">
        <v>0</v>
      </c>
      <c r="K14" s="57">
        <v>0</v>
      </c>
      <c r="L14" s="57">
        <v>4.2</v>
      </c>
      <c r="M14" s="57">
        <v>7.8</v>
      </c>
      <c r="N14" s="57">
        <v>12.799999999999999</v>
      </c>
      <c r="O14" s="57">
        <v>6.6000000000000005</v>
      </c>
      <c r="P14" s="57">
        <f t="shared" si="6"/>
        <v>0</v>
      </c>
      <c r="Q14" s="57">
        <v>4.5</v>
      </c>
      <c r="R14" s="57">
        <v>4.4000000000000004</v>
      </c>
      <c r="S14" s="57">
        <v>15.999999999999998</v>
      </c>
      <c r="T14" s="57">
        <v>17.349999999999998</v>
      </c>
      <c r="U14" s="57">
        <v>6.6000000000000005</v>
      </c>
      <c r="V14" s="57">
        <v>4.2</v>
      </c>
      <c r="W14" s="57">
        <v>12.2</v>
      </c>
      <c r="X14" s="57">
        <v>2.1</v>
      </c>
      <c r="Y14" s="57">
        <v>8.5999999999999979</v>
      </c>
      <c r="Z14" s="57">
        <v>16.100000000000001</v>
      </c>
      <c r="AA14" s="57">
        <v>22.8</v>
      </c>
      <c r="AB14" s="57">
        <v>4.5</v>
      </c>
      <c r="AC14" s="57">
        <f t="shared" si="7"/>
        <v>24.9</v>
      </c>
      <c r="AD14" s="57">
        <v>18.5</v>
      </c>
      <c r="AE14" s="57">
        <v>21.6</v>
      </c>
      <c r="AF14" s="57">
        <v>0</v>
      </c>
      <c r="AG14" s="57">
        <v>0</v>
      </c>
      <c r="AH14" s="57">
        <v>0</v>
      </c>
      <c r="AI14" s="57">
        <v>0</v>
      </c>
      <c r="AJ14" s="57">
        <v>0</v>
      </c>
      <c r="AK14" s="57">
        <v>0</v>
      </c>
      <c r="AL14" s="57">
        <v>0</v>
      </c>
      <c r="AM14" s="57">
        <v>0</v>
      </c>
      <c r="AN14" s="57">
        <v>0</v>
      </c>
      <c r="AO14" s="57">
        <v>0</v>
      </c>
      <c r="AP14" s="57">
        <f t="shared" si="8"/>
        <v>40.1</v>
      </c>
    </row>
    <row r="15" spans="1:42" x14ac:dyDescent="0.2">
      <c r="B15" s="37"/>
      <c r="C15" s="8" t="s">
        <v>168</v>
      </c>
      <c r="D15" s="57">
        <v>0</v>
      </c>
      <c r="E15" s="57">
        <v>0</v>
      </c>
      <c r="F15" s="57">
        <v>0</v>
      </c>
      <c r="G15" s="57">
        <v>0</v>
      </c>
      <c r="H15" s="57">
        <v>0</v>
      </c>
      <c r="I15" s="57">
        <v>0</v>
      </c>
      <c r="J15" s="57">
        <v>0</v>
      </c>
      <c r="K15" s="57">
        <v>0</v>
      </c>
      <c r="L15" s="57">
        <v>2.2000000000000002</v>
      </c>
      <c r="M15" s="57">
        <v>6.6000000000000005</v>
      </c>
      <c r="N15" s="57">
        <v>2.4000000000000004</v>
      </c>
      <c r="O15" s="57">
        <v>2.2000000000000002</v>
      </c>
      <c r="P15" s="57">
        <f t="shared" si="6"/>
        <v>0</v>
      </c>
      <c r="Q15" s="57">
        <v>4.4000000000000004</v>
      </c>
      <c r="R15" s="57">
        <v>0</v>
      </c>
      <c r="S15" s="57">
        <v>4.4000000000000004</v>
      </c>
      <c r="T15" s="57">
        <v>6.6000000000000005</v>
      </c>
      <c r="U15" s="57">
        <v>6.6000000000000005</v>
      </c>
      <c r="V15" s="57">
        <v>6.3</v>
      </c>
      <c r="W15" s="57">
        <v>0</v>
      </c>
      <c r="X15" s="57">
        <v>0</v>
      </c>
      <c r="Y15" s="57">
        <v>6</v>
      </c>
      <c r="Z15" s="57">
        <v>6</v>
      </c>
      <c r="AA15" s="57">
        <v>2.2000000000000002</v>
      </c>
      <c r="AB15" s="57">
        <v>2</v>
      </c>
      <c r="AC15" s="57">
        <f t="shared" si="7"/>
        <v>8.8000000000000007</v>
      </c>
      <c r="AD15" s="57">
        <v>10.1</v>
      </c>
      <c r="AE15" s="57">
        <v>5.8</v>
      </c>
      <c r="AF15" s="57">
        <v>0</v>
      </c>
      <c r="AG15" s="57">
        <v>0</v>
      </c>
      <c r="AH15" s="57">
        <v>0</v>
      </c>
      <c r="AI15" s="57">
        <v>0</v>
      </c>
      <c r="AJ15" s="57">
        <v>0</v>
      </c>
      <c r="AK15" s="57">
        <v>0</v>
      </c>
      <c r="AL15" s="57">
        <v>0</v>
      </c>
      <c r="AM15" s="57">
        <v>0</v>
      </c>
      <c r="AN15" s="57">
        <v>0</v>
      </c>
      <c r="AO15" s="57">
        <v>0</v>
      </c>
      <c r="AP15" s="57">
        <f t="shared" si="8"/>
        <v>15.899999999999999</v>
      </c>
    </row>
    <row r="16" spans="1:42" x14ac:dyDescent="0.2">
      <c r="B16" s="37"/>
      <c r="C16" s="8" t="s">
        <v>165</v>
      </c>
      <c r="D16" s="57">
        <v>0</v>
      </c>
      <c r="E16" s="57">
        <v>0</v>
      </c>
      <c r="F16" s="57">
        <v>0</v>
      </c>
      <c r="G16" s="57">
        <v>0</v>
      </c>
      <c r="H16" s="57">
        <v>0</v>
      </c>
      <c r="I16" s="57">
        <v>0</v>
      </c>
      <c r="J16" s="57">
        <v>0</v>
      </c>
      <c r="K16" s="57">
        <v>0</v>
      </c>
      <c r="L16" s="57">
        <v>2.15</v>
      </c>
      <c r="M16" s="57">
        <v>2.2000000000000002</v>
      </c>
      <c r="N16" s="57">
        <v>0</v>
      </c>
      <c r="O16" s="57">
        <v>0.1</v>
      </c>
      <c r="P16" s="57">
        <f t="shared" si="6"/>
        <v>0</v>
      </c>
      <c r="Q16" s="57">
        <v>0</v>
      </c>
      <c r="R16" s="57">
        <v>2.2000000000000002</v>
      </c>
      <c r="S16" s="57">
        <v>2.2000000000000002</v>
      </c>
      <c r="T16" s="57">
        <v>0</v>
      </c>
      <c r="U16" s="57">
        <v>2.5</v>
      </c>
      <c r="V16" s="57">
        <v>4</v>
      </c>
      <c r="W16" s="57">
        <v>0</v>
      </c>
      <c r="X16" s="57">
        <v>0</v>
      </c>
      <c r="Y16" s="57">
        <v>2.2000000000000002</v>
      </c>
      <c r="Z16" s="57">
        <v>2</v>
      </c>
      <c r="AA16" s="57">
        <v>2.2999999999999998</v>
      </c>
      <c r="AB16" s="57">
        <v>2</v>
      </c>
      <c r="AC16" s="57">
        <f t="shared" si="7"/>
        <v>4.4000000000000004</v>
      </c>
      <c r="AD16" s="57">
        <v>6.8</v>
      </c>
      <c r="AE16" s="57">
        <v>7.6</v>
      </c>
      <c r="AF16" s="57">
        <v>0</v>
      </c>
      <c r="AG16" s="57">
        <v>0</v>
      </c>
      <c r="AH16" s="57">
        <v>0</v>
      </c>
      <c r="AI16" s="57">
        <v>0</v>
      </c>
      <c r="AJ16" s="57">
        <v>0</v>
      </c>
      <c r="AK16" s="57">
        <v>0</v>
      </c>
      <c r="AL16" s="57">
        <v>0</v>
      </c>
      <c r="AM16" s="57">
        <v>0</v>
      </c>
      <c r="AN16" s="57">
        <v>0</v>
      </c>
      <c r="AO16" s="57">
        <v>0</v>
      </c>
      <c r="AP16" s="57">
        <f t="shared" si="8"/>
        <v>14.399999999999999</v>
      </c>
    </row>
    <row r="17" spans="1:42" x14ac:dyDescent="0.2">
      <c r="B17" s="43" t="s">
        <v>279</v>
      </c>
      <c r="C17" s="44"/>
      <c r="D17" s="58">
        <f t="shared" ref="D17:AC17" si="9">SUM(D11:D16)</f>
        <v>0</v>
      </c>
      <c r="E17" s="58">
        <f t="shared" si="9"/>
        <v>0</v>
      </c>
      <c r="F17" s="58">
        <f t="shared" si="9"/>
        <v>0</v>
      </c>
      <c r="G17" s="58">
        <f t="shared" si="9"/>
        <v>0</v>
      </c>
      <c r="H17" s="58">
        <f t="shared" si="9"/>
        <v>0</v>
      </c>
      <c r="I17" s="58">
        <f t="shared" si="9"/>
        <v>0</v>
      </c>
      <c r="J17" s="58">
        <f t="shared" si="9"/>
        <v>0</v>
      </c>
      <c r="K17" s="58">
        <f t="shared" si="9"/>
        <v>0</v>
      </c>
      <c r="L17" s="58">
        <f t="shared" si="9"/>
        <v>22.849999999999998</v>
      </c>
      <c r="M17" s="58">
        <f t="shared" si="9"/>
        <v>95.424999999999997</v>
      </c>
      <c r="N17" s="58">
        <f t="shared" si="9"/>
        <v>119.85</v>
      </c>
      <c r="O17" s="58">
        <f t="shared" si="9"/>
        <v>39.500000000000007</v>
      </c>
      <c r="P17" s="58">
        <f t="shared" si="9"/>
        <v>0</v>
      </c>
      <c r="Q17" s="58">
        <f t="shared" si="9"/>
        <v>52.925000000000004</v>
      </c>
      <c r="R17" s="58">
        <f t="shared" si="9"/>
        <v>28.425000000000001</v>
      </c>
      <c r="S17" s="58">
        <f t="shared" si="9"/>
        <v>44.3</v>
      </c>
      <c r="T17" s="58">
        <f t="shared" si="9"/>
        <v>96.524999999999977</v>
      </c>
      <c r="U17" s="58">
        <f t="shared" si="9"/>
        <v>82.299999999999983</v>
      </c>
      <c r="V17" s="58">
        <f t="shared" si="9"/>
        <v>75.8</v>
      </c>
      <c r="W17" s="58">
        <f t="shared" si="9"/>
        <v>48.3</v>
      </c>
      <c r="X17" s="58">
        <f t="shared" si="9"/>
        <v>58.9</v>
      </c>
      <c r="Y17" s="58">
        <f t="shared" si="9"/>
        <v>71.100000000000009</v>
      </c>
      <c r="Z17" s="58">
        <f t="shared" si="9"/>
        <v>86.1</v>
      </c>
      <c r="AA17" s="58">
        <f t="shared" si="9"/>
        <v>63.3</v>
      </c>
      <c r="AB17" s="58">
        <f t="shared" si="9"/>
        <v>46.5</v>
      </c>
      <c r="AC17" s="58">
        <f t="shared" si="9"/>
        <v>125.64999999999999</v>
      </c>
      <c r="AD17" s="58">
        <f t="shared" ref="AD17:AP17" si="10">SUM(AD11:AD16)</f>
        <v>67.375</v>
      </c>
      <c r="AE17" s="58">
        <f t="shared" si="10"/>
        <v>53</v>
      </c>
      <c r="AF17" s="58">
        <f t="shared" si="10"/>
        <v>0</v>
      </c>
      <c r="AG17" s="58">
        <f t="shared" si="10"/>
        <v>0</v>
      </c>
      <c r="AH17" s="58">
        <f t="shared" si="10"/>
        <v>0</v>
      </c>
      <c r="AI17" s="58">
        <f t="shared" si="10"/>
        <v>0</v>
      </c>
      <c r="AJ17" s="58">
        <f t="shared" si="10"/>
        <v>0</v>
      </c>
      <c r="AK17" s="58">
        <f t="shared" si="10"/>
        <v>0</v>
      </c>
      <c r="AL17" s="58">
        <f t="shared" si="10"/>
        <v>0</v>
      </c>
      <c r="AM17" s="58">
        <f t="shared" si="10"/>
        <v>0</v>
      </c>
      <c r="AN17" s="58">
        <f t="shared" si="10"/>
        <v>0</v>
      </c>
      <c r="AO17" s="58">
        <f t="shared" si="10"/>
        <v>0</v>
      </c>
      <c r="AP17" s="58">
        <f t="shared" si="10"/>
        <v>120.375</v>
      </c>
    </row>
    <row r="18" spans="1:42" x14ac:dyDescent="0.2">
      <c r="B18" s="37" t="s">
        <v>280</v>
      </c>
      <c r="C18" s="8" t="s">
        <v>179</v>
      </c>
      <c r="D18" s="57">
        <v>0</v>
      </c>
      <c r="E18" s="57">
        <v>0</v>
      </c>
      <c r="F18" s="57">
        <v>0</v>
      </c>
      <c r="G18" s="57">
        <v>0</v>
      </c>
      <c r="H18" s="57">
        <v>0</v>
      </c>
      <c r="I18" s="57">
        <v>0</v>
      </c>
      <c r="J18" s="57">
        <v>0</v>
      </c>
      <c r="K18" s="57">
        <v>0</v>
      </c>
      <c r="L18" s="57">
        <v>6</v>
      </c>
      <c r="M18" s="57">
        <v>0</v>
      </c>
      <c r="N18" s="57">
        <v>2.3000000000000003</v>
      </c>
      <c r="O18" s="57">
        <v>8</v>
      </c>
      <c r="P18" s="57">
        <f t="shared" ref="P18:P21" si="11">SUM(D18:F18)</f>
        <v>0</v>
      </c>
      <c r="Q18" s="57">
        <v>2</v>
      </c>
      <c r="R18" s="57">
        <v>0</v>
      </c>
      <c r="S18" s="57">
        <v>12.1</v>
      </c>
      <c r="T18" s="57">
        <v>2</v>
      </c>
      <c r="U18" s="57">
        <v>12</v>
      </c>
      <c r="V18" s="57">
        <v>6.0249999999999995</v>
      </c>
      <c r="W18" s="57">
        <v>8.1</v>
      </c>
      <c r="X18" s="57">
        <v>2</v>
      </c>
      <c r="Y18" s="57">
        <v>8.125</v>
      </c>
      <c r="Z18" s="57">
        <v>5.65</v>
      </c>
      <c r="AA18" s="57">
        <v>2.2000000000000002</v>
      </c>
      <c r="AB18" s="57">
        <v>4</v>
      </c>
      <c r="AC18" s="57">
        <f t="shared" ref="AC18:AC21" si="12">SUM(Q18:S18)</f>
        <v>14.1</v>
      </c>
      <c r="AD18" s="57">
        <v>6.1</v>
      </c>
      <c r="AE18" s="57">
        <v>12</v>
      </c>
      <c r="AF18" s="57">
        <v>0</v>
      </c>
      <c r="AG18" s="57">
        <v>0</v>
      </c>
      <c r="AH18" s="57">
        <v>0</v>
      </c>
      <c r="AI18" s="57">
        <v>0</v>
      </c>
      <c r="AJ18" s="57">
        <v>0</v>
      </c>
      <c r="AK18" s="57">
        <v>0</v>
      </c>
      <c r="AL18" s="57">
        <v>0</v>
      </c>
      <c r="AM18" s="57">
        <v>0</v>
      </c>
      <c r="AN18" s="57">
        <v>0</v>
      </c>
      <c r="AO18" s="57">
        <v>0</v>
      </c>
      <c r="AP18" s="57">
        <f>SUM(AD18:AO18)</f>
        <v>18.100000000000001</v>
      </c>
    </row>
    <row r="19" spans="1:42" x14ac:dyDescent="0.2">
      <c r="B19" s="37"/>
      <c r="C19" s="8" t="s">
        <v>183</v>
      </c>
      <c r="D19" s="57">
        <v>0</v>
      </c>
      <c r="E19" s="57">
        <v>0</v>
      </c>
      <c r="F19" s="57">
        <v>0</v>
      </c>
      <c r="G19" s="57">
        <v>0</v>
      </c>
      <c r="H19" s="57">
        <v>0</v>
      </c>
      <c r="I19" s="57">
        <v>0</v>
      </c>
      <c r="J19" s="57">
        <v>0</v>
      </c>
      <c r="K19" s="57">
        <v>0</v>
      </c>
      <c r="L19" s="57">
        <v>4</v>
      </c>
      <c r="M19" s="57">
        <v>0</v>
      </c>
      <c r="N19" s="57">
        <v>4.2</v>
      </c>
      <c r="O19" s="57">
        <v>2</v>
      </c>
      <c r="P19" s="57">
        <f t="shared" si="11"/>
        <v>0</v>
      </c>
      <c r="Q19" s="57">
        <v>2.1</v>
      </c>
      <c r="R19" s="57">
        <v>6</v>
      </c>
      <c r="S19" s="57">
        <v>6.3</v>
      </c>
      <c r="T19" s="57">
        <v>2</v>
      </c>
      <c r="U19" s="57">
        <v>2.5</v>
      </c>
      <c r="V19" s="57">
        <v>6</v>
      </c>
      <c r="W19" s="57">
        <v>2</v>
      </c>
      <c r="X19" s="57">
        <v>6</v>
      </c>
      <c r="Y19" s="57">
        <v>2</v>
      </c>
      <c r="Z19" s="57">
        <v>8</v>
      </c>
      <c r="AA19" s="57">
        <v>2</v>
      </c>
      <c r="AB19" s="57">
        <v>3.2250000000000001</v>
      </c>
      <c r="AC19" s="57">
        <f t="shared" si="12"/>
        <v>14.399999999999999</v>
      </c>
      <c r="AD19" s="57">
        <v>10.199999999999999</v>
      </c>
      <c r="AE19" s="57">
        <v>2</v>
      </c>
      <c r="AF19" s="57">
        <v>0</v>
      </c>
      <c r="AG19" s="57">
        <v>0</v>
      </c>
      <c r="AH19" s="57">
        <v>0</v>
      </c>
      <c r="AI19" s="57">
        <v>0</v>
      </c>
      <c r="AJ19" s="57">
        <v>0</v>
      </c>
      <c r="AK19" s="57">
        <v>0</v>
      </c>
      <c r="AL19" s="57">
        <v>0</v>
      </c>
      <c r="AM19" s="57">
        <v>0</v>
      </c>
      <c r="AN19" s="57">
        <v>0</v>
      </c>
      <c r="AO19" s="57">
        <v>0</v>
      </c>
      <c r="AP19" s="57">
        <f>SUM(AD19:AO19)</f>
        <v>12.2</v>
      </c>
    </row>
    <row r="20" spans="1:42" x14ac:dyDescent="0.2">
      <c r="B20" s="37"/>
      <c r="C20" s="8" t="s">
        <v>184</v>
      </c>
      <c r="D20" s="57">
        <v>0</v>
      </c>
      <c r="E20" s="57">
        <v>0</v>
      </c>
      <c r="F20" s="57">
        <v>0</v>
      </c>
      <c r="G20" s="57">
        <v>0</v>
      </c>
      <c r="H20" s="57">
        <v>0</v>
      </c>
      <c r="I20" s="57">
        <v>0</v>
      </c>
      <c r="J20" s="57">
        <v>0</v>
      </c>
      <c r="K20" s="57">
        <v>0</v>
      </c>
      <c r="L20" s="57">
        <v>4</v>
      </c>
      <c r="M20" s="57">
        <v>4</v>
      </c>
      <c r="N20" s="57">
        <v>6</v>
      </c>
      <c r="O20" s="57">
        <v>0.1</v>
      </c>
      <c r="P20" s="57">
        <f t="shared" si="11"/>
        <v>0</v>
      </c>
      <c r="Q20" s="57">
        <v>8</v>
      </c>
      <c r="R20" s="57">
        <v>6</v>
      </c>
      <c r="S20" s="57">
        <v>4.0999999999999996</v>
      </c>
      <c r="T20" s="57">
        <v>4</v>
      </c>
      <c r="U20" s="57">
        <v>4</v>
      </c>
      <c r="V20" s="57">
        <v>13.725</v>
      </c>
      <c r="W20" s="57">
        <v>6</v>
      </c>
      <c r="X20" s="57">
        <v>4</v>
      </c>
      <c r="Y20" s="57">
        <v>2.1</v>
      </c>
      <c r="Z20" s="57">
        <v>6</v>
      </c>
      <c r="AA20" s="57">
        <v>6.1</v>
      </c>
      <c r="AB20" s="57">
        <v>4</v>
      </c>
      <c r="AC20" s="57">
        <f t="shared" si="12"/>
        <v>18.100000000000001</v>
      </c>
      <c r="AD20" s="57">
        <v>12</v>
      </c>
      <c r="AE20" s="57">
        <v>9.9</v>
      </c>
      <c r="AF20" s="57">
        <v>0</v>
      </c>
      <c r="AG20" s="57">
        <v>0</v>
      </c>
      <c r="AH20" s="57">
        <v>0</v>
      </c>
      <c r="AI20" s="57">
        <v>0</v>
      </c>
      <c r="AJ20" s="57">
        <v>0</v>
      </c>
      <c r="AK20" s="57">
        <v>0</v>
      </c>
      <c r="AL20" s="57">
        <v>0</v>
      </c>
      <c r="AM20" s="57">
        <v>0</v>
      </c>
      <c r="AN20" s="57">
        <v>0</v>
      </c>
      <c r="AO20" s="57">
        <v>0</v>
      </c>
      <c r="AP20" s="57">
        <f>SUM(AD20:AO20)</f>
        <v>21.9</v>
      </c>
    </row>
    <row r="21" spans="1:42" x14ac:dyDescent="0.2">
      <c r="B21" s="37"/>
      <c r="C21" s="8" t="s">
        <v>180</v>
      </c>
      <c r="D21" s="57">
        <v>0</v>
      </c>
      <c r="E21" s="57">
        <v>0</v>
      </c>
      <c r="F21" s="57">
        <v>0</v>
      </c>
      <c r="G21" s="57">
        <v>0</v>
      </c>
      <c r="H21" s="57">
        <v>0</v>
      </c>
      <c r="I21" s="57">
        <v>0</v>
      </c>
      <c r="J21" s="57">
        <v>0</v>
      </c>
      <c r="K21" s="57">
        <v>0</v>
      </c>
      <c r="L21" s="57">
        <v>4</v>
      </c>
      <c r="M21" s="57">
        <v>6</v>
      </c>
      <c r="N21" s="57">
        <v>2</v>
      </c>
      <c r="O21" s="57">
        <v>8</v>
      </c>
      <c r="P21" s="57">
        <f t="shared" si="11"/>
        <v>0</v>
      </c>
      <c r="Q21" s="57">
        <v>64.099999999999994</v>
      </c>
      <c r="R21" s="57">
        <v>2</v>
      </c>
      <c r="S21" s="57">
        <v>8</v>
      </c>
      <c r="T21" s="57">
        <v>10</v>
      </c>
      <c r="U21" s="57">
        <v>10</v>
      </c>
      <c r="V21" s="57">
        <v>4</v>
      </c>
      <c r="W21" s="57">
        <v>18</v>
      </c>
      <c r="X21" s="57">
        <v>6</v>
      </c>
      <c r="Y21" s="57">
        <v>0</v>
      </c>
      <c r="Z21" s="57">
        <v>12</v>
      </c>
      <c r="AA21" s="57">
        <v>6</v>
      </c>
      <c r="AB21" s="57">
        <v>20</v>
      </c>
      <c r="AC21" s="57">
        <f t="shared" si="12"/>
        <v>74.099999999999994</v>
      </c>
      <c r="AD21" s="57">
        <v>14.1</v>
      </c>
      <c r="AE21" s="57">
        <v>20</v>
      </c>
      <c r="AF21" s="57">
        <v>0</v>
      </c>
      <c r="AG21" s="57">
        <v>0</v>
      </c>
      <c r="AH21" s="57">
        <v>0</v>
      </c>
      <c r="AI21" s="57">
        <v>0</v>
      </c>
      <c r="AJ21" s="57">
        <v>0</v>
      </c>
      <c r="AK21" s="57">
        <v>0</v>
      </c>
      <c r="AL21" s="57">
        <v>0</v>
      </c>
      <c r="AM21" s="57">
        <v>0</v>
      </c>
      <c r="AN21" s="57">
        <v>0</v>
      </c>
      <c r="AO21" s="57">
        <v>0</v>
      </c>
      <c r="AP21" s="57">
        <f>SUM(AD21:AO21)</f>
        <v>34.1</v>
      </c>
    </row>
    <row r="22" spans="1:42" x14ac:dyDescent="0.2">
      <c r="B22" s="43" t="s">
        <v>281</v>
      </c>
      <c r="C22" s="44"/>
      <c r="D22" s="58">
        <f t="shared" ref="D22:AC22" si="13">SUM(D18:D21)</f>
        <v>0</v>
      </c>
      <c r="E22" s="58">
        <f t="shared" si="13"/>
        <v>0</v>
      </c>
      <c r="F22" s="58">
        <f t="shared" si="13"/>
        <v>0</v>
      </c>
      <c r="G22" s="58">
        <f t="shared" si="13"/>
        <v>0</v>
      </c>
      <c r="H22" s="58">
        <f t="shared" si="13"/>
        <v>0</v>
      </c>
      <c r="I22" s="58">
        <f t="shared" si="13"/>
        <v>0</v>
      </c>
      <c r="J22" s="58">
        <f t="shared" si="13"/>
        <v>0</v>
      </c>
      <c r="K22" s="58">
        <f t="shared" si="13"/>
        <v>0</v>
      </c>
      <c r="L22" s="58">
        <f t="shared" si="13"/>
        <v>18</v>
      </c>
      <c r="M22" s="58">
        <f t="shared" si="13"/>
        <v>10</v>
      </c>
      <c r="N22" s="58">
        <f t="shared" si="13"/>
        <v>14.5</v>
      </c>
      <c r="O22" s="58">
        <f t="shared" si="13"/>
        <v>18.100000000000001</v>
      </c>
      <c r="P22" s="58">
        <f t="shared" si="13"/>
        <v>0</v>
      </c>
      <c r="Q22" s="58">
        <f t="shared" si="13"/>
        <v>76.199999999999989</v>
      </c>
      <c r="R22" s="58">
        <f t="shared" si="13"/>
        <v>14</v>
      </c>
      <c r="S22" s="58">
        <f t="shared" si="13"/>
        <v>30.5</v>
      </c>
      <c r="T22" s="58">
        <f t="shared" si="13"/>
        <v>18</v>
      </c>
      <c r="U22" s="58">
        <f t="shared" si="13"/>
        <v>28.5</v>
      </c>
      <c r="V22" s="58">
        <f t="shared" si="13"/>
        <v>29.75</v>
      </c>
      <c r="W22" s="58">
        <f t="shared" si="13"/>
        <v>34.1</v>
      </c>
      <c r="X22" s="58">
        <f t="shared" si="13"/>
        <v>18</v>
      </c>
      <c r="Y22" s="58">
        <f t="shared" si="13"/>
        <v>12.225</v>
      </c>
      <c r="Z22" s="58">
        <f t="shared" si="13"/>
        <v>31.65</v>
      </c>
      <c r="AA22" s="58">
        <f t="shared" si="13"/>
        <v>16.3</v>
      </c>
      <c r="AB22" s="58">
        <f t="shared" si="13"/>
        <v>31.225000000000001</v>
      </c>
      <c r="AC22" s="58">
        <f t="shared" si="13"/>
        <v>120.69999999999999</v>
      </c>
      <c r="AD22" s="58">
        <f t="shared" ref="AD22:AP22" si="14">SUM(AD18:AD21)</f>
        <v>42.4</v>
      </c>
      <c r="AE22" s="58">
        <f t="shared" si="14"/>
        <v>43.9</v>
      </c>
      <c r="AF22" s="58">
        <f t="shared" si="14"/>
        <v>0</v>
      </c>
      <c r="AG22" s="58">
        <f t="shared" si="14"/>
        <v>0</v>
      </c>
      <c r="AH22" s="58">
        <f t="shared" si="14"/>
        <v>0</v>
      </c>
      <c r="AI22" s="58">
        <f t="shared" si="14"/>
        <v>0</v>
      </c>
      <c r="AJ22" s="58">
        <f t="shared" si="14"/>
        <v>0</v>
      </c>
      <c r="AK22" s="58">
        <f t="shared" si="14"/>
        <v>0</v>
      </c>
      <c r="AL22" s="58">
        <f t="shared" si="14"/>
        <v>0</v>
      </c>
      <c r="AM22" s="58">
        <f t="shared" si="14"/>
        <v>0</v>
      </c>
      <c r="AN22" s="58">
        <f t="shared" si="14"/>
        <v>0</v>
      </c>
      <c r="AO22" s="58">
        <f t="shared" si="14"/>
        <v>0</v>
      </c>
      <c r="AP22" s="58">
        <f t="shared" si="14"/>
        <v>86.300000000000011</v>
      </c>
    </row>
    <row r="23" spans="1:42" x14ac:dyDescent="0.2">
      <c r="B23" s="37" t="s">
        <v>282</v>
      </c>
      <c r="C23" s="8" t="s">
        <v>181</v>
      </c>
      <c r="D23" s="57">
        <v>0</v>
      </c>
      <c r="E23" s="57">
        <v>0</v>
      </c>
      <c r="F23" s="57">
        <v>0</v>
      </c>
      <c r="G23" s="57">
        <v>0</v>
      </c>
      <c r="H23" s="57">
        <v>0</v>
      </c>
      <c r="I23" s="57">
        <v>0</v>
      </c>
      <c r="J23" s="57">
        <v>0</v>
      </c>
      <c r="K23" s="57">
        <v>0</v>
      </c>
      <c r="L23" s="57">
        <v>3.8</v>
      </c>
      <c r="M23" s="57">
        <v>0</v>
      </c>
      <c r="N23" s="57">
        <v>4.0999999999999996</v>
      </c>
      <c r="O23" s="57">
        <v>4</v>
      </c>
      <c r="P23" s="57">
        <f t="shared" ref="P23:P26" si="15">SUM(D23:F23)</f>
        <v>0</v>
      </c>
      <c r="Q23" s="57">
        <v>2.1</v>
      </c>
      <c r="R23" s="57">
        <v>8</v>
      </c>
      <c r="S23" s="57">
        <v>6</v>
      </c>
      <c r="T23" s="57">
        <v>2</v>
      </c>
      <c r="U23" s="57">
        <v>0</v>
      </c>
      <c r="V23" s="57">
        <v>2</v>
      </c>
      <c r="W23" s="57">
        <v>2</v>
      </c>
      <c r="X23" s="57">
        <v>2</v>
      </c>
      <c r="Y23" s="57">
        <v>4.0999999999999996</v>
      </c>
      <c r="Z23" s="57">
        <v>4</v>
      </c>
      <c r="AA23" s="57">
        <v>4</v>
      </c>
      <c r="AB23" s="57">
        <v>6.1</v>
      </c>
      <c r="AC23" s="57">
        <f t="shared" ref="AC23:AC26" si="16">SUM(Q23:S23)</f>
        <v>16.100000000000001</v>
      </c>
      <c r="AD23" s="57">
        <v>16</v>
      </c>
      <c r="AE23" s="57">
        <v>10</v>
      </c>
      <c r="AF23" s="57">
        <v>0</v>
      </c>
      <c r="AG23" s="57">
        <v>0</v>
      </c>
      <c r="AH23" s="57">
        <v>0</v>
      </c>
      <c r="AI23" s="57">
        <v>0</v>
      </c>
      <c r="AJ23" s="57">
        <v>0</v>
      </c>
      <c r="AK23" s="57">
        <v>0</v>
      </c>
      <c r="AL23" s="57">
        <v>0</v>
      </c>
      <c r="AM23" s="57">
        <v>0</v>
      </c>
      <c r="AN23" s="57">
        <v>0</v>
      </c>
      <c r="AO23" s="57">
        <v>0</v>
      </c>
      <c r="AP23" s="57">
        <f>SUM(AD23:AO23)</f>
        <v>26</v>
      </c>
    </row>
    <row r="24" spans="1:42" x14ac:dyDescent="0.2">
      <c r="B24" s="37"/>
      <c r="C24" s="8" t="s">
        <v>182</v>
      </c>
      <c r="D24" s="57">
        <v>0</v>
      </c>
      <c r="E24" s="57">
        <v>0</v>
      </c>
      <c r="F24" s="57">
        <v>0</v>
      </c>
      <c r="G24" s="57">
        <v>0</v>
      </c>
      <c r="H24" s="57">
        <v>0</v>
      </c>
      <c r="I24" s="57">
        <v>0</v>
      </c>
      <c r="J24" s="57">
        <v>0</v>
      </c>
      <c r="K24" s="57">
        <v>0</v>
      </c>
      <c r="L24" s="57">
        <v>5.1999999999999993</v>
      </c>
      <c r="M24" s="57">
        <v>6</v>
      </c>
      <c r="N24" s="57">
        <v>0.4</v>
      </c>
      <c r="O24" s="57">
        <v>0</v>
      </c>
      <c r="P24" s="57">
        <f t="shared" si="15"/>
        <v>0</v>
      </c>
      <c r="Q24" s="57">
        <v>2</v>
      </c>
      <c r="R24" s="57">
        <v>4</v>
      </c>
      <c r="S24" s="57">
        <v>4.4000000000000004</v>
      </c>
      <c r="T24" s="57">
        <v>2</v>
      </c>
      <c r="U24" s="57">
        <v>4</v>
      </c>
      <c r="V24" s="57">
        <v>0</v>
      </c>
      <c r="W24" s="57">
        <v>2</v>
      </c>
      <c r="X24" s="57">
        <v>2</v>
      </c>
      <c r="Y24" s="57">
        <v>4</v>
      </c>
      <c r="Z24" s="57">
        <v>2</v>
      </c>
      <c r="AA24" s="57">
        <v>7</v>
      </c>
      <c r="AB24" s="57">
        <v>2</v>
      </c>
      <c r="AC24" s="57">
        <f t="shared" si="16"/>
        <v>10.4</v>
      </c>
      <c r="AD24" s="57">
        <v>2.4000000000000004</v>
      </c>
      <c r="AE24" s="57">
        <v>6</v>
      </c>
      <c r="AF24" s="57">
        <v>0</v>
      </c>
      <c r="AG24" s="57">
        <v>0</v>
      </c>
      <c r="AH24" s="57">
        <v>0</v>
      </c>
      <c r="AI24" s="57">
        <v>0</v>
      </c>
      <c r="AJ24" s="57">
        <v>0</v>
      </c>
      <c r="AK24" s="57">
        <v>0</v>
      </c>
      <c r="AL24" s="57">
        <v>0</v>
      </c>
      <c r="AM24" s="57">
        <v>0</v>
      </c>
      <c r="AN24" s="57">
        <v>0</v>
      </c>
      <c r="AO24" s="57">
        <v>0</v>
      </c>
      <c r="AP24" s="57">
        <f>SUM(AD24:AO24)</f>
        <v>8.4</v>
      </c>
    </row>
    <row r="25" spans="1:42" x14ac:dyDescent="0.2">
      <c r="B25" s="37"/>
      <c r="C25" s="8" t="s">
        <v>185</v>
      </c>
      <c r="D25" s="57">
        <v>0</v>
      </c>
      <c r="E25" s="57">
        <v>0</v>
      </c>
      <c r="F25" s="57">
        <v>0</v>
      </c>
      <c r="G25" s="57">
        <v>0</v>
      </c>
      <c r="H25" s="57">
        <v>0</v>
      </c>
      <c r="I25" s="57">
        <v>0</v>
      </c>
      <c r="J25" s="57">
        <v>0</v>
      </c>
      <c r="K25" s="57">
        <v>0</v>
      </c>
      <c r="L25" s="57">
        <v>4</v>
      </c>
      <c r="M25" s="57">
        <v>0</v>
      </c>
      <c r="N25" s="57">
        <v>0.2</v>
      </c>
      <c r="O25" s="57">
        <v>0</v>
      </c>
      <c r="P25" s="57">
        <f t="shared" si="15"/>
        <v>0</v>
      </c>
      <c r="Q25" s="57">
        <v>0</v>
      </c>
      <c r="R25" s="57">
        <v>2</v>
      </c>
      <c r="S25" s="57">
        <v>0</v>
      </c>
      <c r="T25" s="57">
        <v>2</v>
      </c>
      <c r="U25" s="57">
        <v>2</v>
      </c>
      <c r="V25" s="57">
        <v>0</v>
      </c>
      <c r="W25" s="57">
        <v>2</v>
      </c>
      <c r="X25" s="57">
        <v>0</v>
      </c>
      <c r="Y25" s="57">
        <v>0</v>
      </c>
      <c r="Z25" s="57">
        <v>4</v>
      </c>
      <c r="AA25" s="57">
        <v>0</v>
      </c>
      <c r="AB25" s="57">
        <v>2.1</v>
      </c>
      <c r="AC25" s="57">
        <f t="shared" si="16"/>
        <v>2</v>
      </c>
      <c r="AD25" s="57">
        <v>0</v>
      </c>
      <c r="AE25" s="57">
        <v>4</v>
      </c>
      <c r="AF25" s="57">
        <v>0</v>
      </c>
      <c r="AG25" s="57">
        <v>0</v>
      </c>
      <c r="AH25" s="57">
        <v>0</v>
      </c>
      <c r="AI25" s="57">
        <v>0</v>
      </c>
      <c r="AJ25" s="57">
        <v>0</v>
      </c>
      <c r="AK25" s="57">
        <v>0</v>
      </c>
      <c r="AL25" s="57">
        <v>0</v>
      </c>
      <c r="AM25" s="57">
        <v>0</v>
      </c>
      <c r="AN25" s="57">
        <v>0</v>
      </c>
      <c r="AO25" s="57">
        <v>0</v>
      </c>
      <c r="AP25" s="57">
        <f>SUM(AD25:AO25)</f>
        <v>4</v>
      </c>
    </row>
    <row r="26" spans="1:42" x14ac:dyDescent="0.2">
      <c r="B26" s="37"/>
      <c r="C26" s="8" t="s">
        <v>186</v>
      </c>
      <c r="D26" s="57">
        <v>0</v>
      </c>
      <c r="E26" s="57">
        <v>0</v>
      </c>
      <c r="F26" s="57">
        <v>0</v>
      </c>
      <c r="G26" s="57">
        <v>0</v>
      </c>
      <c r="H26" s="57">
        <v>0</v>
      </c>
      <c r="I26" s="57">
        <v>0</v>
      </c>
      <c r="J26" s="57">
        <v>0</v>
      </c>
      <c r="K26" s="57">
        <v>0</v>
      </c>
      <c r="L26" s="57">
        <v>1.5</v>
      </c>
      <c r="M26" s="57">
        <v>4</v>
      </c>
      <c r="N26" s="57">
        <v>0</v>
      </c>
      <c r="O26" s="57">
        <v>0.1</v>
      </c>
      <c r="P26" s="57">
        <f t="shared" si="15"/>
        <v>0</v>
      </c>
      <c r="Q26" s="57">
        <v>2</v>
      </c>
      <c r="R26" s="57">
        <v>2</v>
      </c>
      <c r="S26" s="57">
        <v>2</v>
      </c>
      <c r="T26" s="57">
        <v>2</v>
      </c>
      <c r="U26" s="57">
        <v>4</v>
      </c>
      <c r="V26" s="57">
        <v>0</v>
      </c>
      <c r="W26" s="57">
        <v>4</v>
      </c>
      <c r="X26" s="57">
        <v>0</v>
      </c>
      <c r="Y26" s="57">
        <v>4.0999999999999996</v>
      </c>
      <c r="Z26" s="57">
        <v>4</v>
      </c>
      <c r="AA26" s="57">
        <v>2</v>
      </c>
      <c r="AB26" s="57">
        <v>0.1</v>
      </c>
      <c r="AC26" s="57">
        <f t="shared" si="16"/>
        <v>6</v>
      </c>
      <c r="AD26" s="57">
        <v>2</v>
      </c>
      <c r="AE26" s="57">
        <v>2</v>
      </c>
      <c r="AF26" s="57">
        <v>0</v>
      </c>
      <c r="AG26" s="57">
        <v>0</v>
      </c>
      <c r="AH26" s="57">
        <v>0</v>
      </c>
      <c r="AI26" s="57">
        <v>0</v>
      </c>
      <c r="AJ26" s="57">
        <v>0</v>
      </c>
      <c r="AK26" s="57">
        <v>0</v>
      </c>
      <c r="AL26" s="57">
        <v>0</v>
      </c>
      <c r="AM26" s="57">
        <v>0</v>
      </c>
      <c r="AN26" s="57">
        <v>0</v>
      </c>
      <c r="AO26" s="57">
        <v>0</v>
      </c>
      <c r="AP26" s="57">
        <f>SUM(AD26:AO26)</f>
        <v>4</v>
      </c>
    </row>
    <row r="27" spans="1:42" x14ac:dyDescent="0.2">
      <c r="B27" s="46" t="s">
        <v>283</v>
      </c>
      <c r="C27" s="47"/>
      <c r="D27" s="59">
        <f t="shared" ref="D27:AC27" si="17">SUM(D23:D26)</f>
        <v>0</v>
      </c>
      <c r="E27" s="59">
        <f t="shared" si="17"/>
        <v>0</v>
      </c>
      <c r="F27" s="59">
        <f t="shared" si="17"/>
        <v>0</v>
      </c>
      <c r="G27" s="59">
        <f t="shared" si="17"/>
        <v>0</v>
      </c>
      <c r="H27" s="59">
        <f t="shared" si="17"/>
        <v>0</v>
      </c>
      <c r="I27" s="59">
        <f t="shared" si="17"/>
        <v>0</v>
      </c>
      <c r="J27" s="59">
        <f t="shared" si="17"/>
        <v>0</v>
      </c>
      <c r="K27" s="59">
        <f t="shared" si="17"/>
        <v>0</v>
      </c>
      <c r="L27" s="59">
        <f t="shared" si="17"/>
        <v>14.5</v>
      </c>
      <c r="M27" s="59">
        <f t="shared" si="17"/>
        <v>10</v>
      </c>
      <c r="N27" s="59">
        <f t="shared" si="17"/>
        <v>4.7</v>
      </c>
      <c r="O27" s="59">
        <f t="shared" si="17"/>
        <v>4.0999999999999996</v>
      </c>
      <c r="P27" s="59">
        <f t="shared" si="17"/>
        <v>0</v>
      </c>
      <c r="Q27" s="59">
        <f t="shared" si="17"/>
        <v>6.1</v>
      </c>
      <c r="R27" s="59">
        <f t="shared" si="17"/>
        <v>16</v>
      </c>
      <c r="S27" s="59">
        <f t="shared" si="17"/>
        <v>12.4</v>
      </c>
      <c r="T27" s="59">
        <f t="shared" si="17"/>
        <v>8</v>
      </c>
      <c r="U27" s="59">
        <f t="shared" si="17"/>
        <v>10</v>
      </c>
      <c r="V27" s="59">
        <f t="shared" si="17"/>
        <v>2</v>
      </c>
      <c r="W27" s="59">
        <f t="shared" si="17"/>
        <v>10</v>
      </c>
      <c r="X27" s="59">
        <f t="shared" si="17"/>
        <v>4</v>
      </c>
      <c r="Y27" s="59">
        <f t="shared" si="17"/>
        <v>12.2</v>
      </c>
      <c r="Z27" s="59">
        <f t="shared" si="17"/>
        <v>14</v>
      </c>
      <c r="AA27" s="59">
        <f t="shared" si="17"/>
        <v>13</v>
      </c>
      <c r="AB27" s="59">
        <f t="shared" si="17"/>
        <v>10.299999999999999</v>
      </c>
      <c r="AC27" s="59">
        <f t="shared" si="17"/>
        <v>34.5</v>
      </c>
      <c r="AD27" s="59">
        <f t="shared" ref="AD27:AP27" si="18">SUM(AD23:AD26)</f>
        <v>20.399999999999999</v>
      </c>
      <c r="AE27" s="59">
        <f t="shared" si="18"/>
        <v>22</v>
      </c>
      <c r="AF27" s="59">
        <f t="shared" si="18"/>
        <v>0</v>
      </c>
      <c r="AG27" s="59">
        <f t="shared" si="18"/>
        <v>0</v>
      </c>
      <c r="AH27" s="59">
        <f t="shared" si="18"/>
        <v>0</v>
      </c>
      <c r="AI27" s="59">
        <f t="shared" si="18"/>
        <v>0</v>
      </c>
      <c r="AJ27" s="59">
        <f t="shared" si="18"/>
        <v>0</v>
      </c>
      <c r="AK27" s="59">
        <f t="shared" si="18"/>
        <v>0</v>
      </c>
      <c r="AL27" s="59">
        <f t="shared" si="18"/>
        <v>0</v>
      </c>
      <c r="AM27" s="59">
        <f t="shared" si="18"/>
        <v>0</v>
      </c>
      <c r="AN27" s="59">
        <f t="shared" si="18"/>
        <v>0</v>
      </c>
      <c r="AO27" s="59">
        <f t="shared" si="18"/>
        <v>0</v>
      </c>
      <c r="AP27" s="59">
        <f t="shared" si="18"/>
        <v>42.4</v>
      </c>
    </row>
    <row r="28" spans="1:42" x14ac:dyDescent="0.2">
      <c r="A28" s="49" t="s">
        <v>284</v>
      </c>
      <c r="B28" s="50"/>
      <c r="C28" s="51"/>
      <c r="D28" s="60">
        <f t="shared" ref="D28:AC28" si="19">D5+D10+D17+D22+D27</f>
        <v>0</v>
      </c>
      <c r="E28" s="60">
        <f t="shared" si="19"/>
        <v>0</v>
      </c>
      <c r="F28" s="60">
        <f t="shared" si="19"/>
        <v>0</v>
      </c>
      <c r="G28" s="60">
        <f t="shared" si="19"/>
        <v>0</v>
      </c>
      <c r="H28" s="60">
        <f t="shared" si="19"/>
        <v>0</v>
      </c>
      <c r="I28" s="60">
        <f t="shared" si="19"/>
        <v>0</v>
      </c>
      <c r="J28" s="60">
        <f t="shared" si="19"/>
        <v>0</v>
      </c>
      <c r="K28" s="60">
        <f t="shared" si="19"/>
        <v>0</v>
      </c>
      <c r="L28" s="60">
        <f t="shared" si="19"/>
        <v>115.35</v>
      </c>
      <c r="M28" s="60">
        <f t="shared" si="19"/>
        <v>139.42500000000001</v>
      </c>
      <c r="N28" s="60">
        <f t="shared" si="19"/>
        <v>188.84999999999997</v>
      </c>
      <c r="O28" s="60">
        <f t="shared" si="19"/>
        <v>93.925000000000011</v>
      </c>
      <c r="P28" s="60">
        <f t="shared" si="19"/>
        <v>0</v>
      </c>
      <c r="Q28" s="60">
        <f t="shared" si="19"/>
        <v>171.42499999999998</v>
      </c>
      <c r="R28" s="60">
        <f t="shared" si="19"/>
        <v>112.3</v>
      </c>
      <c r="S28" s="60">
        <f t="shared" si="19"/>
        <v>146.80000000000001</v>
      </c>
      <c r="T28" s="60">
        <f t="shared" si="19"/>
        <v>193.45</v>
      </c>
      <c r="U28" s="60">
        <f t="shared" si="19"/>
        <v>195.09999999999997</v>
      </c>
      <c r="V28" s="60">
        <f t="shared" si="19"/>
        <v>213.95</v>
      </c>
      <c r="W28" s="60">
        <f t="shared" si="19"/>
        <v>192.20000000000002</v>
      </c>
      <c r="X28" s="60">
        <f t="shared" si="19"/>
        <v>163</v>
      </c>
      <c r="Y28" s="60">
        <f t="shared" si="19"/>
        <v>174.07499999999999</v>
      </c>
      <c r="Z28" s="60">
        <f t="shared" si="19"/>
        <v>217.77500000000001</v>
      </c>
      <c r="AA28" s="60">
        <f t="shared" si="19"/>
        <v>174.7</v>
      </c>
      <c r="AB28" s="60">
        <f t="shared" si="19"/>
        <v>167.82500000000002</v>
      </c>
      <c r="AC28" s="60">
        <f t="shared" si="19"/>
        <v>430.52499999999998</v>
      </c>
      <c r="AD28" s="60">
        <f t="shared" ref="AD28:AP28" si="20">AD5+AD10+AD17+AD22+AD27</f>
        <v>228.32500000000002</v>
      </c>
      <c r="AE28" s="60">
        <f t="shared" si="20"/>
        <v>238.1</v>
      </c>
      <c r="AF28" s="60">
        <f t="shared" si="20"/>
        <v>0</v>
      </c>
      <c r="AG28" s="60">
        <f t="shared" si="20"/>
        <v>0</v>
      </c>
      <c r="AH28" s="60">
        <f t="shared" si="20"/>
        <v>0</v>
      </c>
      <c r="AI28" s="60">
        <f t="shared" si="20"/>
        <v>0</v>
      </c>
      <c r="AJ28" s="60">
        <f t="shared" si="20"/>
        <v>0</v>
      </c>
      <c r="AK28" s="60">
        <f t="shared" si="20"/>
        <v>0</v>
      </c>
      <c r="AL28" s="60">
        <f t="shared" si="20"/>
        <v>0</v>
      </c>
      <c r="AM28" s="60">
        <f t="shared" si="20"/>
        <v>0</v>
      </c>
      <c r="AN28" s="60">
        <f t="shared" si="20"/>
        <v>0</v>
      </c>
      <c r="AO28" s="60">
        <f t="shared" si="20"/>
        <v>0</v>
      </c>
      <c r="AP28" s="60">
        <f t="shared" si="20"/>
        <v>466.42500000000001</v>
      </c>
    </row>
    <row r="29" spans="1:42" x14ac:dyDescent="0.2">
      <c r="A29" s="40" t="s">
        <v>285</v>
      </c>
      <c r="B29" s="37" t="s">
        <v>286</v>
      </c>
      <c r="C29" s="8" t="s">
        <v>177</v>
      </c>
      <c r="D29" s="57">
        <v>0</v>
      </c>
      <c r="E29" s="57">
        <v>0</v>
      </c>
      <c r="F29" s="57">
        <v>0</v>
      </c>
      <c r="G29" s="57">
        <v>0</v>
      </c>
      <c r="H29" s="57">
        <v>0</v>
      </c>
      <c r="I29" s="57">
        <v>0</v>
      </c>
      <c r="J29" s="57">
        <v>0</v>
      </c>
      <c r="K29" s="57">
        <v>0</v>
      </c>
      <c r="L29" s="57">
        <v>9</v>
      </c>
      <c r="M29" s="57">
        <v>9</v>
      </c>
      <c r="N29" s="57">
        <v>22.7</v>
      </c>
      <c r="O29" s="57">
        <v>11.9</v>
      </c>
      <c r="P29" s="57">
        <f t="shared" ref="P29:P30" si="21">SUM(D29:F29)</f>
        <v>0</v>
      </c>
      <c r="Q29" s="57">
        <v>7.15</v>
      </c>
      <c r="R29" s="57">
        <v>9</v>
      </c>
      <c r="S29" s="57">
        <v>4.5</v>
      </c>
      <c r="T29" s="57">
        <v>11.25</v>
      </c>
      <c r="U29" s="57">
        <v>4.5</v>
      </c>
      <c r="V29" s="57">
        <v>11.25</v>
      </c>
      <c r="W29" s="57">
        <v>13.799999999999999</v>
      </c>
      <c r="X29" s="57">
        <v>18</v>
      </c>
      <c r="Y29" s="57">
        <v>15.95</v>
      </c>
      <c r="Z29" s="57">
        <v>18</v>
      </c>
      <c r="AA29" s="57">
        <v>11.25</v>
      </c>
      <c r="AB29" s="57">
        <v>13.7</v>
      </c>
      <c r="AC29" s="57">
        <f t="shared" ref="AC29:AC30" si="22">SUM(Q29:S29)</f>
        <v>20.65</v>
      </c>
      <c r="AD29" s="57">
        <v>15.85</v>
      </c>
      <c r="AE29" s="57">
        <v>24.75</v>
      </c>
      <c r="AF29" s="57">
        <v>0</v>
      </c>
      <c r="AG29" s="57">
        <v>0</v>
      </c>
      <c r="AH29" s="57">
        <v>0</v>
      </c>
      <c r="AI29" s="57">
        <v>0</v>
      </c>
      <c r="AJ29" s="57">
        <v>0</v>
      </c>
      <c r="AK29" s="57">
        <v>0</v>
      </c>
      <c r="AL29" s="57">
        <v>0</v>
      </c>
      <c r="AM29" s="57">
        <v>0</v>
      </c>
      <c r="AN29" s="57">
        <v>0</v>
      </c>
      <c r="AO29" s="57">
        <v>0</v>
      </c>
      <c r="AP29" s="57">
        <f>SUM(AD29:AO29)</f>
        <v>40.6</v>
      </c>
    </row>
    <row r="30" spans="1:42" x14ac:dyDescent="0.2">
      <c r="B30" s="37"/>
      <c r="C30" s="8" t="s">
        <v>178</v>
      </c>
      <c r="D30" s="57">
        <v>0</v>
      </c>
      <c r="E30" s="57">
        <v>0</v>
      </c>
      <c r="F30" s="57">
        <v>0</v>
      </c>
      <c r="G30" s="57">
        <v>0</v>
      </c>
      <c r="H30" s="57">
        <v>0</v>
      </c>
      <c r="I30" s="57">
        <v>0</v>
      </c>
      <c r="J30" s="57">
        <v>0</v>
      </c>
      <c r="K30" s="57">
        <v>0</v>
      </c>
      <c r="L30" s="57">
        <v>5</v>
      </c>
      <c r="M30" s="57">
        <v>2.25</v>
      </c>
      <c r="N30" s="57">
        <v>2.25</v>
      </c>
      <c r="O30" s="57">
        <v>0</v>
      </c>
      <c r="P30" s="57">
        <f t="shared" si="21"/>
        <v>0</v>
      </c>
      <c r="Q30" s="57">
        <v>0.2</v>
      </c>
      <c r="R30" s="57">
        <v>8.9749999999999996</v>
      </c>
      <c r="S30" s="57">
        <v>6.75</v>
      </c>
      <c r="T30" s="57">
        <v>0</v>
      </c>
      <c r="U30" s="57">
        <v>6.75</v>
      </c>
      <c r="V30" s="57">
        <v>4.5</v>
      </c>
      <c r="W30" s="57">
        <v>2.4500000000000002</v>
      </c>
      <c r="X30" s="57">
        <v>2.25</v>
      </c>
      <c r="Y30" s="57">
        <v>9</v>
      </c>
      <c r="Z30" s="57">
        <v>2.25</v>
      </c>
      <c r="AA30" s="57">
        <v>4.5</v>
      </c>
      <c r="AB30" s="57">
        <v>2.25</v>
      </c>
      <c r="AC30" s="57">
        <f t="shared" si="22"/>
        <v>15.924999999999999</v>
      </c>
      <c r="AD30" s="57">
        <v>4.5999999999999996</v>
      </c>
      <c r="AE30" s="57">
        <v>4.5</v>
      </c>
      <c r="AF30" s="57">
        <v>0</v>
      </c>
      <c r="AG30" s="57">
        <v>0</v>
      </c>
      <c r="AH30" s="57">
        <v>0</v>
      </c>
      <c r="AI30" s="57">
        <v>0</v>
      </c>
      <c r="AJ30" s="57">
        <v>0</v>
      </c>
      <c r="AK30" s="57">
        <v>0</v>
      </c>
      <c r="AL30" s="57">
        <v>0</v>
      </c>
      <c r="AM30" s="57">
        <v>0</v>
      </c>
      <c r="AN30" s="57">
        <v>0</v>
      </c>
      <c r="AO30" s="57">
        <v>0</v>
      </c>
      <c r="AP30" s="57">
        <f>SUM(AD30:AO30)</f>
        <v>9.1</v>
      </c>
    </row>
    <row r="31" spans="1:42" x14ac:dyDescent="0.2">
      <c r="B31" s="43" t="s">
        <v>287</v>
      </c>
      <c r="C31" s="44"/>
      <c r="D31" s="58">
        <f t="shared" ref="D31:AC31" si="23">SUM(D29:D30)</f>
        <v>0</v>
      </c>
      <c r="E31" s="58">
        <f t="shared" si="23"/>
        <v>0</v>
      </c>
      <c r="F31" s="58">
        <f t="shared" si="23"/>
        <v>0</v>
      </c>
      <c r="G31" s="58">
        <f t="shared" si="23"/>
        <v>0</v>
      </c>
      <c r="H31" s="58">
        <f t="shared" si="23"/>
        <v>0</v>
      </c>
      <c r="I31" s="58">
        <f t="shared" si="23"/>
        <v>0</v>
      </c>
      <c r="J31" s="58">
        <f t="shared" si="23"/>
        <v>0</v>
      </c>
      <c r="K31" s="58">
        <f t="shared" si="23"/>
        <v>0</v>
      </c>
      <c r="L31" s="58">
        <f t="shared" si="23"/>
        <v>14</v>
      </c>
      <c r="M31" s="58">
        <f t="shared" si="23"/>
        <v>11.25</v>
      </c>
      <c r="N31" s="58">
        <f t="shared" si="23"/>
        <v>24.95</v>
      </c>
      <c r="O31" s="58">
        <f t="shared" si="23"/>
        <v>11.9</v>
      </c>
      <c r="P31" s="58">
        <f t="shared" si="23"/>
        <v>0</v>
      </c>
      <c r="Q31" s="58">
        <f t="shared" si="23"/>
        <v>7.3500000000000005</v>
      </c>
      <c r="R31" s="58">
        <f t="shared" si="23"/>
        <v>17.975000000000001</v>
      </c>
      <c r="S31" s="58">
        <f t="shared" si="23"/>
        <v>11.25</v>
      </c>
      <c r="T31" s="58">
        <f t="shared" si="23"/>
        <v>11.25</v>
      </c>
      <c r="U31" s="58">
        <f t="shared" si="23"/>
        <v>11.25</v>
      </c>
      <c r="V31" s="58">
        <f t="shared" si="23"/>
        <v>15.75</v>
      </c>
      <c r="W31" s="58">
        <f t="shared" si="23"/>
        <v>16.25</v>
      </c>
      <c r="X31" s="58">
        <f t="shared" si="23"/>
        <v>20.25</v>
      </c>
      <c r="Y31" s="58">
        <f t="shared" si="23"/>
        <v>24.95</v>
      </c>
      <c r="Z31" s="58">
        <f t="shared" si="23"/>
        <v>20.25</v>
      </c>
      <c r="AA31" s="58">
        <f t="shared" si="23"/>
        <v>15.75</v>
      </c>
      <c r="AB31" s="58">
        <f t="shared" si="23"/>
        <v>15.95</v>
      </c>
      <c r="AC31" s="58">
        <f t="shared" si="23"/>
        <v>36.574999999999996</v>
      </c>
      <c r="AD31" s="58">
        <f t="shared" ref="AD31:AP31" si="24">SUM(AD29:AD30)</f>
        <v>20.45</v>
      </c>
      <c r="AE31" s="58">
        <f t="shared" si="24"/>
        <v>29.25</v>
      </c>
      <c r="AF31" s="58">
        <f t="shared" si="24"/>
        <v>0</v>
      </c>
      <c r="AG31" s="58">
        <f t="shared" si="24"/>
        <v>0</v>
      </c>
      <c r="AH31" s="58">
        <f t="shared" si="24"/>
        <v>0</v>
      </c>
      <c r="AI31" s="58">
        <f t="shared" si="24"/>
        <v>0</v>
      </c>
      <c r="AJ31" s="58">
        <f t="shared" si="24"/>
        <v>0</v>
      </c>
      <c r="AK31" s="58">
        <f t="shared" si="24"/>
        <v>0</v>
      </c>
      <c r="AL31" s="58">
        <f t="shared" si="24"/>
        <v>0</v>
      </c>
      <c r="AM31" s="58">
        <f t="shared" si="24"/>
        <v>0</v>
      </c>
      <c r="AN31" s="58">
        <f t="shared" si="24"/>
        <v>0</v>
      </c>
      <c r="AO31" s="58">
        <f t="shared" si="24"/>
        <v>0</v>
      </c>
      <c r="AP31" s="58">
        <f t="shared" si="24"/>
        <v>49.7</v>
      </c>
    </row>
    <row r="32" spans="1:42" x14ac:dyDescent="0.2">
      <c r="B32" s="37" t="s">
        <v>145</v>
      </c>
      <c r="C32" s="8" t="s">
        <v>146</v>
      </c>
      <c r="D32" s="57">
        <v>0</v>
      </c>
      <c r="E32" s="57">
        <v>0</v>
      </c>
      <c r="F32" s="57">
        <v>0</v>
      </c>
      <c r="G32" s="57">
        <v>0</v>
      </c>
      <c r="H32" s="57">
        <v>0</v>
      </c>
      <c r="I32" s="57">
        <v>0</v>
      </c>
      <c r="J32" s="57">
        <v>0</v>
      </c>
      <c r="K32" s="57">
        <v>0</v>
      </c>
      <c r="L32" s="57">
        <v>4.5</v>
      </c>
      <c r="M32" s="57">
        <v>0</v>
      </c>
      <c r="N32" s="57">
        <v>2.25</v>
      </c>
      <c r="O32" s="57">
        <v>2.4500000000000002</v>
      </c>
      <c r="P32" s="57">
        <f t="shared" ref="P32:P36" si="25">SUM(D32:F32)</f>
        <v>0</v>
      </c>
      <c r="Q32" s="57">
        <v>2.25</v>
      </c>
      <c r="R32" s="57">
        <v>2.25</v>
      </c>
      <c r="S32" s="57">
        <v>2.5499999999999998</v>
      </c>
      <c r="T32" s="57">
        <v>4.5</v>
      </c>
      <c r="U32" s="57">
        <v>4.5</v>
      </c>
      <c r="V32" s="57">
        <v>4.5</v>
      </c>
      <c r="W32" s="57">
        <v>9.1999999999999993</v>
      </c>
      <c r="X32" s="57">
        <v>6.75</v>
      </c>
      <c r="Y32" s="57">
        <v>4.5999999999999996</v>
      </c>
      <c r="Z32" s="57">
        <v>4.5</v>
      </c>
      <c r="AA32" s="57">
        <v>6.75</v>
      </c>
      <c r="AB32" s="57">
        <v>4.8</v>
      </c>
      <c r="AC32" s="57">
        <f t="shared" ref="AC32:AC51" si="26">SUM(Q32:S32)</f>
        <v>7.05</v>
      </c>
      <c r="AD32" s="57">
        <v>0</v>
      </c>
      <c r="AE32" s="57">
        <v>6.75</v>
      </c>
      <c r="AF32" s="57">
        <v>0</v>
      </c>
      <c r="AG32" s="57">
        <v>0</v>
      </c>
      <c r="AH32" s="57">
        <v>0</v>
      </c>
      <c r="AI32" s="57">
        <v>0</v>
      </c>
      <c r="AJ32" s="57">
        <v>0</v>
      </c>
      <c r="AK32" s="57">
        <v>0</v>
      </c>
      <c r="AL32" s="57">
        <v>0</v>
      </c>
      <c r="AM32" s="57">
        <v>0</v>
      </c>
      <c r="AN32" s="57">
        <v>0</v>
      </c>
      <c r="AO32" s="57">
        <v>0</v>
      </c>
      <c r="AP32" s="57">
        <f>SUM(AD32:AO32)</f>
        <v>6.75</v>
      </c>
    </row>
    <row r="33" spans="2:42" x14ac:dyDescent="0.2">
      <c r="B33" s="37"/>
      <c r="C33" s="8" t="s">
        <v>147</v>
      </c>
      <c r="D33" s="57">
        <v>0</v>
      </c>
      <c r="E33" s="57">
        <v>0</v>
      </c>
      <c r="F33" s="57">
        <v>0</v>
      </c>
      <c r="G33" s="57">
        <v>0</v>
      </c>
      <c r="H33" s="57">
        <v>0</v>
      </c>
      <c r="I33" s="57">
        <v>0</v>
      </c>
      <c r="J33" s="57">
        <v>0</v>
      </c>
      <c r="K33" s="57">
        <v>0</v>
      </c>
      <c r="L33" s="57">
        <v>8.75</v>
      </c>
      <c r="M33" s="57">
        <v>0</v>
      </c>
      <c r="N33" s="57">
        <v>2.25</v>
      </c>
      <c r="O33" s="57">
        <v>9</v>
      </c>
      <c r="P33" s="57">
        <f t="shared" si="25"/>
        <v>0</v>
      </c>
      <c r="Q33" s="57">
        <v>2.4500000000000002</v>
      </c>
      <c r="R33" s="57">
        <v>13.5</v>
      </c>
      <c r="S33" s="57">
        <v>11.25</v>
      </c>
      <c r="T33" s="57">
        <v>4.5</v>
      </c>
      <c r="U33" s="57">
        <v>6.75</v>
      </c>
      <c r="V33" s="57">
        <v>4.5</v>
      </c>
      <c r="W33" s="57">
        <v>9</v>
      </c>
      <c r="X33" s="57">
        <v>4.5</v>
      </c>
      <c r="Y33" s="57">
        <v>8.5</v>
      </c>
      <c r="Z33" s="57">
        <v>9</v>
      </c>
      <c r="AA33" s="57">
        <v>6.75</v>
      </c>
      <c r="AB33" s="57">
        <v>9</v>
      </c>
      <c r="AC33" s="57">
        <f t="shared" si="26"/>
        <v>27.2</v>
      </c>
      <c r="AD33" s="57">
        <v>2.25</v>
      </c>
      <c r="AE33" s="57">
        <v>6.75</v>
      </c>
      <c r="AF33" s="57">
        <v>0</v>
      </c>
      <c r="AG33" s="57">
        <v>0</v>
      </c>
      <c r="AH33" s="57">
        <v>0</v>
      </c>
      <c r="AI33" s="57">
        <v>0</v>
      </c>
      <c r="AJ33" s="57">
        <v>0</v>
      </c>
      <c r="AK33" s="57">
        <v>0</v>
      </c>
      <c r="AL33" s="57">
        <v>0</v>
      </c>
      <c r="AM33" s="57">
        <v>0</v>
      </c>
      <c r="AN33" s="57">
        <v>0</v>
      </c>
      <c r="AO33" s="57">
        <v>0</v>
      </c>
      <c r="AP33" s="57">
        <f>SUM(AD33:AO33)</f>
        <v>9</v>
      </c>
    </row>
    <row r="34" spans="2:42" x14ac:dyDescent="0.2">
      <c r="B34" s="37"/>
      <c r="C34" s="8" t="s">
        <v>148</v>
      </c>
      <c r="D34" s="57">
        <v>0</v>
      </c>
      <c r="E34" s="57">
        <v>0</v>
      </c>
      <c r="F34" s="57">
        <v>0</v>
      </c>
      <c r="G34" s="57">
        <v>0</v>
      </c>
      <c r="H34" s="57">
        <v>0</v>
      </c>
      <c r="I34" s="57">
        <v>0</v>
      </c>
      <c r="J34" s="57">
        <v>0</v>
      </c>
      <c r="K34" s="57">
        <v>0</v>
      </c>
      <c r="L34" s="57">
        <v>0</v>
      </c>
      <c r="M34" s="57">
        <v>0</v>
      </c>
      <c r="N34" s="57">
        <v>0.1</v>
      </c>
      <c r="O34" s="57">
        <v>0</v>
      </c>
      <c r="P34" s="57">
        <f t="shared" si="25"/>
        <v>0</v>
      </c>
      <c r="Q34" s="57">
        <v>0</v>
      </c>
      <c r="R34" s="57">
        <v>0</v>
      </c>
      <c r="S34" s="57">
        <v>0.1</v>
      </c>
      <c r="T34" s="57">
        <v>0</v>
      </c>
      <c r="U34" s="57">
        <v>0</v>
      </c>
      <c r="V34" s="57">
        <v>0.1</v>
      </c>
      <c r="W34" s="57">
        <v>0</v>
      </c>
      <c r="X34" s="57">
        <v>0.1</v>
      </c>
      <c r="Y34" s="57">
        <v>0</v>
      </c>
      <c r="Z34" s="57">
        <v>0</v>
      </c>
      <c r="AA34" s="57">
        <v>0.30000000000000004</v>
      </c>
      <c r="AB34" s="57">
        <v>0</v>
      </c>
      <c r="AC34" s="57">
        <f t="shared" si="26"/>
        <v>0.1</v>
      </c>
      <c r="AD34" s="57">
        <v>0</v>
      </c>
      <c r="AE34" s="57">
        <v>0</v>
      </c>
      <c r="AF34" s="57">
        <v>0</v>
      </c>
      <c r="AG34" s="57">
        <v>0</v>
      </c>
      <c r="AH34" s="57">
        <v>0</v>
      </c>
      <c r="AI34" s="57">
        <v>0</v>
      </c>
      <c r="AJ34" s="57">
        <v>0</v>
      </c>
      <c r="AK34" s="57">
        <v>0</v>
      </c>
      <c r="AL34" s="57">
        <v>0</v>
      </c>
      <c r="AM34" s="57">
        <v>0</v>
      </c>
      <c r="AN34" s="57">
        <v>0</v>
      </c>
      <c r="AO34" s="57">
        <v>0</v>
      </c>
      <c r="AP34" s="57">
        <f>SUM(AD34:AO34)</f>
        <v>0</v>
      </c>
    </row>
    <row r="35" spans="2:42" x14ac:dyDescent="0.2">
      <c r="B35" s="37"/>
      <c r="C35" s="8" t="s">
        <v>149</v>
      </c>
      <c r="D35" s="57">
        <v>0</v>
      </c>
      <c r="E35" s="57">
        <v>0</v>
      </c>
      <c r="F35" s="57">
        <v>0</v>
      </c>
      <c r="G35" s="57">
        <v>0</v>
      </c>
      <c r="H35" s="57">
        <v>0</v>
      </c>
      <c r="I35" s="57">
        <v>0</v>
      </c>
      <c r="J35" s="57">
        <v>0</v>
      </c>
      <c r="K35" s="57">
        <v>0</v>
      </c>
      <c r="L35" s="57">
        <v>3.4</v>
      </c>
      <c r="M35" s="57">
        <v>4.2750000000000004</v>
      </c>
      <c r="N35" s="57">
        <v>12.4</v>
      </c>
      <c r="O35" s="57">
        <v>8.8500000000000014</v>
      </c>
      <c r="P35" s="57">
        <f t="shared" si="25"/>
        <v>0</v>
      </c>
      <c r="Q35" s="57">
        <v>8.4499999999999993</v>
      </c>
      <c r="R35" s="57">
        <v>8.4499999999999993</v>
      </c>
      <c r="S35" s="57">
        <v>11.200000000000001</v>
      </c>
      <c r="T35" s="57">
        <v>15.7</v>
      </c>
      <c r="U35" s="57">
        <v>4.4000000000000004</v>
      </c>
      <c r="V35" s="57">
        <v>8.9500000000000011</v>
      </c>
      <c r="W35" s="57">
        <v>15.600000000000001</v>
      </c>
      <c r="X35" s="57">
        <v>17.2</v>
      </c>
      <c r="Y35" s="57">
        <v>10.85</v>
      </c>
      <c r="Z35" s="57">
        <v>11.05</v>
      </c>
      <c r="AA35" s="57">
        <v>11.45</v>
      </c>
      <c r="AB35" s="57">
        <v>15.7</v>
      </c>
      <c r="AC35" s="57">
        <f t="shared" si="26"/>
        <v>28.1</v>
      </c>
      <c r="AD35" s="57">
        <v>8.5</v>
      </c>
      <c r="AE35" s="57">
        <v>18</v>
      </c>
      <c r="AF35" s="57">
        <v>0</v>
      </c>
      <c r="AG35" s="57">
        <v>0</v>
      </c>
      <c r="AH35" s="57">
        <v>0</v>
      </c>
      <c r="AI35" s="57">
        <v>0</v>
      </c>
      <c r="AJ35" s="57">
        <v>0</v>
      </c>
      <c r="AK35" s="57">
        <v>0</v>
      </c>
      <c r="AL35" s="57">
        <v>0</v>
      </c>
      <c r="AM35" s="57">
        <v>0</v>
      </c>
      <c r="AN35" s="57">
        <v>0</v>
      </c>
      <c r="AO35" s="57">
        <v>0</v>
      </c>
      <c r="AP35" s="57">
        <f>SUM(AD35:AO35)</f>
        <v>26.5</v>
      </c>
    </row>
    <row r="36" spans="2:42" x14ac:dyDescent="0.2">
      <c r="B36" s="37"/>
      <c r="C36" s="8" t="s">
        <v>150</v>
      </c>
      <c r="D36" s="57">
        <v>0</v>
      </c>
      <c r="E36" s="57">
        <v>0</v>
      </c>
      <c r="F36" s="57">
        <v>0</v>
      </c>
      <c r="G36" s="57">
        <v>0</v>
      </c>
      <c r="H36" s="57">
        <v>0</v>
      </c>
      <c r="I36" s="57">
        <v>0</v>
      </c>
      <c r="J36" s="57">
        <v>0</v>
      </c>
      <c r="K36" s="57">
        <v>0</v>
      </c>
      <c r="L36" s="57">
        <v>4.4000000000000004</v>
      </c>
      <c r="M36" s="57">
        <v>4.5</v>
      </c>
      <c r="N36" s="57">
        <v>4.2</v>
      </c>
      <c r="O36" s="57">
        <v>0</v>
      </c>
      <c r="P36" s="57">
        <f t="shared" si="25"/>
        <v>0</v>
      </c>
      <c r="Q36" s="57">
        <v>8.6</v>
      </c>
      <c r="R36" s="57">
        <v>6</v>
      </c>
      <c r="S36" s="57">
        <v>0</v>
      </c>
      <c r="T36" s="57">
        <v>2</v>
      </c>
      <c r="U36" s="57">
        <v>12.1</v>
      </c>
      <c r="V36" s="57">
        <v>2</v>
      </c>
      <c r="W36" s="57">
        <v>2</v>
      </c>
      <c r="X36" s="57">
        <v>4</v>
      </c>
      <c r="Y36" s="57">
        <v>4.3</v>
      </c>
      <c r="Z36" s="57">
        <v>10</v>
      </c>
      <c r="AA36" s="57">
        <v>4</v>
      </c>
      <c r="AB36" s="57">
        <v>6</v>
      </c>
      <c r="AC36" s="57">
        <f t="shared" si="26"/>
        <v>14.6</v>
      </c>
      <c r="AD36" s="57">
        <v>2.2999999999999998</v>
      </c>
      <c r="AE36" s="57">
        <v>6</v>
      </c>
      <c r="AF36" s="57">
        <v>0</v>
      </c>
      <c r="AG36" s="57">
        <v>0</v>
      </c>
      <c r="AH36" s="57">
        <v>0</v>
      </c>
      <c r="AI36" s="57">
        <v>0</v>
      </c>
      <c r="AJ36" s="57">
        <v>0</v>
      </c>
      <c r="AK36" s="57">
        <v>0</v>
      </c>
      <c r="AL36" s="57">
        <v>0</v>
      </c>
      <c r="AM36" s="57">
        <v>0</v>
      </c>
      <c r="AN36" s="57">
        <v>0</v>
      </c>
      <c r="AO36" s="57">
        <v>0</v>
      </c>
      <c r="AP36" s="57">
        <f>SUM(AD36:AO36)</f>
        <v>8.3000000000000007</v>
      </c>
    </row>
    <row r="37" spans="2:42" x14ac:dyDescent="0.2">
      <c r="B37" s="43" t="s">
        <v>288</v>
      </c>
      <c r="C37" s="44"/>
      <c r="D37" s="58">
        <f t="shared" ref="D37:AC37" si="27">SUM(D32:D36)</f>
        <v>0</v>
      </c>
      <c r="E37" s="58">
        <f t="shared" si="27"/>
        <v>0</v>
      </c>
      <c r="F37" s="58">
        <f t="shared" si="27"/>
        <v>0</v>
      </c>
      <c r="G37" s="58">
        <f t="shared" si="27"/>
        <v>0</v>
      </c>
      <c r="H37" s="58">
        <f t="shared" si="27"/>
        <v>0</v>
      </c>
      <c r="I37" s="58">
        <f t="shared" si="27"/>
        <v>0</v>
      </c>
      <c r="J37" s="58">
        <f t="shared" si="27"/>
        <v>0</v>
      </c>
      <c r="K37" s="58">
        <f t="shared" si="27"/>
        <v>0</v>
      </c>
      <c r="L37" s="58">
        <f t="shared" si="27"/>
        <v>21.049999999999997</v>
      </c>
      <c r="M37" s="58">
        <f t="shared" si="27"/>
        <v>8.7750000000000004</v>
      </c>
      <c r="N37" s="58">
        <f t="shared" si="27"/>
        <v>21.2</v>
      </c>
      <c r="O37" s="58">
        <f t="shared" si="27"/>
        <v>20.3</v>
      </c>
      <c r="P37" s="58">
        <f t="shared" si="27"/>
        <v>0</v>
      </c>
      <c r="Q37" s="58">
        <f t="shared" si="27"/>
        <v>21.75</v>
      </c>
      <c r="R37" s="58">
        <f t="shared" si="27"/>
        <v>30.2</v>
      </c>
      <c r="S37" s="58">
        <f t="shared" si="27"/>
        <v>25.1</v>
      </c>
      <c r="T37" s="58">
        <f t="shared" si="27"/>
        <v>26.7</v>
      </c>
      <c r="U37" s="58">
        <f t="shared" si="27"/>
        <v>27.75</v>
      </c>
      <c r="V37" s="58">
        <f t="shared" si="27"/>
        <v>20.05</v>
      </c>
      <c r="W37" s="58">
        <f t="shared" si="27"/>
        <v>35.799999999999997</v>
      </c>
      <c r="X37" s="58">
        <f t="shared" si="27"/>
        <v>32.549999999999997</v>
      </c>
      <c r="Y37" s="58">
        <f t="shared" si="27"/>
        <v>28.25</v>
      </c>
      <c r="Z37" s="58">
        <f t="shared" si="27"/>
        <v>34.549999999999997</v>
      </c>
      <c r="AA37" s="58">
        <f t="shared" si="27"/>
        <v>29.25</v>
      </c>
      <c r="AB37" s="58">
        <f t="shared" si="27"/>
        <v>35.5</v>
      </c>
      <c r="AC37" s="58">
        <f t="shared" si="27"/>
        <v>77.05</v>
      </c>
      <c r="AD37" s="58">
        <f t="shared" ref="AD37:AP37" si="28">SUM(AD32:AD36)</f>
        <v>13.05</v>
      </c>
      <c r="AE37" s="58">
        <f t="shared" si="28"/>
        <v>37.5</v>
      </c>
      <c r="AF37" s="58">
        <f t="shared" si="28"/>
        <v>0</v>
      </c>
      <c r="AG37" s="58">
        <f t="shared" si="28"/>
        <v>0</v>
      </c>
      <c r="AH37" s="58">
        <f t="shared" si="28"/>
        <v>0</v>
      </c>
      <c r="AI37" s="58">
        <f t="shared" si="28"/>
        <v>0</v>
      </c>
      <c r="AJ37" s="58">
        <f t="shared" si="28"/>
        <v>0</v>
      </c>
      <c r="AK37" s="58">
        <f t="shared" si="28"/>
        <v>0</v>
      </c>
      <c r="AL37" s="58">
        <f t="shared" si="28"/>
        <v>0</v>
      </c>
      <c r="AM37" s="58">
        <f t="shared" si="28"/>
        <v>0</v>
      </c>
      <c r="AN37" s="58">
        <f t="shared" si="28"/>
        <v>0</v>
      </c>
      <c r="AO37" s="58">
        <f t="shared" si="28"/>
        <v>0</v>
      </c>
      <c r="AP37" s="58">
        <f t="shared" si="28"/>
        <v>50.55</v>
      </c>
    </row>
    <row r="38" spans="2:42" x14ac:dyDescent="0.2">
      <c r="B38" s="37" t="s">
        <v>289</v>
      </c>
      <c r="C38" s="8" t="s">
        <v>188</v>
      </c>
      <c r="D38" s="57">
        <v>0</v>
      </c>
      <c r="E38" s="57">
        <v>0</v>
      </c>
      <c r="F38" s="57">
        <v>0</v>
      </c>
      <c r="G38" s="57">
        <v>0</v>
      </c>
      <c r="H38" s="57">
        <v>0</v>
      </c>
      <c r="I38" s="57">
        <v>0</v>
      </c>
      <c r="J38" s="57">
        <v>0</v>
      </c>
      <c r="K38" s="57">
        <v>0</v>
      </c>
      <c r="L38" s="57">
        <v>4.5</v>
      </c>
      <c r="M38" s="57">
        <v>4.5</v>
      </c>
      <c r="N38" s="57">
        <v>9.1999999999999993</v>
      </c>
      <c r="O38" s="57">
        <v>15.649999999999999</v>
      </c>
      <c r="P38" s="57">
        <f t="shared" ref="P38:P43" si="29">SUM(D38:F38)</f>
        <v>0</v>
      </c>
      <c r="Q38" s="57">
        <v>20.25</v>
      </c>
      <c r="R38" s="57">
        <v>13.5</v>
      </c>
      <c r="S38" s="57">
        <v>18</v>
      </c>
      <c r="T38" s="57">
        <v>13</v>
      </c>
      <c r="U38" s="57">
        <v>31.5</v>
      </c>
      <c r="V38" s="57">
        <v>24.65</v>
      </c>
      <c r="W38" s="57">
        <v>24.75</v>
      </c>
      <c r="X38" s="57">
        <v>15.75</v>
      </c>
      <c r="Y38" s="57">
        <v>15.75</v>
      </c>
      <c r="Z38" s="57">
        <v>18</v>
      </c>
      <c r="AA38" s="57">
        <v>15.75</v>
      </c>
      <c r="AB38" s="57">
        <v>13.5</v>
      </c>
      <c r="AC38" s="57">
        <f t="shared" si="26"/>
        <v>51.75</v>
      </c>
      <c r="AD38" s="57">
        <v>6.75</v>
      </c>
      <c r="AE38" s="57">
        <v>8.4499999999999993</v>
      </c>
      <c r="AF38" s="57">
        <v>0</v>
      </c>
      <c r="AG38" s="57">
        <v>0</v>
      </c>
      <c r="AH38" s="57">
        <v>0</v>
      </c>
      <c r="AI38" s="57">
        <v>0</v>
      </c>
      <c r="AJ38" s="57">
        <v>0</v>
      </c>
      <c r="AK38" s="57">
        <v>0</v>
      </c>
      <c r="AL38" s="57">
        <v>0</v>
      </c>
      <c r="AM38" s="57">
        <v>0</v>
      </c>
      <c r="AN38" s="57">
        <v>0</v>
      </c>
      <c r="AO38" s="57">
        <v>0</v>
      </c>
      <c r="AP38" s="57">
        <f t="shared" ref="AP38:AP43" si="30">SUM(AD38:AO38)</f>
        <v>15.2</v>
      </c>
    </row>
    <row r="39" spans="2:42" x14ac:dyDescent="0.2">
      <c r="B39" s="37"/>
      <c r="C39" s="8" t="s">
        <v>290</v>
      </c>
      <c r="D39" s="57">
        <v>0</v>
      </c>
      <c r="E39" s="57">
        <v>0</v>
      </c>
      <c r="F39" s="57">
        <v>0</v>
      </c>
      <c r="G39" s="57">
        <v>0</v>
      </c>
      <c r="H39" s="57">
        <v>0</v>
      </c>
      <c r="I39" s="57">
        <v>0</v>
      </c>
      <c r="J39" s="57">
        <v>0</v>
      </c>
      <c r="K39" s="57">
        <v>0</v>
      </c>
      <c r="L39" s="57">
        <v>4.4000000000000004</v>
      </c>
      <c r="M39" s="57">
        <v>4.4000000000000004</v>
      </c>
      <c r="N39" s="57">
        <v>2.2000000000000002</v>
      </c>
      <c r="O39" s="57">
        <v>11.1</v>
      </c>
      <c r="P39" s="57">
        <f t="shared" si="29"/>
        <v>0</v>
      </c>
      <c r="Q39" s="57">
        <v>6.6000000000000005</v>
      </c>
      <c r="R39" s="57">
        <v>13.2</v>
      </c>
      <c r="S39" s="57">
        <v>13.3</v>
      </c>
      <c r="T39" s="57">
        <v>6.75</v>
      </c>
      <c r="U39" s="57">
        <v>6.6000000000000005</v>
      </c>
      <c r="V39" s="57">
        <v>4.375</v>
      </c>
      <c r="W39" s="57">
        <v>12</v>
      </c>
      <c r="X39" s="57">
        <v>6</v>
      </c>
      <c r="Y39" s="57">
        <v>4</v>
      </c>
      <c r="Z39" s="57">
        <v>10</v>
      </c>
      <c r="AA39" s="57">
        <v>0.1</v>
      </c>
      <c r="AB39" s="57">
        <v>0.2</v>
      </c>
      <c r="AC39" s="57">
        <f t="shared" si="26"/>
        <v>33.1</v>
      </c>
      <c r="AD39" s="57">
        <v>2.1</v>
      </c>
      <c r="AE39" s="57">
        <v>0</v>
      </c>
      <c r="AF39" s="57">
        <v>0</v>
      </c>
      <c r="AG39" s="57">
        <v>0</v>
      </c>
      <c r="AH39" s="57">
        <v>0</v>
      </c>
      <c r="AI39" s="57">
        <v>0</v>
      </c>
      <c r="AJ39" s="57">
        <v>0</v>
      </c>
      <c r="AK39" s="57">
        <v>0</v>
      </c>
      <c r="AL39" s="57">
        <v>0</v>
      </c>
      <c r="AM39" s="57">
        <v>0</v>
      </c>
      <c r="AN39" s="57">
        <v>0</v>
      </c>
      <c r="AO39" s="57">
        <v>0</v>
      </c>
      <c r="AP39" s="57">
        <f t="shared" si="30"/>
        <v>2.1</v>
      </c>
    </row>
    <row r="40" spans="2:42" x14ac:dyDescent="0.2">
      <c r="B40" s="37"/>
      <c r="C40" s="8" t="s">
        <v>291</v>
      </c>
      <c r="D40" s="57">
        <v>0</v>
      </c>
      <c r="E40" s="57">
        <v>0</v>
      </c>
      <c r="F40" s="57">
        <v>0</v>
      </c>
      <c r="G40" s="57">
        <v>0</v>
      </c>
      <c r="H40" s="57">
        <v>0</v>
      </c>
      <c r="I40" s="57">
        <v>0</v>
      </c>
      <c r="J40" s="57">
        <v>0</v>
      </c>
      <c r="K40" s="57">
        <v>0</v>
      </c>
      <c r="L40" s="57">
        <v>4</v>
      </c>
      <c r="M40" s="57">
        <v>0</v>
      </c>
      <c r="N40" s="57">
        <v>3.9750000000000001</v>
      </c>
      <c r="O40" s="57">
        <v>0.1</v>
      </c>
      <c r="P40" s="57">
        <f t="shared" si="29"/>
        <v>0</v>
      </c>
      <c r="Q40" s="57">
        <v>0</v>
      </c>
      <c r="R40" s="57">
        <v>4</v>
      </c>
      <c r="S40" s="57">
        <v>8</v>
      </c>
      <c r="T40" s="57">
        <v>17.975000000000001</v>
      </c>
      <c r="U40" s="57">
        <v>9.9749999999999996</v>
      </c>
      <c r="V40" s="57">
        <v>0</v>
      </c>
      <c r="W40" s="57">
        <v>20</v>
      </c>
      <c r="X40" s="57">
        <v>6</v>
      </c>
      <c r="Y40" s="57">
        <v>12.074999999999999</v>
      </c>
      <c r="Z40" s="57">
        <v>6</v>
      </c>
      <c r="AA40" s="57">
        <v>14</v>
      </c>
      <c r="AB40" s="57">
        <v>10.1</v>
      </c>
      <c r="AC40" s="57">
        <f t="shared" si="26"/>
        <v>12</v>
      </c>
      <c r="AD40" s="57">
        <v>12.1</v>
      </c>
      <c r="AE40" s="57">
        <v>15.975</v>
      </c>
      <c r="AF40" s="57">
        <v>0</v>
      </c>
      <c r="AG40" s="57">
        <v>0</v>
      </c>
      <c r="AH40" s="57">
        <v>0</v>
      </c>
      <c r="AI40" s="57">
        <v>0</v>
      </c>
      <c r="AJ40" s="57">
        <v>0</v>
      </c>
      <c r="AK40" s="57">
        <v>0</v>
      </c>
      <c r="AL40" s="57">
        <v>0</v>
      </c>
      <c r="AM40" s="57">
        <v>0</v>
      </c>
      <c r="AN40" s="57">
        <v>0</v>
      </c>
      <c r="AO40" s="57">
        <v>0</v>
      </c>
      <c r="AP40" s="57">
        <f t="shared" si="30"/>
        <v>28.074999999999999</v>
      </c>
    </row>
    <row r="41" spans="2:42" x14ac:dyDescent="0.2">
      <c r="B41" s="37"/>
      <c r="C41" s="8" t="s">
        <v>189</v>
      </c>
      <c r="D41" s="57">
        <v>0</v>
      </c>
      <c r="E41" s="57">
        <v>0</v>
      </c>
      <c r="F41" s="57">
        <v>0</v>
      </c>
      <c r="G41" s="57">
        <v>0</v>
      </c>
      <c r="H41" s="57">
        <v>0</v>
      </c>
      <c r="I41" s="57">
        <v>0</v>
      </c>
      <c r="J41" s="57">
        <v>0</v>
      </c>
      <c r="K41" s="57">
        <v>0</v>
      </c>
      <c r="L41" s="57">
        <v>4.5</v>
      </c>
      <c r="M41" s="57">
        <v>4.5</v>
      </c>
      <c r="N41" s="57">
        <v>0.2</v>
      </c>
      <c r="O41" s="57">
        <v>2.25</v>
      </c>
      <c r="P41" s="57">
        <f t="shared" si="29"/>
        <v>0</v>
      </c>
      <c r="Q41" s="57">
        <v>2.25</v>
      </c>
      <c r="R41" s="57">
        <v>2.1749999999999998</v>
      </c>
      <c r="S41" s="57">
        <v>4.5999999999999996</v>
      </c>
      <c r="T41" s="57">
        <v>4.5</v>
      </c>
      <c r="U41" s="57">
        <v>2.25</v>
      </c>
      <c r="V41" s="57">
        <v>9.1</v>
      </c>
      <c r="W41" s="57">
        <v>4.5</v>
      </c>
      <c r="X41" s="57">
        <v>2.25</v>
      </c>
      <c r="Y41" s="57">
        <v>6.75</v>
      </c>
      <c r="Z41" s="57">
        <v>6.85</v>
      </c>
      <c r="AA41" s="57">
        <v>6.75</v>
      </c>
      <c r="AB41" s="57">
        <v>9</v>
      </c>
      <c r="AC41" s="57">
        <f t="shared" si="26"/>
        <v>9.0249999999999986</v>
      </c>
      <c r="AD41" s="57">
        <v>2.35</v>
      </c>
      <c r="AE41" s="57">
        <v>2.25</v>
      </c>
      <c r="AF41" s="57">
        <v>0</v>
      </c>
      <c r="AG41" s="57">
        <v>0</v>
      </c>
      <c r="AH41" s="57">
        <v>0</v>
      </c>
      <c r="AI41" s="57">
        <v>0</v>
      </c>
      <c r="AJ41" s="57">
        <v>0</v>
      </c>
      <c r="AK41" s="57">
        <v>0</v>
      </c>
      <c r="AL41" s="57">
        <v>0</v>
      </c>
      <c r="AM41" s="57">
        <v>0</v>
      </c>
      <c r="AN41" s="57">
        <v>0</v>
      </c>
      <c r="AO41" s="57">
        <v>0</v>
      </c>
      <c r="AP41" s="57">
        <f t="shared" si="30"/>
        <v>4.5999999999999996</v>
      </c>
    </row>
    <row r="42" spans="2:42" x14ac:dyDescent="0.2">
      <c r="B42" s="37"/>
      <c r="C42" s="8" t="s">
        <v>190</v>
      </c>
      <c r="D42" s="57">
        <v>0</v>
      </c>
      <c r="E42" s="57">
        <v>0</v>
      </c>
      <c r="F42" s="57">
        <v>0</v>
      </c>
      <c r="G42" s="57">
        <v>0</v>
      </c>
      <c r="H42" s="57">
        <v>0</v>
      </c>
      <c r="I42" s="57">
        <v>0</v>
      </c>
      <c r="J42" s="57">
        <v>0</v>
      </c>
      <c r="K42" s="57">
        <v>0</v>
      </c>
      <c r="L42" s="57">
        <v>4</v>
      </c>
      <c r="M42" s="57">
        <v>47.324999999999996</v>
      </c>
      <c r="N42" s="57">
        <v>36.200000000000003</v>
      </c>
      <c r="O42" s="57">
        <v>14</v>
      </c>
      <c r="P42" s="57">
        <f t="shared" si="29"/>
        <v>0</v>
      </c>
      <c r="Q42" s="57">
        <v>6.1</v>
      </c>
      <c r="R42" s="57">
        <v>14</v>
      </c>
      <c r="S42" s="57">
        <v>14.4</v>
      </c>
      <c r="T42" s="57">
        <v>22</v>
      </c>
      <c r="U42" s="57">
        <v>17.399999999999999</v>
      </c>
      <c r="V42" s="57">
        <v>14</v>
      </c>
      <c r="W42" s="57">
        <v>40</v>
      </c>
      <c r="X42" s="57">
        <v>32.1</v>
      </c>
      <c r="Y42" s="57">
        <v>10.199999999999999</v>
      </c>
      <c r="Z42" s="57">
        <v>30.2</v>
      </c>
      <c r="AA42" s="57">
        <v>24.1</v>
      </c>
      <c r="AB42" s="57">
        <v>12.1</v>
      </c>
      <c r="AC42" s="57">
        <f t="shared" si="26"/>
        <v>34.5</v>
      </c>
      <c r="AD42" s="57">
        <v>14</v>
      </c>
      <c r="AE42" s="57">
        <v>34</v>
      </c>
      <c r="AF42" s="57">
        <v>0</v>
      </c>
      <c r="AG42" s="57">
        <v>0</v>
      </c>
      <c r="AH42" s="57">
        <v>0</v>
      </c>
      <c r="AI42" s="57">
        <v>0</v>
      </c>
      <c r="AJ42" s="57">
        <v>0</v>
      </c>
      <c r="AK42" s="57">
        <v>0</v>
      </c>
      <c r="AL42" s="57">
        <v>0</v>
      </c>
      <c r="AM42" s="57">
        <v>0</v>
      </c>
      <c r="AN42" s="57">
        <v>0</v>
      </c>
      <c r="AO42" s="57">
        <v>0</v>
      </c>
      <c r="AP42" s="57">
        <f t="shared" si="30"/>
        <v>48</v>
      </c>
    </row>
    <row r="43" spans="2:42" x14ac:dyDescent="0.2">
      <c r="B43" s="37"/>
      <c r="C43" s="8" t="s">
        <v>191</v>
      </c>
      <c r="D43" s="57">
        <v>0</v>
      </c>
      <c r="E43" s="57">
        <v>0</v>
      </c>
      <c r="F43" s="57">
        <v>0</v>
      </c>
      <c r="G43" s="57">
        <v>0</v>
      </c>
      <c r="H43" s="57">
        <v>0</v>
      </c>
      <c r="I43" s="57">
        <v>0</v>
      </c>
      <c r="J43" s="57">
        <v>0</v>
      </c>
      <c r="K43" s="57">
        <v>0</v>
      </c>
      <c r="L43" s="57">
        <v>4.5</v>
      </c>
      <c r="M43" s="57">
        <v>9</v>
      </c>
      <c r="N43" s="57">
        <v>9</v>
      </c>
      <c r="O43" s="57">
        <v>11.45</v>
      </c>
      <c r="P43" s="57">
        <f t="shared" si="29"/>
        <v>0</v>
      </c>
      <c r="Q43" s="57">
        <v>6.75</v>
      </c>
      <c r="R43" s="57">
        <v>4.5</v>
      </c>
      <c r="S43" s="57">
        <v>20.350000000000001</v>
      </c>
      <c r="T43" s="57">
        <v>6.75</v>
      </c>
      <c r="U43" s="57">
        <v>15.75</v>
      </c>
      <c r="V43" s="57">
        <v>9</v>
      </c>
      <c r="W43" s="57">
        <v>4.5</v>
      </c>
      <c r="X43" s="57">
        <v>8.8000000000000007</v>
      </c>
      <c r="Y43" s="57">
        <v>13.5</v>
      </c>
      <c r="Z43" s="57">
        <v>11.35</v>
      </c>
      <c r="AA43" s="57">
        <v>13.5</v>
      </c>
      <c r="AB43" s="57">
        <v>6.75</v>
      </c>
      <c r="AC43" s="57">
        <f t="shared" si="26"/>
        <v>31.6</v>
      </c>
      <c r="AD43" s="57">
        <v>10.75</v>
      </c>
      <c r="AE43" s="57">
        <v>15.75</v>
      </c>
      <c r="AF43" s="57">
        <v>0</v>
      </c>
      <c r="AG43" s="57">
        <v>0</v>
      </c>
      <c r="AH43" s="57">
        <v>0</v>
      </c>
      <c r="AI43" s="57">
        <v>0</v>
      </c>
      <c r="AJ43" s="57">
        <v>0</v>
      </c>
      <c r="AK43" s="57">
        <v>0</v>
      </c>
      <c r="AL43" s="57">
        <v>0</v>
      </c>
      <c r="AM43" s="57">
        <v>0</v>
      </c>
      <c r="AN43" s="57">
        <v>0</v>
      </c>
      <c r="AO43" s="57">
        <v>0</v>
      </c>
      <c r="AP43" s="57">
        <f t="shared" si="30"/>
        <v>26.5</v>
      </c>
    </row>
    <row r="44" spans="2:42" x14ac:dyDescent="0.2">
      <c r="B44" s="43" t="s">
        <v>292</v>
      </c>
      <c r="C44" s="44"/>
      <c r="D44" s="58">
        <f t="shared" ref="D44:AC44" si="31">SUM(D38:D43)</f>
        <v>0</v>
      </c>
      <c r="E44" s="58">
        <f t="shared" si="31"/>
        <v>0</v>
      </c>
      <c r="F44" s="58">
        <f t="shared" si="31"/>
        <v>0</v>
      </c>
      <c r="G44" s="58">
        <f t="shared" si="31"/>
        <v>0</v>
      </c>
      <c r="H44" s="58">
        <f t="shared" si="31"/>
        <v>0</v>
      </c>
      <c r="I44" s="58">
        <f t="shared" si="31"/>
        <v>0</v>
      </c>
      <c r="J44" s="58">
        <f t="shared" si="31"/>
        <v>0</v>
      </c>
      <c r="K44" s="58">
        <f t="shared" si="31"/>
        <v>0</v>
      </c>
      <c r="L44" s="58">
        <f t="shared" si="31"/>
        <v>25.9</v>
      </c>
      <c r="M44" s="58">
        <f t="shared" si="31"/>
        <v>69.724999999999994</v>
      </c>
      <c r="N44" s="58">
        <f t="shared" si="31"/>
        <v>60.774999999999999</v>
      </c>
      <c r="O44" s="58">
        <f t="shared" si="31"/>
        <v>54.55</v>
      </c>
      <c r="P44" s="58">
        <f t="shared" si="31"/>
        <v>0</v>
      </c>
      <c r="Q44" s="58">
        <f t="shared" si="31"/>
        <v>41.95</v>
      </c>
      <c r="R44" s="58">
        <f t="shared" si="31"/>
        <v>51.375</v>
      </c>
      <c r="S44" s="58">
        <f t="shared" si="31"/>
        <v>78.650000000000006</v>
      </c>
      <c r="T44" s="58">
        <f t="shared" si="31"/>
        <v>70.974999999999994</v>
      </c>
      <c r="U44" s="58">
        <f t="shared" si="31"/>
        <v>83.474999999999994</v>
      </c>
      <c r="V44" s="58">
        <f t="shared" si="31"/>
        <v>61.125</v>
      </c>
      <c r="W44" s="58">
        <f t="shared" si="31"/>
        <v>105.75</v>
      </c>
      <c r="X44" s="58">
        <f t="shared" si="31"/>
        <v>70.900000000000006</v>
      </c>
      <c r="Y44" s="58">
        <f t="shared" si="31"/>
        <v>62.275000000000006</v>
      </c>
      <c r="Z44" s="58">
        <f t="shared" si="31"/>
        <v>82.399999999999991</v>
      </c>
      <c r="AA44" s="58">
        <f t="shared" si="31"/>
        <v>74.2</v>
      </c>
      <c r="AB44" s="58">
        <f t="shared" si="31"/>
        <v>51.65</v>
      </c>
      <c r="AC44" s="58">
        <f t="shared" si="31"/>
        <v>171.97499999999999</v>
      </c>
      <c r="AD44" s="58">
        <f t="shared" ref="AD44:AP44" si="32">SUM(AD38:AD43)</f>
        <v>48.05</v>
      </c>
      <c r="AE44" s="58">
        <f t="shared" si="32"/>
        <v>76.424999999999997</v>
      </c>
      <c r="AF44" s="58">
        <f t="shared" si="32"/>
        <v>0</v>
      </c>
      <c r="AG44" s="58">
        <f t="shared" si="32"/>
        <v>0</v>
      </c>
      <c r="AH44" s="58">
        <f t="shared" si="32"/>
        <v>0</v>
      </c>
      <c r="AI44" s="58">
        <f t="shared" si="32"/>
        <v>0</v>
      </c>
      <c r="AJ44" s="58">
        <f t="shared" si="32"/>
        <v>0</v>
      </c>
      <c r="AK44" s="58">
        <f t="shared" si="32"/>
        <v>0</v>
      </c>
      <c r="AL44" s="58">
        <f t="shared" si="32"/>
        <v>0</v>
      </c>
      <c r="AM44" s="58">
        <f t="shared" si="32"/>
        <v>0</v>
      </c>
      <c r="AN44" s="58">
        <f t="shared" si="32"/>
        <v>0</v>
      </c>
      <c r="AO44" s="58">
        <f t="shared" si="32"/>
        <v>0</v>
      </c>
      <c r="AP44" s="58">
        <f t="shared" si="32"/>
        <v>124.47499999999999</v>
      </c>
    </row>
    <row r="45" spans="2:42" x14ac:dyDescent="0.2">
      <c r="B45" s="37" t="s">
        <v>293</v>
      </c>
      <c r="C45" s="8" t="s">
        <v>6</v>
      </c>
      <c r="D45" s="57">
        <v>0</v>
      </c>
      <c r="E45" s="57">
        <v>0</v>
      </c>
      <c r="F45" s="57">
        <v>0</v>
      </c>
      <c r="G45" s="57">
        <v>0</v>
      </c>
      <c r="H45" s="57">
        <v>0</v>
      </c>
      <c r="I45" s="57">
        <v>0</v>
      </c>
      <c r="J45" s="57">
        <v>0</v>
      </c>
      <c r="K45" s="57">
        <v>0</v>
      </c>
      <c r="L45" s="57">
        <v>4.5</v>
      </c>
      <c r="M45" s="57">
        <v>11.25</v>
      </c>
      <c r="N45" s="57">
        <v>2.25</v>
      </c>
      <c r="O45" s="57">
        <v>4.5999999999999996</v>
      </c>
      <c r="P45" s="57">
        <f t="shared" ref="P45:P49" si="33">SUM(D45:F45)</f>
        <v>0</v>
      </c>
      <c r="Q45" s="57">
        <v>0.2</v>
      </c>
      <c r="R45" s="57">
        <v>4</v>
      </c>
      <c r="S45" s="57">
        <v>6</v>
      </c>
      <c r="T45" s="57">
        <v>4</v>
      </c>
      <c r="U45" s="57">
        <v>8</v>
      </c>
      <c r="V45" s="57">
        <v>8.1</v>
      </c>
      <c r="W45" s="57">
        <v>10.3</v>
      </c>
      <c r="X45" s="57">
        <v>10</v>
      </c>
      <c r="Y45" s="57">
        <v>6.3</v>
      </c>
      <c r="Z45" s="57">
        <v>14</v>
      </c>
      <c r="AA45" s="57">
        <v>4</v>
      </c>
      <c r="AB45" s="57">
        <v>6</v>
      </c>
      <c r="AC45" s="57">
        <f t="shared" si="26"/>
        <v>10.199999999999999</v>
      </c>
      <c r="AD45" s="57">
        <v>8.1999999999999993</v>
      </c>
      <c r="AE45" s="57">
        <v>16</v>
      </c>
      <c r="AF45" s="57">
        <v>0</v>
      </c>
      <c r="AG45" s="57">
        <v>0</v>
      </c>
      <c r="AH45" s="57">
        <v>0</v>
      </c>
      <c r="AI45" s="57">
        <v>0</v>
      </c>
      <c r="AJ45" s="57">
        <v>0</v>
      </c>
      <c r="AK45" s="57">
        <v>0</v>
      </c>
      <c r="AL45" s="57">
        <v>0</v>
      </c>
      <c r="AM45" s="57">
        <v>0</v>
      </c>
      <c r="AN45" s="57">
        <v>0</v>
      </c>
      <c r="AO45" s="57">
        <v>0</v>
      </c>
      <c r="AP45" s="57">
        <f>SUM(AD45:AO45)</f>
        <v>24.2</v>
      </c>
    </row>
    <row r="46" spans="2:42" x14ac:dyDescent="0.2">
      <c r="B46" s="37"/>
      <c r="C46" s="8" t="s">
        <v>152</v>
      </c>
      <c r="D46" s="57">
        <v>0</v>
      </c>
      <c r="E46" s="57">
        <v>0</v>
      </c>
      <c r="F46" s="57">
        <v>0</v>
      </c>
      <c r="G46" s="57">
        <v>0</v>
      </c>
      <c r="H46" s="57">
        <v>0</v>
      </c>
      <c r="I46" s="57">
        <v>0</v>
      </c>
      <c r="J46" s="57">
        <v>0</v>
      </c>
      <c r="K46" s="57">
        <v>0</v>
      </c>
      <c r="L46" s="57">
        <v>4.5</v>
      </c>
      <c r="M46" s="57">
        <v>2.25</v>
      </c>
      <c r="N46" s="57">
        <v>3.6749999999999998</v>
      </c>
      <c r="O46" s="57">
        <v>0.2</v>
      </c>
      <c r="P46" s="57">
        <f t="shared" si="33"/>
        <v>0</v>
      </c>
      <c r="Q46" s="57">
        <v>4.5</v>
      </c>
      <c r="R46" s="57">
        <v>0</v>
      </c>
      <c r="S46" s="57">
        <v>4.5999999999999996</v>
      </c>
      <c r="T46" s="57">
        <v>2.25</v>
      </c>
      <c r="U46" s="57">
        <v>4.5</v>
      </c>
      <c r="V46" s="57">
        <v>4.5</v>
      </c>
      <c r="W46" s="57">
        <v>4.5</v>
      </c>
      <c r="X46" s="57">
        <v>6</v>
      </c>
      <c r="Y46" s="57">
        <v>6.2</v>
      </c>
      <c r="Z46" s="57">
        <v>2</v>
      </c>
      <c r="AA46" s="57">
        <v>6</v>
      </c>
      <c r="AB46" s="57">
        <v>8</v>
      </c>
      <c r="AC46" s="57">
        <f t="shared" si="26"/>
        <v>9.1</v>
      </c>
      <c r="AD46" s="57">
        <v>12.2</v>
      </c>
      <c r="AE46" s="57">
        <v>6</v>
      </c>
      <c r="AF46" s="57">
        <v>0</v>
      </c>
      <c r="AG46" s="57">
        <v>0</v>
      </c>
      <c r="AH46" s="57">
        <v>0</v>
      </c>
      <c r="AI46" s="57">
        <v>0</v>
      </c>
      <c r="AJ46" s="57">
        <v>0</v>
      </c>
      <c r="AK46" s="57">
        <v>0</v>
      </c>
      <c r="AL46" s="57">
        <v>0</v>
      </c>
      <c r="AM46" s="57">
        <v>0</v>
      </c>
      <c r="AN46" s="57">
        <v>0</v>
      </c>
      <c r="AO46" s="57">
        <v>0</v>
      </c>
      <c r="AP46" s="57">
        <f>SUM(AD46:AO46)</f>
        <v>18.2</v>
      </c>
    </row>
    <row r="47" spans="2:42" x14ac:dyDescent="0.2">
      <c r="B47" s="37"/>
      <c r="C47" s="8" t="s">
        <v>153</v>
      </c>
      <c r="D47" s="57">
        <v>0</v>
      </c>
      <c r="E47" s="57">
        <v>0</v>
      </c>
      <c r="F47" s="57">
        <v>0</v>
      </c>
      <c r="G47" s="57">
        <v>0</v>
      </c>
      <c r="H47" s="57">
        <v>0</v>
      </c>
      <c r="I47" s="57">
        <v>0</v>
      </c>
      <c r="J47" s="57">
        <v>0</v>
      </c>
      <c r="K47" s="57">
        <v>0</v>
      </c>
      <c r="L47" s="57">
        <v>4.5</v>
      </c>
      <c r="M47" s="57">
        <v>3.9</v>
      </c>
      <c r="N47" s="57">
        <v>2.1749999999999998</v>
      </c>
      <c r="O47" s="57">
        <v>4.7</v>
      </c>
      <c r="P47" s="57">
        <f t="shared" si="33"/>
        <v>0</v>
      </c>
      <c r="Q47" s="57">
        <v>8.9</v>
      </c>
      <c r="R47" s="57">
        <v>9</v>
      </c>
      <c r="S47" s="57">
        <v>2.7</v>
      </c>
      <c r="T47" s="57">
        <v>2.25</v>
      </c>
      <c r="U47" s="57">
        <v>2.2250000000000001</v>
      </c>
      <c r="V47" s="57">
        <v>6.75</v>
      </c>
      <c r="W47" s="57">
        <v>6.55</v>
      </c>
      <c r="X47" s="57">
        <v>9</v>
      </c>
      <c r="Y47" s="57">
        <v>2.35</v>
      </c>
      <c r="Z47" s="57">
        <v>2.15</v>
      </c>
      <c r="AA47" s="57">
        <v>2.25</v>
      </c>
      <c r="AB47" s="57">
        <v>4.4000000000000004</v>
      </c>
      <c r="AC47" s="57">
        <f t="shared" si="26"/>
        <v>20.599999999999998</v>
      </c>
      <c r="AD47" s="57">
        <v>2.35</v>
      </c>
      <c r="AE47" s="57">
        <v>8.9499999999999993</v>
      </c>
      <c r="AF47" s="57">
        <v>0</v>
      </c>
      <c r="AG47" s="57">
        <v>0</v>
      </c>
      <c r="AH47" s="57">
        <v>0</v>
      </c>
      <c r="AI47" s="57">
        <v>0</v>
      </c>
      <c r="AJ47" s="57">
        <v>0</v>
      </c>
      <c r="AK47" s="57">
        <v>0</v>
      </c>
      <c r="AL47" s="57">
        <v>0</v>
      </c>
      <c r="AM47" s="57">
        <v>0</v>
      </c>
      <c r="AN47" s="57">
        <v>0</v>
      </c>
      <c r="AO47" s="57">
        <v>0</v>
      </c>
      <c r="AP47" s="57">
        <f>SUM(AD47:AO47)</f>
        <v>11.299999999999999</v>
      </c>
    </row>
    <row r="48" spans="2:42" x14ac:dyDescent="0.2">
      <c r="B48" s="37"/>
      <c r="C48" s="8" t="s">
        <v>154</v>
      </c>
      <c r="D48" s="57">
        <v>0</v>
      </c>
      <c r="E48" s="57">
        <v>0</v>
      </c>
      <c r="F48" s="57">
        <v>0</v>
      </c>
      <c r="G48" s="57">
        <v>0</v>
      </c>
      <c r="H48" s="57">
        <v>0</v>
      </c>
      <c r="I48" s="57">
        <v>0</v>
      </c>
      <c r="J48" s="57">
        <v>0</v>
      </c>
      <c r="K48" s="57">
        <v>0</v>
      </c>
      <c r="L48" s="57">
        <v>13</v>
      </c>
      <c r="M48" s="57">
        <v>2</v>
      </c>
      <c r="N48" s="57">
        <v>0</v>
      </c>
      <c r="O48" s="57">
        <v>4.7</v>
      </c>
      <c r="P48" s="57">
        <f t="shared" si="33"/>
        <v>0</v>
      </c>
      <c r="Q48" s="57">
        <v>37.950000000000003</v>
      </c>
      <c r="R48" s="57">
        <v>4.25</v>
      </c>
      <c r="S48" s="57">
        <v>4.7</v>
      </c>
      <c r="T48" s="57">
        <v>9</v>
      </c>
      <c r="U48" s="57">
        <v>8.75</v>
      </c>
      <c r="V48" s="57">
        <v>20.7</v>
      </c>
      <c r="W48" s="57">
        <v>24.55</v>
      </c>
      <c r="X48" s="57">
        <v>20.75</v>
      </c>
      <c r="Y48" s="57">
        <v>6.35</v>
      </c>
      <c r="Z48" s="57">
        <v>20.5</v>
      </c>
      <c r="AA48" s="57">
        <v>14.399999999999999</v>
      </c>
      <c r="AB48" s="57">
        <v>16.75</v>
      </c>
      <c r="AC48" s="57">
        <f t="shared" si="26"/>
        <v>46.900000000000006</v>
      </c>
      <c r="AD48" s="57">
        <v>27.35</v>
      </c>
      <c r="AE48" s="57">
        <v>26.25</v>
      </c>
      <c r="AF48" s="57">
        <v>0</v>
      </c>
      <c r="AG48" s="57">
        <v>0</v>
      </c>
      <c r="AH48" s="57">
        <v>0</v>
      </c>
      <c r="AI48" s="57">
        <v>0</v>
      </c>
      <c r="AJ48" s="57">
        <v>0</v>
      </c>
      <c r="AK48" s="57">
        <v>0</v>
      </c>
      <c r="AL48" s="57">
        <v>0</v>
      </c>
      <c r="AM48" s="57">
        <v>0</v>
      </c>
      <c r="AN48" s="57">
        <v>0</v>
      </c>
      <c r="AO48" s="57">
        <v>0</v>
      </c>
      <c r="AP48" s="57">
        <f>SUM(AD48:AO48)</f>
        <v>53.6</v>
      </c>
    </row>
    <row r="49" spans="1:42" x14ac:dyDescent="0.2">
      <c r="B49" s="37"/>
      <c r="C49" s="8" t="s">
        <v>156</v>
      </c>
      <c r="D49" s="57">
        <v>0</v>
      </c>
      <c r="E49" s="57">
        <v>0</v>
      </c>
      <c r="F49" s="57">
        <v>0</v>
      </c>
      <c r="G49" s="57">
        <v>0</v>
      </c>
      <c r="H49" s="57">
        <v>0</v>
      </c>
      <c r="I49" s="57">
        <v>0</v>
      </c>
      <c r="J49" s="57">
        <v>0</v>
      </c>
      <c r="K49" s="57">
        <v>0</v>
      </c>
      <c r="L49" s="57">
        <v>9</v>
      </c>
      <c r="M49" s="57">
        <v>4.5</v>
      </c>
      <c r="N49" s="57">
        <v>4.7</v>
      </c>
      <c r="O49" s="57">
        <v>0</v>
      </c>
      <c r="P49" s="57">
        <f t="shared" si="33"/>
        <v>0</v>
      </c>
      <c r="Q49" s="57">
        <v>0</v>
      </c>
      <c r="R49" s="57">
        <v>15.75</v>
      </c>
      <c r="S49" s="57">
        <v>15.75</v>
      </c>
      <c r="T49" s="57">
        <v>4.5999999999999996</v>
      </c>
      <c r="U49" s="57">
        <v>9</v>
      </c>
      <c r="V49" s="57">
        <v>0</v>
      </c>
      <c r="W49" s="57">
        <v>9</v>
      </c>
      <c r="X49" s="57">
        <v>2.25</v>
      </c>
      <c r="Y49" s="57">
        <v>11.25</v>
      </c>
      <c r="Z49" s="57">
        <v>6.75</v>
      </c>
      <c r="AA49" s="57">
        <v>6.85</v>
      </c>
      <c r="AB49" s="57">
        <v>0</v>
      </c>
      <c r="AC49" s="57">
        <f t="shared" si="26"/>
        <v>31.5</v>
      </c>
      <c r="AD49" s="57">
        <v>0</v>
      </c>
      <c r="AE49" s="57">
        <v>2.25</v>
      </c>
      <c r="AF49" s="57">
        <v>0</v>
      </c>
      <c r="AG49" s="57">
        <v>0</v>
      </c>
      <c r="AH49" s="57">
        <v>0</v>
      </c>
      <c r="AI49" s="57">
        <v>0</v>
      </c>
      <c r="AJ49" s="57">
        <v>0</v>
      </c>
      <c r="AK49" s="57">
        <v>0</v>
      </c>
      <c r="AL49" s="57">
        <v>0</v>
      </c>
      <c r="AM49" s="57">
        <v>0</v>
      </c>
      <c r="AN49" s="57">
        <v>0</v>
      </c>
      <c r="AO49" s="57">
        <v>0</v>
      </c>
      <c r="AP49" s="57">
        <f>SUM(AD49:AO49)</f>
        <v>2.25</v>
      </c>
    </row>
    <row r="50" spans="1:42" x14ac:dyDescent="0.2">
      <c r="B50" s="43" t="s">
        <v>294</v>
      </c>
      <c r="C50" s="44"/>
      <c r="D50" s="58">
        <f t="shared" ref="D50:AC50" si="34">SUM(D45:D49)</f>
        <v>0</v>
      </c>
      <c r="E50" s="58">
        <f t="shared" si="34"/>
        <v>0</v>
      </c>
      <c r="F50" s="58">
        <f t="shared" si="34"/>
        <v>0</v>
      </c>
      <c r="G50" s="58">
        <f t="shared" si="34"/>
        <v>0</v>
      </c>
      <c r="H50" s="58">
        <f t="shared" si="34"/>
        <v>0</v>
      </c>
      <c r="I50" s="58">
        <f t="shared" si="34"/>
        <v>0</v>
      </c>
      <c r="J50" s="58">
        <f t="shared" si="34"/>
        <v>0</v>
      </c>
      <c r="K50" s="58">
        <f t="shared" si="34"/>
        <v>0</v>
      </c>
      <c r="L50" s="58">
        <f t="shared" si="34"/>
        <v>35.5</v>
      </c>
      <c r="M50" s="58">
        <f t="shared" si="34"/>
        <v>23.9</v>
      </c>
      <c r="N50" s="58">
        <f t="shared" si="34"/>
        <v>12.8</v>
      </c>
      <c r="O50" s="58">
        <f t="shared" si="34"/>
        <v>14.2</v>
      </c>
      <c r="P50" s="58">
        <f t="shared" si="34"/>
        <v>0</v>
      </c>
      <c r="Q50" s="58">
        <f t="shared" si="34"/>
        <v>51.550000000000004</v>
      </c>
      <c r="R50" s="58">
        <f t="shared" si="34"/>
        <v>33</v>
      </c>
      <c r="S50" s="58">
        <f t="shared" si="34"/>
        <v>33.75</v>
      </c>
      <c r="T50" s="58">
        <f t="shared" si="34"/>
        <v>22.1</v>
      </c>
      <c r="U50" s="58">
        <f t="shared" si="34"/>
        <v>32.475000000000001</v>
      </c>
      <c r="V50" s="58">
        <f t="shared" si="34"/>
        <v>40.049999999999997</v>
      </c>
      <c r="W50" s="58">
        <f t="shared" si="34"/>
        <v>54.900000000000006</v>
      </c>
      <c r="X50" s="58">
        <f t="shared" si="34"/>
        <v>48</v>
      </c>
      <c r="Y50" s="58">
        <f t="shared" si="34"/>
        <v>32.450000000000003</v>
      </c>
      <c r="Z50" s="58">
        <f t="shared" si="34"/>
        <v>45.4</v>
      </c>
      <c r="AA50" s="58">
        <f t="shared" si="34"/>
        <v>33.5</v>
      </c>
      <c r="AB50" s="58">
        <f t="shared" si="34"/>
        <v>35.15</v>
      </c>
      <c r="AC50" s="58">
        <f t="shared" si="34"/>
        <v>118.3</v>
      </c>
      <c r="AD50" s="58">
        <f t="shared" ref="AD50:AP50" si="35">SUM(AD45:AD49)</f>
        <v>50.1</v>
      </c>
      <c r="AE50" s="58">
        <f t="shared" si="35"/>
        <v>59.45</v>
      </c>
      <c r="AF50" s="58">
        <f t="shared" si="35"/>
        <v>0</v>
      </c>
      <c r="AG50" s="58">
        <f t="shared" si="35"/>
        <v>0</v>
      </c>
      <c r="AH50" s="58">
        <f t="shared" si="35"/>
        <v>0</v>
      </c>
      <c r="AI50" s="58">
        <f t="shared" si="35"/>
        <v>0</v>
      </c>
      <c r="AJ50" s="58">
        <f t="shared" si="35"/>
        <v>0</v>
      </c>
      <c r="AK50" s="58">
        <f t="shared" si="35"/>
        <v>0</v>
      </c>
      <c r="AL50" s="58">
        <f t="shared" si="35"/>
        <v>0</v>
      </c>
      <c r="AM50" s="58">
        <f t="shared" si="35"/>
        <v>0</v>
      </c>
      <c r="AN50" s="58">
        <f t="shared" si="35"/>
        <v>0</v>
      </c>
      <c r="AO50" s="58">
        <f t="shared" si="35"/>
        <v>0</v>
      </c>
      <c r="AP50" s="58">
        <f t="shared" si="35"/>
        <v>109.55</v>
      </c>
    </row>
    <row r="51" spans="1:42" x14ac:dyDescent="0.2">
      <c r="B51" s="37" t="s">
        <v>174</v>
      </c>
      <c r="C51" s="8" t="s">
        <v>175</v>
      </c>
      <c r="D51" s="57">
        <v>0</v>
      </c>
      <c r="E51" s="57">
        <v>0</v>
      </c>
      <c r="F51" s="57">
        <v>0</v>
      </c>
      <c r="G51" s="57">
        <v>0</v>
      </c>
      <c r="H51" s="57">
        <v>0</v>
      </c>
      <c r="I51" s="57">
        <v>0</v>
      </c>
      <c r="J51" s="57">
        <v>0</v>
      </c>
      <c r="K51" s="57">
        <v>0</v>
      </c>
      <c r="L51" s="57">
        <v>19.799999999999997</v>
      </c>
      <c r="M51" s="57">
        <v>92.500000000000014</v>
      </c>
      <c r="N51" s="57">
        <v>71.7</v>
      </c>
      <c r="O51" s="57">
        <v>40.700000000000003</v>
      </c>
      <c r="P51" s="57">
        <f>SUM(D51:F51)</f>
        <v>0</v>
      </c>
      <c r="Q51" s="57">
        <v>59.900000000000027</v>
      </c>
      <c r="R51" s="57">
        <v>26.449999999999996</v>
      </c>
      <c r="S51" s="57">
        <v>56.47500000000003</v>
      </c>
      <c r="T51" s="57">
        <v>59.700000000000017</v>
      </c>
      <c r="U51" s="57">
        <v>64.800000000000026</v>
      </c>
      <c r="V51" s="57">
        <v>48.600000000000016</v>
      </c>
      <c r="W51" s="57">
        <v>68.550000000000026</v>
      </c>
      <c r="X51" s="57">
        <v>44.800000000000004</v>
      </c>
      <c r="Y51" s="57">
        <v>77.199999999999989</v>
      </c>
      <c r="Z51" s="57">
        <v>103.89999999999999</v>
      </c>
      <c r="AA51" s="57">
        <v>52.300000000000004</v>
      </c>
      <c r="AB51" s="57">
        <v>44.6</v>
      </c>
      <c r="AC51" s="57">
        <f t="shared" si="26"/>
        <v>142.82500000000005</v>
      </c>
      <c r="AD51" s="57">
        <v>40.800000000000004</v>
      </c>
      <c r="AE51" s="57">
        <v>102.20000000000002</v>
      </c>
      <c r="AF51" s="57">
        <v>0</v>
      </c>
      <c r="AG51" s="57">
        <v>0</v>
      </c>
      <c r="AH51" s="57">
        <v>0</v>
      </c>
      <c r="AI51" s="57">
        <v>0</v>
      </c>
      <c r="AJ51" s="57">
        <v>0</v>
      </c>
      <c r="AK51" s="57">
        <v>0</v>
      </c>
      <c r="AL51" s="57">
        <v>0</v>
      </c>
      <c r="AM51" s="57">
        <v>0</v>
      </c>
      <c r="AN51" s="57">
        <v>0</v>
      </c>
      <c r="AO51" s="57">
        <v>0</v>
      </c>
      <c r="AP51" s="57">
        <f>SUM(AD51:AO51)</f>
        <v>143.00000000000003</v>
      </c>
    </row>
    <row r="52" spans="1:42" x14ac:dyDescent="0.2">
      <c r="B52" s="43" t="s">
        <v>295</v>
      </c>
      <c r="C52" s="44"/>
      <c r="D52" s="58">
        <f t="shared" ref="D52:AC52" si="36">SUM(D51)</f>
        <v>0</v>
      </c>
      <c r="E52" s="58">
        <f t="shared" si="36"/>
        <v>0</v>
      </c>
      <c r="F52" s="58">
        <f t="shared" si="36"/>
        <v>0</v>
      </c>
      <c r="G52" s="58">
        <f t="shared" si="36"/>
        <v>0</v>
      </c>
      <c r="H52" s="58">
        <f t="shared" si="36"/>
        <v>0</v>
      </c>
      <c r="I52" s="58">
        <f t="shared" si="36"/>
        <v>0</v>
      </c>
      <c r="J52" s="58">
        <f t="shared" si="36"/>
        <v>0</v>
      </c>
      <c r="K52" s="58">
        <f t="shared" si="36"/>
        <v>0</v>
      </c>
      <c r="L52" s="58">
        <f t="shared" si="36"/>
        <v>19.799999999999997</v>
      </c>
      <c r="M52" s="58">
        <f t="shared" si="36"/>
        <v>92.500000000000014</v>
      </c>
      <c r="N52" s="58">
        <f t="shared" si="36"/>
        <v>71.7</v>
      </c>
      <c r="O52" s="58">
        <f t="shared" si="36"/>
        <v>40.700000000000003</v>
      </c>
      <c r="P52" s="58">
        <f t="shared" si="36"/>
        <v>0</v>
      </c>
      <c r="Q52" s="58">
        <f t="shared" si="36"/>
        <v>59.900000000000027</v>
      </c>
      <c r="R52" s="58">
        <f t="shared" si="36"/>
        <v>26.449999999999996</v>
      </c>
      <c r="S52" s="58">
        <f t="shared" si="36"/>
        <v>56.47500000000003</v>
      </c>
      <c r="T52" s="58">
        <f t="shared" si="36"/>
        <v>59.700000000000017</v>
      </c>
      <c r="U52" s="58">
        <f t="shared" si="36"/>
        <v>64.800000000000026</v>
      </c>
      <c r="V52" s="58">
        <f t="shared" si="36"/>
        <v>48.600000000000016</v>
      </c>
      <c r="W52" s="58">
        <f t="shared" si="36"/>
        <v>68.550000000000026</v>
      </c>
      <c r="X52" s="58">
        <f t="shared" si="36"/>
        <v>44.800000000000004</v>
      </c>
      <c r="Y52" s="58">
        <f t="shared" si="36"/>
        <v>77.199999999999989</v>
      </c>
      <c r="Z52" s="58">
        <f t="shared" si="36"/>
        <v>103.89999999999999</v>
      </c>
      <c r="AA52" s="58">
        <f t="shared" si="36"/>
        <v>52.300000000000004</v>
      </c>
      <c r="AB52" s="58">
        <f t="shared" si="36"/>
        <v>44.6</v>
      </c>
      <c r="AC52" s="58">
        <f t="shared" si="36"/>
        <v>142.82500000000005</v>
      </c>
      <c r="AD52" s="58">
        <f t="shared" ref="AD52:AP52" si="37">SUM(AD51)</f>
        <v>40.800000000000004</v>
      </c>
      <c r="AE52" s="58">
        <f t="shared" si="37"/>
        <v>102.20000000000002</v>
      </c>
      <c r="AF52" s="58">
        <f t="shared" si="37"/>
        <v>0</v>
      </c>
      <c r="AG52" s="58">
        <f t="shared" si="37"/>
        <v>0</v>
      </c>
      <c r="AH52" s="58">
        <f t="shared" si="37"/>
        <v>0</v>
      </c>
      <c r="AI52" s="58">
        <f t="shared" si="37"/>
        <v>0</v>
      </c>
      <c r="AJ52" s="58">
        <f t="shared" si="37"/>
        <v>0</v>
      </c>
      <c r="AK52" s="58">
        <f t="shared" si="37"/>
        <v>0</v>
      </c>
      <c r="AL52" s="58">
        <f t="shared" si="37"/>
        <v>0</v>
      </c>
      <c r="AM52" s="58">
        <f t="shared" si="37"/>
        <v>0</v>
      </c>
      <c r="AN52" s="58">
        <f t="shared" si="37"/>
        <v>0</v>
      </c>
      <c r="AO52" s="58">
        <f t="shared" si="37"/>
        <v>0</v>
      </c>
      <c r="AP52" s="58">
        <f t="shared" si="37"/>
        <v>143.00000000000003</v>
      </c>
    </row>
    <row r="53" spans="1:42" x14ac:dyDescent="0.2">
      <c r="A53" s="49" t="s">
        <v>296</v>
      </c>
      <c r="B53" s="50"/>
      <c r="C53" s="51"/>
      <c r="D53" s="60">
        <f t="shared" ref="D53:AC53" si="38">D31+D37+D44+D50+D52</f>
        <v>0</v>
      </c>
      <c r="E53" s="60">
        <f t="shared" si="38"/>
        <v>0</v>
      </c>
      <c r="F53" s="60">
        <f t="shared" si="38"/>
        <v>0</v>
      </c>
      <c r="G53" s="60">
        <f t="shared" si="38"/>
        <v>0</v>
      </c>
      <c r="H53" s="60">
        <f t="shared" si="38"/>
        <v>0</v>
      </c>
      <c r="I53" s="60">
        <f t="shared" si="38"/>
        <v>0</v>
      </c>
      <c r="J53" s="60">
        <f t="shared" si="38"/>
        <v>0</v>
      </c>
      <c r="K53" s="60">
        <f t="shared" si="38"/>
        <v>0</v>
      </c>
      <c r="L53" s="60">
        <f t="shared" si="38"/>
        <v>116.24999999999999</v>
      </c>
      <c r="M53" s="60">
        <f t="shared" si="38"/>
        <v>206.15000000000003</v>
      </c>
      <c r="N53" s="60">
        <f t="shared" si="38"/>
        <v>191.42500000000001</v>
      </c>
      <c r="O53" s="60">
        <f t="shared" si="38"/>
        <v>141.65</v>
      </c>
      <c r="P53" s="60">
        <f t="shared" si="38"/>
        <v>0</v>
      </c>
      <c r="Q53" s="60">
        <f t="shared" si="38"/>
        <v>182.50000000000006</v>
      </c>
      <c r="R53" s="60">
        <f t="shared" si="38"/>
        <v>159</v>
      </c>
      <c r="S53" s="60">
        <f t="shared" si="38"/>
        <v>205.22500000000002</v>
      </c>
      <c r="T53" s="60">
        <f t="shared" si="38"/>
        <v>190.72500000000002</v>
      </c>
      <c r="U53" s="60">
        <f t="shared" si="38"/>
        <v>219.75</v>
      </c>
      <c r="V53" s="60">
        <f t="shared" si="38"/>
        <v>185.57500000000002</v>
      </c>
      <c r="W53" s="60">
        <f t="shared" si="38"/>
        <v>281.25000000000006</v>
      </c>
      <c r="X53" s="60">
        <f t="shared" si="38"/>
        <v>216.5</v>
      </c>
      <c r="Y53" s="60">
        <f t="shared" si="38"/>
        <v>225.125</v>
      </c>
      <c r="Z53" s="60">
        <f t="shared" si="38"/>
        <v>286.5</v>
      </c>
      <c r="AA53" s="60">
        <f t="shared" si="38"/>
        <v>205</v>
      </c>
      <c r="AB53" s="60">
        <f t="shared" si="38"/>
        <v>182.85</v>
      </c>
      <c r="AC53" s="60">
        <f t="shared" si="38"/>
        <v>546.72500000000014</v>
      </c>
      <c r="AD53" s="60">
        <f t="shared" ref="AD53:AP53" si="39">AD31+AD37+AD44+AD50+AD52</f>
        <v>172.45000000000002</v>
      </c>
      <c r="AE53" s="60">
        <f t="shared" si="39"/>
        <v>304.82500000000005</v>
      </c>
      <c r="AF53" s="60">
        <f t="shared" si="39"/>
        <v>0</v>
      </c>
      <c r="AG53" s="60">
        <f t="shared" si="39"/>
        <v>0</v>
      </c>
      <c r="AH53" s="60">
        <f t="shared" si="39"/>
        <v>0</v>
      </c>
      <c r="AI53" s="60">
        <f t="shared" si="39"/>
        <v>0</v>
      </c>
      <c r="AJ53" s="60">
        <f t="shared" si="39"/>
        <v>0</v>
      </c>
      <c r="AK53" s="60">
        <f t="shared" si="39"/>
        <v>0</v>
      </c>
      <c r="AL53" s="60">
        <f t="shared" si="39"/>
        <v>0</v>
      </c>
      <c r="AM53" s="60">
        <f t="shared" si="39"/>
        <v>0</v>
      </c>
      <c r="AN53" s="60">
        <f t="shared" si="39"/>
        <v>0</v>
      </c>
      <c r="AO53" s="60">
        <f t="shared" si="39"/>
        <v>0</v>
      </c>
      <c r="AP53" s="60">
        <f t="shared" si="39"/>
        <v>477.27499999999998</v>
      </c>
    </row>
    <row r="54" spans="1:42" x14ac:dyDescent="0.2">
      <c r="A54" s="40" t="s">
        <v>297</v>
      </c>
      <c r="B54" s="37" t="s">
        <v>23</v>
      </c>
      <c r="C54" s="8" t="s">
        <v>126</v>
      </c>
      <c r="D54" s="57">
        <v>0</v>
      </c>
      <c r="E54" s="57">
        <v>0</v>
      </c>
      <c r="F54" s="57">
        <v>0</v>
      </c>
      <c r="G54" s="57">
        <v>0</v>
      </c>
      <c r="H54" s="57">
        <v>0</v>
      </c>
      <c r="I54" s="57">
        <v>0</v>
      </c>
      <c r="J54" s="57">
        <v>0</v>
      </c>
      <c r="K54" s="57">
        <v>0</v>
      </c>
      <c r="L54" s="57">
        <v>10.5</v>
      </c>
      <c r="M54" s="57">
        <v>16.75</v>
      </c>
      <c r="N54" s="57">
        <v>19.649999999999999</v>
      </c>
      <c r="O54" s="57">
        <v>8.5</v>
      </c>
      <c r="P54" s="57">
        <f>SUM(D54:F54)</f>
        <v>0</v>
      </c>
      <c r="Q54" s="57">
        <v>15.45</v>
      </c>
      <c r="R54" s="57">
        <v>17.25</v>
      </c>
      <c r="S54" s="57">
        <v>28.049999999999997</v>
      </c>
      <c r="T54" s="57">
        <v>15.25</v>
      </c>
      <c r="U54" s="57">
        <v>30.6</v>
      </c>
      <c r="V54" s="57">
        <v>25.25</v>
      </c>
      <c r="W54" s="57">
        <v>6</v>
      </c>
      <c r="X54" s="57">
        <v>11</v>
      </c>
      <c r="Y54" s="57">
        <v>19.100000000000001</v>
      </c>
      <c r="Z54" s="57">
        <v>12.85</v>
      </c>
      <c r="AA54" s="57">
        <v>6.7</v>
      </c>
      <c r="AB54" s="57">
        <v>6.55</v>
      </c>
      <c r="AC54" s="57">
        <f t="shared" ref="AC54" si="40">SUM(Q54:S54)</f>
        <v>60.75</v>
      </c>
      <c r="AD54" s="57">
        <v>19</v>
      </c>
      <c r="AE54" s="57">
        <v>23.25</v>
      </c>
      <c r="AF54" s="57">
        <v>0</v>
      </c>
      <c r="AG54" s="57">
        <v>0</v>
      </c>
      <c r="AH54" s="57">
        <v>0</v>
      </c>
      <c r="AI54" s="57">
        <v>0</v>
      </c>
      <c r="AJ54" s="57">
        <v>0</v>
      </c>
      <c r="AK54" s="57">
        <v>0</v>
      </c>
      <c r="AL54" s="57">
        <v>0</v>
      </c>
      <c r="AM54" s="57">
        <v>0</v>
      </c>
      <c r="AN54" s="57">
        <v>0</v>
      </c>
      <c r="AO54" s="57">
        <v>0</v>
      </c>
      <c r="AP54" s="57">
        <f>SUM(AD54:AO54)</f>
        <v>42.25</v>
      </c>
    </row>
    <row r="55" spans="1:42" x14ac:dyDescent="0.2">
      <c r="B55" s="43" t="s">
        <v>298</v>
      </c>
      <c r="C55" s="44"/>
      <c r="D55" s="58">
        <f t="shared" ref="D55:AC55" si="41">SUM(D54)</f>
        <v>0</v>
      </c>
      <c r="E55" s="58">
        <f t="shared" si="41"/>
        <v>0</v>
      </c>
      <c r="F55" s="58">
        <f t="shared" si="41"/>
        <v>0</v>
      </c>
      <c r="G55" s="58">
        <f t="shared" si="41"/>
        <v>0</v>
      </c>
      <c r="H55" s="58">
        <f t="shared" si="41"/>
        <v>0</v>
      </c>
      <c r="I55" s="58">
        <f t="shared" si="41"/>
        <v>0</v>
      </c>
      <c r="J55" s="58">
        <f t="shared" si="41"/>
        <v>0</v>
      </c>
      <c r="K55" s="58">
        <f t="shared" si="41"/>
        <v>0</v>
      </c>
      <c r="L55" s="58">
        <f t="shared" si="41"/>
        <v>10.5</v>
      </c>
      <c r="M55" s="58">
        <f t="shared" si="41"/>
        <v>16.75</v>
      </c>
      <c r="N55" s="58">
        <f t="shared" si="41"/>
        <v>19.649999999999999</v>
      </c>
      <c r="O55" s="58">
        <f t="shared" si="41"/>
        <v>8.5</v>
      </c>
      <c r="P55" s="58">
        <f t="shared" si="41"/>
        <v>0</v>
      </c>
      <c r="Q55" s="58">
        <f t="shared" si="41"/>
        <v>15.45</v>
      </c>
      <c r="R55" s="58">
        <f t="shared" si="41"/>
        <v>17.25</v>
      </c>
      <c r="S55" s="58">
        <f t="shared" si="41"/>
        <v>28.049999999999997</v>
      </c>
      <c r="T55" s="58">
        <f t="shared" si="41"/>
        <v>15.25</v>
      </c>
      <c r="U55" s="58">
        <f t="shared" si="41"/>
        <v>30.6</v>
      </c>
      <c r="V55" s="58">
        <f t="shared" si="41"/>
        <v>25.25</v>
      </c>
      <c r="W55" s="58">
        <f t="shared" si="41"/>
        <v>6</v>
      </c>
      <c r="X55" s="58">
        <f t="shared" si="41"/>
        <v>11</v>
      </c>
      <c r="Y55" s="58">
        <f t="shared" si="41"/>
        <v>19.100000000000001</v>
      </c>
      <c r="Z55" s="58">
        <f t="shared" si="41"/>
        <v>12.85</v>
      </c>
      <c r="AA55" s="58">
        <f t="shared" si="41"/>
        <v>6.7</v>
      </c>
      <c r="AB55" s="58">
        <f t="shared" si="41"/>
        <v>6.55</v>
      </c>
      <c r="AC55" s="58">
        <f t="shared" si="41"/>
        <v>60.75</v>
      </c>
      <c r="AD55" s="58">
        <f t="shared" ref="AD55:AP55" si="42">SUM(AD54)</f>
        <v>19</v>
      </c>
      <c r="AE55" s="58">
        <f t="shared" si="42"/>
        <v>23.25</v>
      </c>
      <c r="AF55" s="58">
        <f t="shared" si="42"/>
        <v>0</v>
      </c>
      <c r="AG55" s="58">
        <f t="shared" si="42"/>
        <v>0</v>
      </c>
      <c r="AH55" s="58">
        <f t="shared" si="42"/>
        <v>0</v>
      </c>
      <c r="AI55" s="58">
        <f t="shared" si="42"/>
        <v>0</v>
      </c>
      <c r="AJ55" s="58">
        <f t="shared" si="42"/>
        <v>0</v>
      </c>
      <c r="AK55" s="58">
        <f t="shared" si="42"/>
        <v>0</v>
      </c>
      <c r="AL55" s="58">
        <f t="shared" si="42"/>
        <v>0</v>
      </c>
      <c r="AM55" s="58">
        <f t="shared" si="42"/>
        <v>0</v>
      </c>
      <c r="AN55" s="58">
        <f t="shared" si="42"/>
        <v>0</v>
      </c>
      <c r="AO55" s="58">
        <f t="shared" si="42"/>
        <v>0</v>
      </c>
      <c r="AP55" s="58">
        <f t="shared" si="42"/>
        <v>42.25</v>
      </c>
    </row>
    <row r="56" spans="1:42" x14ac:dyDescent="0.2">
      <c r="B56" s="37" t="s">
        <v>299</v>
      </c>
      <c r="C56" s="8" t="s">
        <v>158</v>
      </c>
      <c r="D56" s="57">
        <v>0</v>
      </c>
      <c r="E56" s="57">
        <v>0</v>
      </c>
      <c r="F56" s="57">
        <v>0</v>
      </c>
      <c r="G56" s="57">
        <v>0</v>
      </c>
      <c r="H56" s="57">
        <v>0</v>
      </c>
      <c r="I56" s="57">
        <v>0</v>
      </c>
      <c r="J56" s="57">
        <v>0</v>
      </c>
      <c r="K56" s="57">
        <v>0</v>
      </c>
      <c r="L56" s="57">
        <v>8</v>
      </c>
      <c r="M56" s="57">
        <v>8</v>
      </c>
      <c r="N56" s="57">
        <v>8.3000000000000007</v>
      </c>
      <c r="O56" s="57">
        <v>10.050000000000001</v>
      </c>
      <c r="P56" s="57">
        <f t="shared" ref="P56:P58" si="43">SUM(D56:F56)</f>
        <v>0</v>
      </c>
      <c r="Q56" s="57">
        <v>10.199999999999999</v>
      </c>
      <c r="R56" s="57">
        <v>17.975000000000001</v>
      </c>
      <c r="S56" s="57">
        <v>27.675000000000001</v>
      </c>
      <c r="T56" s="57">
        <v>35</v>
      </c>
      <c r="U56" s="57">
        <v>34</v>
      </c>
      <c r="V56" s="57">
        <v>24.95</v>
      </c>
      <c r="W56" s="57">
        <v>14.1</v>
      </c>
      <c r="X56" s="57">
        <v>19.975000000000001</v>
      </c>
      <c r="Y56" s="57">
        <v>22</v>
      </c>
      <c r="Z56" s="57">
        <v>36</v>
      </c>
      <c r="AA56" s="57">
        <v>12.3</v>
      </c>
      <c r="AB56" s="57">
        <v>22.1</v>
      </c>
      <c r="AC56" s="57">
        <f t="shared" ref="AC56:AC58" si="44">SUM(Q56:S56)</f>
        <v>55.85</v>
      </c>
      <c r="AD56" s="57">
        <v>30.1</v>
      </c>
      <c r="AE56" s="57">
        <v>14</v>
      </c>
      <c r="AF56" s="57">
        <v>0</v>
      </c>
      <c r="AG56" s="57">
        <v>0</v>
      </c>
      <c r="AH56" s="57">
        <v>0</v>
      </c>
      <c r="AI56" s="57">
        <v>0</v>
      </c>
      <c r="AJ56" s="57">
        <v>0</v>
      </c>
      <c r="AK56" s="57">
        <v>0</v>
      </c>
      <c r="AL56" s="57">
        <v>0</v>
      </c>
      <c r="AM56" s="57">
        <v>0</v>
      </c>
      <c r="AN56" s="57">
        <v>0</v>
      </c>
      <c r="AO56" s="57">
        <v>0</v>
      </c>
      <c r="AP56" s="57">
        <f>SUM(AD56:AO56)</f>
        <v>44.1</v>
      </c>
    </row>
    <row r="57" spans="1:42" x14ac:dyDescent="0.2">
      <c r="B57" s="37"/>
      <c r="C57" s="8" t="s">
        <v>135</v>
      </c>
      <c r="D57" s="57">
        <v>0</v>
      </c>
      <c r="E57" s="57">
        <v>0</v>
      </c>
      <c r="F57" s="57">
        <v>0</v>
      </c>
      <c r="G57" s="57">
        <v>0</v>
      </c>
      <c r="H57" s="57">
        <v>0</v>
      </c>
      <c r="I57" s="57">
        <v>0</v>
      </c>
      <c r="J57" s="57">
        <v>0</v>
      </c>
      <c r="K57" s="57">
        <v>0</v>
      </c>
      <c r="L57" s="57">
        <v>16</v>
      </c>
      <c r="M57" s="57">
        <v>30</v>
      </c>
      <c r="N57" s="57">
        <v>16.175000000000001</v>
      </c>
      <c r="O57" s="57">
        <v>15.95</v>
      </c>
      <c r="P57" s="57">
        <f t="shared" si="43"/>
        <v>0</v>
      </c>
      <c r="Q57" s="57">
        <v>35.950000000000003</v>
      </c>
      <c r="R57" s="57">
        <v>19.925000000000001</v>
      </c>
      <c r="S57" s="57">
        <v>32.299999999999997</v>
      </c>
      <c r="T57" s="57">
        <v>15.975</v>
      </c>
      <c r="U57" s="57">
        <v>35.799999999999997</v>
      </c>
      <c r="V57" s="57">
        <v>15.9</v>
      </c>
      <c r="W57" s="57">
        <v>12</v>
      </c>
      <c r="X57" s="57">
        <v>8</v>
      </c>
      <c r="Y57" s="57">
        <v>8.1</v>
      </c>
      <c r="Z57" s="57">
        <v>24</v>
      </c>
      <c r="AA57" s="57">
        <v>12.4</v>
      </c>
      <c r="AB57" s="57">
        <v>14.1</v>
      </c>
      <c r="AC57" s="57">
        <f t="shared" si="44"/>
        <v>88.174999999999997</v>
      </c>
      <c r="AD57" s="57">
        <v>12</v>
      </c>
      <c r="AE57" s="57">
        <v>6</v>
      </c>
      <c r="AF57" s="57">
        <v>0</v>
      </c>
      <c r="AG57" s="57">
        <v>0</v>
      </c>
      <c r="AH57" s="57">
        <v>0</v>
      </c>
      <c r="AI57" s="57">
        <v>0</v>
      </c>
      <c r="AJ57" s="57">
        <v>0</v>
      </c>
      <c r="AK57" s="57">
        <v>0</v>
      </c>
      <c r="AL57" s="57">
        <v>0</v>
      </c>
      <c r="AM57" s="57">
        <v>0</v>
      </c>
      <c r="AN57" s="57">
        <v>0</v>
      </c>
      <c r="AO57" s="57">
        <v>0</v>
      </c>
      <c r="AP57" s="57">
        <f>SUM(AD57:AO57)</f>
        <v>18</v>
      </c>
    </row>
    <row r="58" spans="1:42" x14ac:dyDescent="0.2">
      <c r="B58" s="37"/>
      <c r="C58" s="8" t="s">
        <v>136</v>
      </c>
      <c r="D58" s="57">
        <v>0</v>
      </c>
      <c r="E58" s="57">
        <v>0</v>
      </c>
      <c r="F58" s="57">
        <v>0</v>
      </c>
      <c r="G58" s="57">
        <v>0</v>
      </c>
      <c r="H58" s="57">
        <v>0</v>
      </c>
      <c r="I58" s="57">
        <v>0</v>
      </c>
      <c r="J58" s="57">
        <v>0</v>
      </c>
      <c r="K58" s="57">
        <v>0</v>
      </c>
      <c r="L58" s="57">
        <v>4</v>
      </c>
      <c r="M58" s="57">
        <v>8</v>
      </c>
      <c r="N58" s="57">
        <v>18.399999999999999</v>
      </c>
      <c r="O58" s="57">
        <v>2</v>
      </c>
      <c r="P58" s="57">
        <f t="shared" si="43"/>
        <v>0</v>
      </c>
      <c r="Q58" s="57">
        <v>14.1</v>
      </c>
      <c r="R58" s="57">
        <v>10</v>
      </c>
      <c r="S58" s="57">
        <v>11</v>
      </c>
      <c r="T58" s="57">
        <v>14</v>
      </c>
      <c r="U58" s="57">
        <v>20.8</v>
      </c>
      <c r="V58" s="57">
        <v>22</v>
      </c>
      <c r="W58" s="57">
        <v>22</v>
      </c>
      <c r="X58" s="57">
        <v>16</v>
      </c>
      <c r="Y58" s="57">
        <v>14.2</v>
      </c>
      <c r="Z58" s="57">
        <v>34</v>
      </c>
      <c r="AA58" s="57">
        <v>14.700000000000001</v>
      </c>
      <c r="AB58" s="57">
        <v>12.1</v>
      </c>
      <c r="AC58" s="57">
        <f t="shared" si="44"/>
        <v>35.1</v>
      </c>
      <c r="AD58" s="57">
        <v>12.074999999999999</v>
      </c>
      <c r="AE58" s="57">
        <v>39.6</v>
      </c>
      <c r="AF58" s="57">
        <v>0</v>
      </c>
      <c r="AG58" s="57">
        <v>0</v>
      </c>
      <c r="AH58" s="57">
        <v>0</v>
      </c>
      <c r="AI58" s="57">
        <v>0</v>
      </c>
      <c r="AJ58" s="57">
        <v>0</v>
      </c>
      <c r="AK58" s="57">
        <v>0</v>
      </c>
      <c r="AL58" s="57">
        <v>0</v>
      </c>
      <c r="AM58" s="57">
        <v>0</v>
      </c>
      <c r="AN58" s="57">
        <v>0</v>
      </c>
      <c r="AO58" s="57">
        <v>0</v>
      </c>
      <c r="AP58" s="57">
        <f>SUM(AD58:AO58)</f>
        <v>51.674999999999997</v>
      </c>
    </row>
    <row r="59" spans="1:42" x14ac:dyDescent="0.2">
      <c r="B59" s="43" t="s">
        <v>300</v>
      </c>
      <c r="C59" s="44"/>
      <c r="D59" s="58">
        <f t="shared" ref="D59:AC59" si="45">SUM(D56:D58)</f>
        <v>0</v>
      </c>
      <c r="E59" s="58">
        <f t="shared" si="45"/>
        <v>0</v>
      </c>
      <c r="F59" s="58">
        <f t="shared" si="45"/>
        <v>0</v>
      </c>
      <c r="G59" s="58">
        <f t="shared" si="45"/>
        <v>0</v>
      </c>
      <c r="H59" s="58">
        <f t="shared" si="45"/>
        <v>0</v>
      </c>
      <c r="I59" s="58">
        <f t="shared" si="45"/>
        <v>0</v>
      </c>
      <c r="J59" s="58">
        <f t="shared" si="45"/>
        <v>0</v>
      </c>
      <c r="K59" s="58">
        <f t="shared" si="45"/>
        <v>0</v>
      </c>
      <c r="L59" s="58">
        <f t="shared" si="45"/>
        <v>28</v>
      </c>
      <c r="M59" s="58">
        <f t="shared" si="45"/>
        <v>46</v>
      </c>
      <c r="N59" s="58">
        <f t="shared" si="45"/>
        <v>42.875</v>
      </c>
      <c r="O59" s="58">
        <f t="shared" si="45"/>
        <v>28</v>
      </c>
      <c r="P59" s="58">
        <f t="shared" si="45"/>
        <v>0</v>
      </c>
      <c r="Q59" s="58">
        <f t="shared" si="45"/>
        <v>60.250000000000007</v>
      </c>
      <c r="R59" s="58">
        <f t="shared" si="45"/>
        <v>47.900000000000006</v>
      </c>
      <c r="S59" s="58">
        <f t="shared" si="45"/>
        <v>70.974999999999994</v>
      </c>
      <c r="T59" s="58">
        <f t="shared" si="45"/>
        <v>64.974999999999994</v>
      </c>
      <c r="U59" s="58">
        <f t="shared" si="45"/>
        <v>90.6</v>
      </c>
      <c r="V59" s="58">
        <f t="shared" si="45"/>
        <v>62.85</v>
      </c>
      <c r="W59" s="58">
        <f t="shared" si="45"/>
        <v>48.1</v>
      </c>
      <c r="X59" s="58">
        <f t="shared" si="45"/>
        <v>43.975000000000001</v>
      </c>
      <c r="Y59" s="58">
        <f t="shared" si="45"/>
        <v>44.3</v>
      </c>
      <c r="Z59" s="58">
        <f t="shared" si="45"/>
        <v>94</v>
      </c>
      <c r="AA59" s="58">
        <f t="shared" si="45"/>
        <v>39.400000000000006</v>
      </c>
      <c r="AB59" s="58">
        <f t="shared" si="45"/>
        <v>48.300000000000004</v>
      </c>
      <c r="AC59" s="58">
        <f t="shared" si="45"/>
        <v>179.125</v>
      </c>
      <c r="AD59" s="58">
        <f t="shared" ref="AD59:AP59" si="46">SUM(AD56:AD58)</f>
        <v>54.174999999999997</v>
      </c>
      <c r="AE59" s="58">
        <f t="shared" si="46"/>
        <v>59.6</v>
      </c>
      <c r="AF59" s="58">
        <f t="shared" si="46"/>
        <v>0</v>
      </c>
      <c r="AG59" s="58">
        <f t="shared" si="46"/>
        <v>0</v>
      </c>
      <c r="AH59" s="58">
        <f t="shared" si="46"/>
        <v>0</v>
      </c>
      <c r="AI59" s="58">
        <f t="shared" si="46"/>
        <v>0</v>
      </c>
      <c r="AJ59" s="58">
        <f t="shared" si="46"/>
        <v>0</v>
      </c>
      <c r="AK59" s="58">
        <f t="shared" si="46"/>
        <v>0</v>
      </c>
      <c r="AL59" s="58">
        <f t="shared" si="46"/>
        <v>0</v>
      </c>
      <c r="AM59" s="58">
        <f t="shared" si="46"/>
        <v>0</v>
      </c>
      <c r="AN59" s="58">
        <f t="shared" si="46"/>
        <v>0</v>
      </c>
      <c r="AO59" s="58">
        <f t="shared" si="46"/>
        <v>0</v>
      </c>
      <c r="AP59" s="58">
        <f t="shared" si="46"/>
        <v>113.77500000000001</v>
      </c>
    </row>
    <row r="60" spans="1:42" x14ac:dyDescent="0.2">
      <c r="B60" s="37" t="s">
        <v>301</v>
      </c>
      <c r="C60" s="8" t="s">
        <v>128</v>
      </c>
      <c r="D60" s="57">
        <v>0</v>
      </c>
      <c r="E60" s="57">
        <v>0</v>
      </c>
      <c r="F60" s="57">
        <v>0</v>
      </c>
      <c r="G60" s="57">
        <v>0</v>
      </c>
      <c r="H60" s="57">
        <v>0</v>
      </c>
      <c r="I60" s="57">
        <v>0</v>
      </c>
      <c r="J60" s="57">
        <v>0</v>
      </c>
      <c r="K60" s="57">
        <v>0</v>
      </c>
      <c r="L60" s="57">
        <v>84</v>
      </c>
      <c r="M60" s="57">
        <v>170.2</v>
      </c>
      <c r="N60" s="57">
        <v>124.1</v>
      </c>
      <c r="O60" s="57">
        <v>133.57499999999999</v>
      </c>
      <c r="P60" s="57">
        <f>SUM(D60:F60)</f>
        <v>0</v>
      </c>
      <c r="Q60" s="57">
        <v>166.5</v>
      </c>
      <c r="R60" s="57">
        <v>150.92500000000001</v>
      </c>
      <c r="S60" s="57">
        <v>195.54999999999998</v>
      </c>
      <c r="T60" s="57">
        <v>181.67500000000001</v>
      </c>
      <c r="U60" s="57">
        <v>297.2</v>
      </c>
      <c r="V60" s="57">
        <v>220.82499999999999</v>
      </c>
      <c r="W60" s="57">
        <v>356.1</v>
      </c>
      <c r="X60" s="57">
        <v>236.45</v>
      </c>
      <c r="Y60" s="57">
        <v>235.04999999999995</v>
      </c>
      <c r="Z60" s="57">
        <v>250.54999999999995</v>
      </c>
      <c r="AA60" s="57">
        <v>236.45000000000002</v>
      </c>
      <c r="AB60" s="57">
        <v>244.39999999999992</v>
      </c>
      <c r="AC60" s="57">
        <f t="shared" ref="AC60:AC68" si="47">SUM(Q60:S60)</f>
        <v>512.97500000000002</v>
      </c>
      <c r="AD60" s="57">
        <v>187.92499999999993</v>
      </c>
      <c r="AE60" s="57">
        <v>346.87499999999994</v>
      </c>
      <c r="AF60" s="57">
        <v>0</v>
      </c>
      <c r="AG60" s="57">
        <v>0</v>
      </c>
      <c r="AH60" s="57">
        <v>0</v>
      </c>
      <c r="AI60" s="57">
        <v>0</v>
      </c>
      <c r="AJ60" s="57">
        <v>0</v>
      </c>
      <c r="AK60" s="57">
        <v>0</v>
      </c>
      <c r="AL60" s="57">
        <v>0</v>
      </c>
      <c r="AM60" s="57">
        <v>0</v>
      </c>
      <c r="AN60" s="57">
        <v>0</v>
      </c>
      <c r="AO60" s="57">
        <v>0</v>
      </c>
      <c r="AP60" s="57">
        <f>SUM(AD60:AO60)</f>
        <v>534.79999999999984</v>
      </c>
    </row>
    <row r="61" spans="1:42" x14ac:dyDescent="0.2">
      <c r="B61" s="43" t="s">
        <v>302</v>
      </c>
      <c r="C61" s="44"/>
      <c r="D61" s="58">
        <f t="shared" ref="D61:AC61" si="48">SUM(D60)</f>
        <v>0</v>
      </c>
      <c r="E61" s="58">
        <f t="shared" si="48"/>
        <v>0</v>
      </c>
      <c r="F61" s="58">
        <f t="shared" si="48"/>
        <v>0</v>
      </c>
      <c r="G61" s="58">
        <f t="shared" si="48"/>
        <v>0</v>
      </c>
      <c r="H61" s="58">
        <f t="shared" si="48"/>
        <v>0</v>
      </c>
      <c r="I61" s="58">
        <f t="shared" si="48"/>
        <v>0</v>
      </c>
      <c r="J61" s="58">
        <f t="shared" si="48"/>
        <v>0</v>
      </c>
      <c r="K61" s="58">
        <f t="shared" si="48"/>
        <v>0</v>
      </c>
      <c r="L61" s="58">
        <f t="shared" si="48"/>
        <v>84</v>
      </c>
      <c r="M61" s="58">
        <f t="shared" si="48"/>
        <v>170.2</v>
      </c>
      <c r="N61" s="58">
        <f t="shared" si="48"/>
        <v>124.1</v>
      </c>
      <c r="O61" s="58">
        <f t="shared" si="48"/>
        <v>133.57499999999999</v>
      </c>
      <c r="P61" s="58">
        <f t="shared" si="48"/>
        <v>0</v>
      </c>
      <c r="Q61" s="58">
        <f t="shared" si="48"/>
        <v>166.5</v>
      </c>
      <c r="R61" s="58">
        <f t="shared" si="48"/>
        <v>150.92500000000001</v>
      </c>
      <c r="S61" s="58">
        <f t="shared" si="48"/>
        <v>195.54999999999998</v>
      </c>
      <c r="T61" s="58">
        <f t="shared" si="48"/>
        <v>181.67500000000001</v>
      </c>
      <c r="U61" s="58">
        <f t="shared" si="48"/>
        <v>297.2</v>
      </c>
      <c r="V61" s="58">
        <f t="shared" si="48"/>
        <v>220.82499999999999</v>
      </c>
      <c r="W61" s="58">
        <f t="shared" si="48"/>
        <v>356.1</v>
      </c>
      <c r="X61" s="58">
        <f t="shared" si="48"/>
        <v>236.45</v>
      </c>
      <c r="Y61" s="58">
        <f t="shared" si="48"/>
        <v>235.04999999999995</v>
      </c>
      <c r="Z61" s="58">
        <f t="shared" si="48"/>
        <v>250.54999999999995</v>
      </c>
      <c r="AA61" s="58">
        <f t="shared" si="48"/>
        <v>236.45000000000002</v>
      </c>
      <c r="AB61" s="58">
        <f t="shared" si="48"/>
        <v>244.39999999999992</v>
      </c>
      <c r="AC61" s="58">
        <f t="shared" si="48"/>
        <v>512.97500000000002</v>
      </c>
      <c r="AD61" s="58">
        <f t="shared" ref="AD61:AP61" si="49">SUM(AD60)</f>
        <v>187.92499999999993</v>
      </c>
      <c r="AE61" s="58">
        <f t="shared" si="49"/>
        <v>346.87499999999994</v>
      </c>
      <c r="AF61" s="58">
        <f t="shared" si="49"/>
        <v>0</v>
      </c>
      <c r="AG61" s="58">
        <f t="shared" si="49"/>
        <v>0</v>
      </c>
      <c r="AH61" s="58">
        <f t="shared" si="49"/>
        <v>0</v>
      </c>
      <c r="AI61" s="58">
        <f t="shared" si="49"/>
        <v>0</v>
      </c>
      <c r="AJ61" s="58">
        <f t="shared" si="49"/>
        <v>0</v>
      </c>
      <c r="AK61" s="58">
        <f t="shared" si="49"/>
        <v>0</v>
      </c>
      <c r="AL61" s="58">
        <f t="shared" si="49"/>
        <v>0</v>
      </c>
      <c r="AM61" s="58">
        <f t="shared" si="49"/>
        <v>0</v>
      </c>
      <c r="AN61" s="58">
        <f t="shared" si="49"/>
        <v>0</v>
      </c>
      <c r="AO61" s="58">
        <f t="shared" si="49"/>
        <v>0</v>
      </c>
      <c r="AP61" s="58">
        <f t="shared" si="49"/>
        <v>534.79999999999984</v>
      </c>
    </row>
    <row r="62" spans="1:42" x14ac:dyDescent="0.2">
      <c r="B62" s="37" t="s">
        <v>170</v>
      </c>
      <c r="C62" s="8" t="s">
        <v>171</v>
      </c>
      <c r="D62" s="57">
        <v>0</v>
      </c>
      <c r="E62" s="57">
        <v>0</v>
      </c>
      <c r="F62" s="57">
        <v>0</v>
      </c>
      <c r="G62" s="57">
        <v>0</v>
      </c>
      <c r="H62" s="57">
        <v>0</v>
      </c>
      <c r="I62" s="57">
        <v>0</v>
      </c>
      <c r="J62" s="57">
        <v>0</v>
      </c>
      <c r="K62" s="57">
        <v>0</v>
      </c>
      <c r="L62" s="57">
        <v>0</v>
      </c>
      <c r="M62" s="57">
        <v>11.25</v>
      </c>
      <c r="N62" s="57">
        <v>4.7</v>
      </c>
      <c r="O62" s="57">
        <v>0</v>
      </c>
      <c r="P62" s="57">
        <f t="shared" ref="P62:P64" si="50">SUM(D62:F62)</f>
        <v>0</v>
      </c>
      <c r="Q62" s="57">
        <v>4.7</v>
      </c>
      <c r="R62" s="57">
        <v>4.45</v>
      </c>
      <c r="S62" s="57">
        <v>6.75</v>
      </c>
      <c r="T62" s="57">
        <v>6.625</v>
      </c>
      <c r="U62" s="57">
        <v>9</v>
      </c>
      <c r="V62" s="57">
        <v>4.7</v>
      </c>
      <c r="W62" s="57">
        <v>9.125</v>
      </c>
      <c r="X62" s="57">
        <v>0.1</v>
      </c>
      <c r="Y62" s="57">
        <v>9</v>
      </c>
      <c r="Z62" s="57">
        <v>0</v>
      </c>
      <c r="AA62" s="57">
        <v>2.5499999999999998</v>
      </c>
      <c r="AB62" s="57">
        <v>4.375</v>
      </c>
      <c r="AC62" s="57">
        <f t="shared" si="47"/>
        <v>15.9</v>
      </c>
      <c r="AD62" s="57">
        <v>6.7249999999999996</v>
      </c>
      <c r="AE62" s="57">
        <v>0</v>
      </c>
      <c r="AF62" s="57">
        <v>0</v>
      </c>
      <c r="AG62" s="57">
        <v>0</v>
      </c>
      <c r="AH62" s="57">
        <v>0</v>
      </c>
      <c r="AI62" s="57">
        <v>0</v>
      </c>
      <c r="AJ62" s="57">
        <v>0</v>
      </c>
      <c r="AK62" s="57">
        <v>0</v>
      </c>
      <c r="AL62" s="57">
        <v>0</v>
      </c>
      <c r="AM62" s="57">
        <v>0</v>
      </c>
      <c r="AN62" s="57">
        <v>0</v>
      </c>
      <c r="AO62" s="57">
        <v>0</v>
      </c>
      <c r="AP62" s="57">
        <f>SUM(AD62:AO62)</f>
        <v>6.7249999999999996</v>
      </c>
    </row>
    <row r="63" spans="1:42" x14ac:dyDescent="0.2">
      <c r="B63" s="37"/>
      <c r="C63" s="8" t="s">
        <v>172</v>
      </c>
      <c r="D63" s="57">
        <v>0</v>
      </c>
      <c r="E63" s="57">
        <v>0</v>
      </c>
      <c r="F63" s="57">
        <v>0</v>
      </c>
      <c r="G63" s="57">
        <v>0</v>
      </c>
      <c r="H63" s="57">
        <v>0</v>
      </c>
      <c r="I63" s="57">
        <v>0</v>
      </c>
      <c r="J63" s="57">
        <v>0</v>
      </c>
      <c r="K63" s="57">
        <v>0</v>
      </c>
      <c r="L63" s="57">
        <v>4</v>
      </c>
      <c r="M63" s="57">
        <v>4</v>
      </c>
      <c r="N63" s="57">
        <v>0</v>
      </c>
      <c r="O63" s="57">
        <v>2</v>
      </c>
      <c r="P63" s="57">
        <f t="shared" si="50"/>
        <v>0</v>
      </c>
      <c r="Q63" s="57">
        <v>2.2000000000000002</v>
      </c>
      <c r="R63" s="57">
        <v>2</v>
      </c>
      <c r="S63" s="57">
        <v>6</v>
      </c>
      <c r="T63" s="57">
        <v>4</v>
      </c>
      <c r="U63" s="57">
        <v>8</v>
      </c>
      <c r="V63" s="57">
        <v>2</v>
      </c>
      <c r="W63" s="57">
        <v>8</v>
      </c>
      <c r="X63" s="57">
        <v>2</v>
      </c>
      <c r="Y63" s="57">
        <v>4.0999999999999996</v>
      </c>
      <c r="Z63" s="57">
        <v>6</v>
      </c>
      <c r="AA63" s="57">
        <v>2</v>
      </c>
      <c r="AB63" s="57">
        <v>6</v>
      </c>
      <c r="AC63" s="57">
        <f t="shared" si="47"/>
        <v>10.199999999999999</v>
      </c>
      <c r="AD63" s="57">
        <v>6</v>
      </c>
      <c r="AE63" s="57">
        <v>13.824999999999999</v>
      </c>
      <c r="AF63" s="57">
        <v>0</v>
      </c>
      <c r="AG63" s="57">
        <v>0</v>
      </c>
      <c r="AH63" s="57">
        <v>0</v>
      </c>
      <c r="AI63" s="57">
        <v>0</v>
      </c>
      <c r="AJ63" s="57">
        <v>0</v>
      </c>
      <c r="AK63" s="57">
        <v>0</v>
      </c>
      <c r="AL63" s="57">
        <v>0</v>
      </c>
      <c r="AM63" s="57">
        <v>0</v>
      </c>
      <c r="AN63" s="57">
        <v>0</v>
      </c>
      <c r="AO63" s="57">
        <v>0</v>
      </c>
      <c r="AP63" s="57">
        <f>SUM(AD63:AO63)</f>
        <v>19.824999999999999</v>
      </c>
    </row>
    <row r="64" spans="1:42" x14ac:dyDescent="0.2">
      <c r="B64" s="37"/>
      <c r="C64" s="8" t="s">
        <v>173</v>
      </c>
      <c r="D64" s="57">
        <v>0</v>
      </c>
      <c r="E64" s="57">
        <v>0</v>
      </c>
      <c r="F64" s="57">
        <v>0</v>
      </c>
      <c r="G64" s="57">
        <v>0</v>
      </c>
      <c r="H64" s="57">
        <v>0</v>
      </c>
      <c r="I64" s="57">
        <v>0</v>
      </c>
      <c r="J64" s="57">
        <v>0</v>
      </c>
      <c r="K64" s="57">
        <v>0</v>
      </c>
      <c r="L64" s="57">
        <v>0</v>
      </c>
      <c r="M64" s="57">
        <v>10</v>
      </c>
      <c r="N64" s="57">
        <v>0.1</v>
      </c>
      <c r="O64" s="57">
        <v>0</v>
      </c>
      <c r="P64" s="57">
        <f t="shared" si="50"/>
        <v>0</v>
      </c>
      <c r="Q64" s="57">
        <v>0.2</v>
      </c>
      <c r="R64" s="57">
        <v>0</v>
      </c>
      <c r="S64" s="57">
        <v>10</v>
      </c>
      <c r="T64" s="57">
        <v>0</v>
      </c>
      <c r="U64" s="57">
        <v>6</v>
      </c>
      <c r="V64" s="57">
        <v>0.1</v>
      </c>
      <c r="W64" s="57">
        <v>2</v>
      </c>
      <c r="X64" s="57">
        <v>2.2000000000000002</v>
      </c>
      <c r="Y64" s="57">
        <v>22</v>
      </c>
      <c r="Z64" s="57">
        <v>2</v>
      </c>
      <c r="AA64" s="57">
        <v>2</v>
      </c>
      <c r="AB64" s="57">
        <v>2</v>
      </c>
      <c r="AC64" s="57">
        <f t="shared" si="47"/>
        <v>10.199999999999999</v>
      </c>
      <c r="AD64" s="57">
        <v>2.2999999999999998</v>
      </c>
      <c r="AE64" s="57">
        <v>6</v>
      </c>
      <c r="AF64" s="57">
        <v>0</v>
      </c>
      <c r="AG64" s="57">
        <v>0</v>
      </c>
      <c r="AH64" s="57">
        <v>0</v>
      </c>
      <c r="AI64" s="57">
        <v>0</v>
      </c>
      <c r="AJ64" s="57">
        <v>0</v>
      </c>
      <c r="AK64" s="57">
        <v>0</v>
      </c>
      <c r="AL64" s="57">
        <v>0</v>
      </c>
      <c r="AM64" s="57">
        <v>0</v>
      </c>
      <c r="AN64" s="57">
        <v>0</v>
      </c>
      <c r="AO64" s="57">
        <v>0</v>
      </c>
      <c r="AP64" s="57">
        <f>SUM(AD64:AO64)</f>
        <v>8.3000000000000007</v>
      </c>
    </row>
    <row r="65" spans="1:42" x14ac:dyDescent="0.2">
      <c r="B65" s="43" t="s">
        <v>303</v>
      </c>
      <c r="C65" s="44"/>
      <c r="D65" s="58">
        <f t="shared" ref="D65:AC65" si="51">SUM(D62:D64)</f>
        <v>0</v>
      </c>
      <c r="E65" s="58">
        <f t="shared" si="51"/>
        <v>0</v>
      </c>
      <c r="F65" s="58">
        <f t="shared" si="51"/>
        <v>0</v>
      </c>
      <c r="G65" s="58">
        <f t="shared" si="51"/>
        <v>0</v>
      </c>
      <c r="H65" s="58">
        <f t="shared" si="51"/>
        <v>0</v>
      </c>
      <c r="I65" s="58">
        <f t="shared" si="51"/>
        <v>0</v>
      </c>
      <c r="J65" s="58">
        <f t="shared" si="51"/>
        <v>0</v>
      </c>
      <c r="K65" s="58">
        <f t="shared" si="51"/>
        <v>0</v>
      </c>
      <c r="L65" s="58">
        <f t="shared" si="51"/>
        <v>4</v>
      </c>
      <c r="M65" s="58">
        <f t="shared" si="51"/>
        <v>25.25</v>
      </c>
      <c r="N65" s="58">
        <f t="shared" si="51"/>
        <v>4.8</v>
      </c>
      <c r="O65" s="58">
        <f t="shared" si="51"/>
        <v>2</v>
      </c>
      <c r="P65" s="58">
        <f t="shared" si="51"/>
        <v>0</v>
      </c>
      <c r="Q65" s="58">
        <f t="shared" si="51"/>
        <v>7.1000000000000005</v>
      </c>
      <c r="R65" s="58">
        <f t="shared" si="51"/>
        <v>6.45</v>
      </c>
      <c r="S65" s="58">
        <f t="shared" si="51"/>
        <v>22.75</v>
      </c>
      <c r="T65" s="58">
        <f t="shared" si="51"/>
        <v>10.625</v>
      </c>
      <c r="U65" s="58">
        <f t="shared" si="51"/>
        <v>23</v>
      </c>
      <c r="V65" s="58">
        <f t="shared" si="51"/>
        <v>6.8</v>
      </c>
      <c r="W65" s="58">
        <f t="shared" si="51"/>
        <v>19.125</v>
      </c>
      <c r="X65" s="58">
        <f t="shared" si="51"/>
        <v>4.3000000000000007</v>
      </c>
      <c r="Y65" s="58">
        <f t="shared" si="51"/>
        <v>35.1</v>
      </c>
      <c r="Z65" s="58">
        <f t="shared" si="51"/>
        <v>8</v>
      </c>
      <c r="AA65" s="58">
        <f t="shared" si="51"/>
        <v>6.55</v>
      </c>
      <c r="AB65" s="58">
        <f t="shared" si="51"/>
        <v>12.375</v>
      </c>
      <c r="AC65" s="58">
        <f t="shared" si="51"/>
        <v>36.299999999999997</v>
      </c>
      <c r="AD65" s="58">
        <f t="shared" ref="AD65:AP65" si="52">SUM(AD62:AD64)</f>
        <v>15.024999999999999</v>
      </c>
      <c r="AE65" s="58">
        <f t="shared" si="52"/>
        <v>19.824999999999999</v>
      </c>
      <c r="AF65" s="58">
        <f t="shared" si="52"/>
        <v>0</v>
      </c>
      <c r="AG65" s="58">
        <f t="shared" si="52"/>
        <v>0</v>
      </c>
      <c r="AH65" s="58">
        <f t="shared" si="52"/>
        <v>0</v>
      </c>
      <c r="AI65" s="58">
        <f t="shared" si="52"/>
        <v>0</v>
      </c>
      <c r="AJ65" s="58">
        <f t="shared" si="52"/>
        <v>0</v>
      </c>
      <c r="AK65" s="58">
        <f t="shared" si="52"/>
        <v>0</v>
      </c>
      <c r="AL65" s="58">
        <f t="shared" si="52"/>
        <v>0</v>
      </c>
      <c r="AM65" s="58">
        <f t="shared" si="52"/>
        <v>0</v>
      </c>
      <c r="AN65" s="58">
        <f t="shared" si="52"/>
        <v>0</v>
      </c>
      <c r="AO65" s="58">
        <f t="shared" si="52"/>
        <v>0</v>
      </c>
      <c r="AP65" s="58">
        <f t="shared" si="52"/>
        <v>34.849999999999994</v>
      </c>
    </row>
    <row r="66" spans="1:42" x14ac:dyDescent="0.2">
      <c r="B66" s="37" t="s">
        <v>304</v>
      </c>
      <c r="C66" s="8" t="s">
        <v>129</v>
      </c>
      <c r="D66" s="57">
        <v>0</v>
      </c>
      <c r="E66" s="57">
        <v>0</v>
      </c>
      <c r="F66" s="57">
        <v>0</v>
      </c>
      <c r="G66" s="57">
        <v>0</v>
      </c>
      <c r="H66" s="57">
        <v>0</v>
      </c>
      <c r="I66" s="57">
        <v>0</v>
      </c>
      <c r="J66" s="57">
        <v>0</v>
      </c>
      <c r="K66" s="57">
        <v>0</v>
      </c>
      <c r="L66" s="57">
        <v>4</v>
      </c>
      <c r="M66" s="57">
        <v>6</v>
      </c>
      <c r="N66" s="57">
        <v>8</v>
      </c>
      <c r="O66" s="57">
        <v>4.2</v>
      </c>
      <c r="P66" s="57">
        <f t="shared" ref="P66:P68" si="53">SUM(D66:F66)</f>
        <v>0</v>
      </c>
      <c r="Q66" s="57">
        <v>2.2000000000000002</v>
      </c>
      <c r="R66" s="57">
        <v>4.4000000000000004</v>
      </c>
      <c r="S66" s="57">
        <v>11.3</v>
      </c>
      <c r="T66" s="57">
        <v>4.4000000000000004</v>
      </c>
      <c r="U66" s="57">
        <v>8.9</v>
      </c>
      <c r="V66" s="57">
        <v>15.399999999999999</v>
      </c>
      <c r="W66" s="57">
        <v>17</v>
      </c>
      <c r="X66" s="57">
        <v>12</v>
      </c>
      <c r="Y66" s="57">
        <v>10.199999999999999</v>
      </c>
      <c r="Z66" s="57">
        <v>14</v>
      </c>
      <c r="AA66" s="57">
        <v>10.4</v>
      </c>
      <c r="AB66" s="57">
        <v>6</v>
      </c>
      <c r="AC66" s="57">
        <f t="shared" si="47"/>
        <v>17.900000000000002</v>
      </c>
      <c r="AD66" s="57">
        <v>12</v>
      </c>
      <c r="AE66" s="57">
        <v>18</v>
      </c>
      <c r="AF66" s="57">
        <v>0</v>
      </c>
      <c r="AG66" s="57">
        <v>0</v>
      </c>
      <c r="AH66" s="57">
        <v>0</v>
      </c>
      <c r="AI66" s="57">
        <v>0</v>
      </c>
      <c r="AJ66" s="57">
        <v>0</v>
      </c>
      <c r="AK66" s="57">
        <v>0</v>
      </c>
      <c r="AL66" s="57">
        <v>0</v>
      </c>
      <c r="AM66" s="57">
        <v>0</v>
      </c>
      <c r="AN66" s="57">
        <v>0</v>
      </c>
      <c r="AO66" s="57">
        <v>0</v>
      </c>
      <c r="AP66" s="57">
        <f>SUM(AD66:AO66)</f>
        <v>30</v>
      </c>
    </row>
    <row r="67" spans="1:42" x14ac:dyDescent="0.2">
      <c r="B67" s="37"/>
      <c r="C67" s="8" t="s">
        <v>155</v>
      </c>
      <c r="D67" s="57">
        <v>0</v>
      </c>
      <c r="E67" s="57">
        <v>0</v>
      </c>
      <c r="F67" s="57">
        <v>0</v>
      </c>
      <c r="G67" s="57">
        <v>0</v>
      </c>
      <c r="H67" s="57">
        <v>0</v>
      </c>
      <c r="I67" s="57">
        <v>0</v>
      </c>
      <c r="J67" s="57">
        <v>0</v>
      </c>
      <c r="K67" s="57">
        <v>0</v>
      </c>
      <c r="L67" s="57">
        <v>11</v>
      </c>
      <c r="M67" s="57">
        <v>10</v>
      </c>
      <c r="N67" s="57">
        <v>22.7</v>
      </c>
      <c r="O67" s="57">
        <v>15</v>
      </c>
      <c r="P67" s="57">
        <f t="shared" si="53"/>
        <v>0</v>
      </c>
      <c r="Q67" s="57">
        <v>0.4</v>
      </c>
      <c r="R67" s="57">
        <v>4.4000000000000004</v>
      </c>
      <c r="S67" s="57">
        <v>15.700000000000001</v>
      </c>
      <c r="T67" s="57">
        <v>6.6000000000000005</v>
      </c>
      <c r="U67" s="57">
        <v>13</v>
      </c>
      <c r="V67" s="57">
        <v>8.4</v>
      </c>
      <c r="W67" s="57">
        <v>20.099999999999998</v>
      </c>
      <c r="X67" s="57">
        <v>15.399999999999999</v>
      </c>
      <c r="Y67" s="57">
        <v>22.4</v>
      </c>
      <c r="Z67" s="57">
        <v>9.2999999999999989</v>
      </c>
      <c r="AA67" s="57">
        <v>18.899999999999999</v>
      </c>
      <c r="AB67" s="57">
        <v>16</v>
      </c>
      <c r="AC67" s="57">
        <f t="shared" si="47"/>
        <v>20.5</v>
      </c>
      <c r="AD67" s="57">
        <v>15.3</v>
      </c>
      <c r="AE67" s="57">
        <v>16</v>
      </c>
      <c r="AF67" s="57">
        <v>0</v>
      </c>
      <c r="AG67" s="57">
        <v>0</v>
      </c>
      <c r="AH67" s="57">
        <v>0</v>
      </c>
      <c r="AI67" s="57">
        <v>0</v>
      </c>
      <c r="AJ67" s="57">
        <v>0</v>
      </c>
      <c r="AK67" s="57">
        <v>0</v>
      </c>
      <c r="AL67" s="57">
        <v>0</v>
      </c>
      <c r="AM67" s="57">
        <v>0</v>
      </c>
      <c r="AN67" s="57">
        <v>0</v>
      </c>
      <c r="AO67" s="57">
        <v>0</v>
      </c>
      <c r="AP67" s="57">
        <f>SUM(AD67:AO67)</f>
        <v>31.3</v>
      </c>
    </row>
    <row r="68" spans="1:42" x14ac:dyDescent="0.2">
      <c r="B68" s="37"/>
      <c r="C68" s="8" t="s">
        <v>157</v>
      </c>
      <c r="D68" s="57">
        <v>0</v>
      </c>
      <c r="E68" s="57">
        <v>0</v>
      </c>
      <c r="F68" s="57">
        <v>0</v>
      </c>
      <c r="G68" s="57">
        <v>0</v>
      </c>
      <c r="H68" s="57">
        <v>0</v>
      </c>
      <c r="I68" s="57">
        <v>0</v>
      </c>
      <c r="J68" s="57">
        <v>0</v>
      </c>
      <c r="K68" s="57">
        <v>0</v>
      </c>
      <c r="L68" s="57">
        <v>2</v>
      </c>
      <c r="M68" s="57">
        <v>2</v>
      </c>
      <c r="N68" s="57">
        <v>0</v>
      </c>
      <c r="O68" s="57">
        <v>2</v>
      </c>
      <c r="P68" s="57">
        <f t="shared" si="53"/>
        <v>0</v>
      </c>
      <c r="Q68" s="57">
        <v>0</v>
      </c>
      <c r="R68" s="57">
        <v>0</v>
      </c>
      <c r="S68" s="57">
        <v>6</v>
      </c>
      <c r="T68" s="57">
        <v>8</v>
      </c>
      <c r="U68" s="57">
        <v>8</v>
      </c>
      <c r="V68" s="57">
        <v>3.9750000000000001</v>
      </c>
      <c r="W68" s="57">
        <v>6</v>
      </c>
      <c r="X68" s="57">
        <v>2</v>
      </c>
      <c r="Y68" s="57">
        <v>4</v>
      </c>
      <c r="Z68" s="57">
        <v>8</v>
      </c>
      <c r="AA68" s="57">
        <v>0</v>
      </c>
      <c r="AB68" s="57">
        <v>4</v>
      </c>
      <c r="AC68" s="57">
        <f t="shared" si="47"/>
        <v>6</v>
      </c>
      <c r="AD68" s="57">
        <v>2</v>
      </c>
      <c r="AE68" s="57">
        <v>6</v>
      </c>
      <c r="AF68" s="57">
        <v>0</v>
      </c>
      <c r="AG68" s="57">
        <v>0</v>
      </c>
      <c r="AH68" s="57">
        <v>0</v>
      </c>
      <c r="AI68" s="57">
        <v>0</v>
      </c>
      <c r="AJ68" s="57">
        <v>0</v>
      </c>
      <c r="AK68" s="57">
        <v>0</v>
      </c>
      <c r="AL68" s="57">
        <v>0</v>
      </c>
      <c r="AM68" s="57">
        <v>0</v>
      </c>
      <c r="AN68" s="57">
        <v>0</v>
      </c>
      <c r="AO68" s="57">
        <v>0</v>
      </c>
      <c r="AP68" s="57">
        <f>SUM(AD68:AO68)</f>
        <v>8</v>
      </c>
    </row>
    <row r="69" spans="1:42" x14ac:dyDescent="0.2">
      <c r="B69" s="43" t="s">
        <v>305</v>
      </c>
      <c r="C69" s="44"/>
      <c r="D69" s="58">
        <f t="shared" ref="D69:AC69" si="54">SUM(D66:D68)</f>
        <v>0</v>
      </c>
      <c r="E69" s="58">
        <f t="shared" si="54"/>
        <v>0</v>
      </c>
      <c r="F69" s="58">
        <f t="shared" si="54"/>
        <v>0</v>
      </c>
      <c r="G69" s="58">
        <f t="shared" si="54"/>
        <v>0</v>
      </c>
      <c r="H69" s="58">
        <f t="shared" si="54"/>
        <v>0</v>
      </c>
      <c r="I69" s="58">
        <f t="shared" si="54"/>
        <v>0</v>
      </c>
      <c r="J69" s="58">
        <f t="shared" si="54"/>
        <v>0</v>
      </c>
      <c r="K69" s="58">
        <f t="shared" si="54"/>
        <v>0</v>
      </c>
      <c r="L69" s="58">
        <f t="shared" si="54"/>
        <v>17</v>
      </c>
      <c r="M69" s="58">
        <f t="shared" si="54"/>
        <v>18</v>
      </c>
      <c r="N69" s="58">
        <f t="shared" si="54"/>
        <v>30.7</v>
      </c>
      <c r="O69" s="58">
        <f t="shared" si="54"/>
        <v>21.2</v>
      </c>
      <c r="P69" s="58">
        <f t="shared" si="54"/>
        <v>0</v>
      </c>
      <c r="Q69" s="58">
        <f t="shared" si="54"/>
        <v>2.6</v>
      </c>
      <c r="R69" s="58">
        <f t="shared" si="54"/>
        <v>8.8000000000000007</v>
      </c>
      <c r="S69" s="58">
        <f t="shared" si="54"/>
        <v>33</v>
      </c>
      <c r="T69" s="58">
        <f t="shared" si="54"/>
        <v>19</v>
      </c>
      <c r="U69" s="58">
        <f t="shared" si="54"/>
        <v>29.9</v>
      </c>
      <c r="V69" s="58">
        <f t="shared" si="54"/>
        <v>27.774999999999999</v>
      </c>
      <c r="W69" s="58">
        <f t="shared" si="54"/>
        <v>43.099999999999994</v>
      </c>
      <c r="X69" s="58">
        <f t="shared" si="54"/>
        <v>29.4</v>
      </c>
      <c r="Y69" s="58">
        <f t="shared" si="54"/>
        <v>36.599999999999994</v>
      </c>
      <c r="Z69" s="58">
        <f t="shared" si="54"/>
        <v>31.299999999999997</v>
      </c>
      <c r="AA69" s="58">
        <f t="shared" si="54"/>
        <v>29.299999999999997</v>
      </c>
      <c r="AB69" s="58">
        <f t="shared" si="54"/>
        <v>26</v>
      </c>
      <c r="AC69" s="58">
        <f t="shared" si="54"/>
        <v>44.400000000000006</v>
      </c>
      <c r="AD69" s="58">
        <f t="shared" ref="AD69:AP69" si="55">SUM(AD66:AD68)</f>
        <v>29.3</v>
      </c>
      <c r="AE69" s="58">
        <f t="shared" si="55"/>
        <v>40</v>
      </c>
      <c r="AF69" s="58">
        <f t="shared" si="55"/>
        <v>0</v>
      </c>
      <c r="AG69" s="58">
        <f t="shared" si="55"/>
        <v>0</v>
      </c>
      <c r="AH69" s="58">
        <f t="shared" si="55"/>
        <v>0</v>
      </c>
      <c r="AI69" s="58">
        <f t="shared" si="55"/>
        <v>0</v>
      </c>
      <c r="AJ69" s="58">
        <f t="shared" si="55"/>
        <v>0</v>
      </c>
      <c r="AK69" s="58">
        <f t="shared" si="55"/>
        <v>0</v>
      </c>
      <c r="AL69" s="58">
        <f t="shared" si="55"/>
        <v>0</v>
      </c>
      <c r="AM69" s="58">
        <f t="shared" si="55"/>
        <v>0</v>
      </c>
      <c r="AN69" s="58">
        <f t="shared" si="55"/>
        <v>0</v>
      </c>
      <c r="AO69" s="58">
        <f t="shared" si="55"/>
        <v>0</v>
      </c>
      <c r="AP69" s="58">
        <f t="shared" si="55"/>
        <v>69.3</v>
      </c>
    </row>
    <row r="70" spans="1:42" x14ac:dyDescent="0.2">
      <c r="A70" s="49" t="s">
        <v>306</v>
      </c>
      <c r="B70" s="50"/>
      <c r="C70" s="51"/>
      <c r="D70" s="60">
        <f t="shared" ref="D70:AC70" si="56">D55+D59+D61+D65+D69</f>
        <v>0</v>
      </c>
      <c r="E70" s="60">
        <f t="shared" si="56"/>
        <v>0</v>
      </c>
      <c r="F70" s="60">
        <f t="shared" si="56"/>
        <v>0</v>
      </c>
      <c r="G70" s="60">
        <f t="shared" si="56"/>
        <v>0</v>
      </c>
      <c r="H70" s="60">
        <f t="shared" si="56"/>
        <v>0</v>
      </c>
      <c r="I70" s="60">
        <f t="shared" si="56"/>
        <v>0</v>
      </c>
      <c r="J70" s="60">
        <f t="shared" si="56"/>
        <v>0</v>
      </c>
      <c r="K70" s="60">
        <f t="shared" si="56"/>
        <v>0</v>
      </c>
      <c r="L70" s="60">
        <f t="shared" si="56"/>
        <v>143.5</v>
      </c>
      <c r="M70" s="60">
        <f t="shared" si="56"/>
        <v>276.2</v>
      </c>
      <c r="N70" s="60">
        <f t="shared" si="56"/>
        <v>222.125</v>
      </c>
      <c r="O70" s="60">
        <f t="shared" si="56"/>
        <v>193.27499999999998</v>
      </c>
      <c r="P70" s="60">
        <f t="shared" si="56"/>
        <v>0</v>
      </c>
      <c r="Q70" s="60">
        <f t="shared" si="56"/>
        <v>251.89999999999998</v>
      </c>
      <c r="R70" s="60">
        <f t="shared" si="56"/>
        <v>231.32500000000002</v>
      </c>
      <c r="S70" s="60">
        <f t="shared" si="56"/>
        <v>350.32499999999999</v>
      </c>
      <c r="T70" s="60">
        <f t="shared" si="56"/>
        <v>291.52499999999998</v>
      </c>
      <c r="U70" s="60">
        <f t="shared" si="56"/>
        <v>471.29999999999995</v>
      </c>
      <c r="V70" s="60">
        <f t="shared" si="56"/>
        <v>343.49999999999994</v>
      </c>
      <c r="W70" s="60">
        <f t="shared" si="56"/>
        <v>472.42500000000007</v>
      </c>
      <c r="X70" s="60">
        <f t="shared" si="56"/>
        <v>325.125</v>
      </c>
      <c r="Y70" s="60">
        <f t="shared" si="56"/>
        <v>370.15</v>
      </c>
      <c r="Z70" s="60">
        <f t="shared" si="56"/>
        <v>396.7</v>
      </c>
      <c r="AA70" s="60">
        <f t="shared" si="56"/>
        <v>318.40000000000003</v>
      </c>
      <c r="AB70" s="60">
        <f t="shared" si="56"/>
        <v>337.62499999999994</v>
      </c>
      <c r="AC70" s="60">
        <f t="shared" si="56"/>
        <v>833.55</v>
      </c>
      <c r="AD70" s="60">
        <f t="shared" ref="AD70:AP70" si="57">AD55+AD59+AD61+AD65+AD69</f>
        <v>305.4249999999999</v>
      </c>
      <c r="AE70" s="60">
        <f t="shared" si="57"/>
        <v>489.5499999999999</v>
      </c>
      <c r="AF70" s="60">
        <f t="shared" si="57"/>
        <v>0</v>
      </c>
      <c r="AG70" s="60">
        <f t="shared" si="57"/>
        <v>0</v>
      </c>
      <c r="AH70" s="60">
        <f t="shared" si="57"/>
        <v>0</v>
      </c>
      <c r="AI70" s="60">
        <f t="shared" si="57"/>
        <v>0</v>
      </c>
      <c r="AJ70" s="60">
        <f t="shared" si="57"/>
        <v>0</v>
      </c>
      <c r="AK70" s="60">
        <f t="shared" si="57"/>
        <v>0</v>
      </c>
      <c r="AL70" s="60">
        <f t="shared" si="57"/>
        <v>0</v>
      </c>
      <c r="AM70" s="60">
        <f t="shared" si="57"/>
        <v>0</v>
      </c>
      <c r="AN70" s="60">
        <f t="shared" si="57"/>
        <v>0</v>
      </c>
      <c r="AO70" s="60">
        <f t="shared" si="57"/>
        <v>0</v>
      </c>
      <c r="AP70" s="60">
        <f t="shared" si="57"/>
        <v>794.9749999999998</v>
      </c>
    </row>
    <row r="71" spans="1:42" x14ac:dyDescent="0.2">
      <c r="A71" s="40" t="s">
        <v>307</v>
      </c>
      <c r="B71" s="37" t="s">
        <v>131</v>
      </c>
      <c r="C71" s="8" t="s">
        <v>131</v>
      </c>
      <c r="D71" s="57">
        <v>0</v>
      </c>
      <c r="E71" s="57">
        <v>0</v>
      </c>
      <c r="F71" s="57">
        <v>0</v>
      </c>
      <c r="G71" s="57">
        <v>0</v>
      </c>
      <c r="H71" s="57">
        <v>0</v>
      </c>
      <c r="I71" s="57">
        <v>0</v>
      </c>
      <c r="J71" s="57">
        <v>0</v>
      </c>
      <c r="K71" s="57">
        <v>0</v>
      </c>
      <c r="L71" s="57">
        <v>4</v>
      </c>
      <c r="M71" s="57">
        <v>8</v>
      </c>
      <c r="N71" s="57">
        <v>8.1999999999999993</v>
      </c>
      <c r="O71" s="57">
        <v>12</v>
      </c>
      <c r="P71" s="57">
        <f>SUM(D71:F71)</f>
        <v>0</v>
      </c>
      <c r="Q71" s="57">
        <v>12</v>
      </c>
      <c r="R71" s="57">
        <v>2</v>
      </c>
      <c r="S71" s="57">
        <v>14</v>
      </c>
      <c r="T71" s="57">
        <v>12.2</v>
      </c>
      <c r="U71" s="57">
        <v>11.6</v>
      </c>
      <c r="V71" s="57">
        <v>10.1</v>
      </c>
      <c r="W71" s="57">
        <v>14.1</v>
      </c>
      <c r="X71" s="57">
        <v>26</v>
      </c>
      <c r="Y71" s="57">
        <v>8</v>
      </c>
      <c r="Z71" s="57">
        <v>18</v>
      </c>
      <c r="AA71" s="57">
        <v>12.2</v>
      </c>
      <c r="AB71" s="57">
        <v>12</v>
      </c>
      <c r="AC71" s="57">
        <f t="shared" ref="AC71" si="58">SUM(Q71:S71)</f>
        <v>28</v>
      </c>
      <c r="AD71" s="57">
        <v>6.1</v>
      </c>
      <c r="AE71" s="57">
        <v>12</v>
      </c>
      <c r="AF71" s="57">
        <v>0</v>
      </c>
      <c r="AG71" s="57">
        <v>0</v>
      </c>
      <c r="AH71" s="57">
        <v>0</v>
      </c>
      <c r="AI71" s="57">
        <v>0</v>
      </c>
      <c r="AJ71" s="57">
        <v>0</v>
      </c>
      <c r="AK71" s="57">
        <v>0</v>
      </c>
      <c r="AL71" s="57">
        <v>0</v>
      </c>
      <c r="AM71" s="57">
        <v>0</v>
      </c>
      <c r="AN71" s="57">
        <v>0</v>
      </c>
      <c r="AO71" s="57">
        <v>0</v>
      </c>
      <c r="AP71" s="57">
        <f>SUM(AD71:AO71)</f>
        <v>18.100000000000001</v>
      </c>
    </row>
    <row r="72" spans="1:42" x14ac:dyDescent="0.2">
      <c r="B72" s="43" t="s">
        <v>308</v>
      </c>
      <c r="C72" s="44"/>
      <c r="D72" s="58">
        <f t="shared" ref="D72:AC72" si="59">SUM(D71)</f>
        <v>0</v>
      </c>
      <c r="E72" s="58">
        <f t="shared" si="59"/>
        <v>0</v>
      </c>
      <c r="F72" s="58">
        <f t="shared" si="59"/>
        <v>0</v>
      </c>
      <c r="G72" s="58">
        <f t="shared" si="59"/>
        <v>0</v>
      </c>
      <c r="H72" s="58">
        <f t="shared" si="59"/>
        <v>0</v>
      </c>
      <c r="I72" s="58">
        <f t="shared" si="59"/>
        <v>0</v>
      </c>
      <c r="J72" s="58">
        <f t="shared" si="59"/>
        <v>0</v>
      </c>
      <c r="K72" s="58">
        <f t="shared" si="59"/>
        <v>0</v>
      </c>
      <c r="L72" s="58">
        <f t="shared" si="59"/>
        <v>4</v>
      </c>
      <c r="M72" s="58">
        <f t="shared" si="59"/>
        <v>8</v>
      </c>
      <c r="N72" s="58">
        <f t="shared" si="59"/>
        <v>8.1999999999999993</v>
      </c>
      <c r="O72" s="58">
        <f t="shared" si="59"/>
        <v>12</v>
      </c>
      <c r="P72" s="58">
        <f t="shared" si="59"/>
        <v>0</v>
      </c>
      <c r="Q72" s="58">
        <f t="shared" si="59"/>
        <v>12</v>
      </c>
      <c r="R72" s="58">
        <f t="shared" si="59"/>
        <v>2</v>
      </c>
      <c r="S72" s="58">
        <f t="shared" si="59"/>
        <v>14</v>
      </c>
      <c r="T72" s="58">
        <f t="shared" si="59"/>
        <v>12.2</v>
      </c>
      <c r="U72" s="58">
        <f t="shared" si="59"/>
        <v>11.6</v>
      </c>
      <c r="V72" s="58">
        <f t="shared" si="59"/>
        <v>10.1</v>
      </c>
      <c r="W72" s="58">
        <f t="shared" si="59"/>
        <v>14.1</v>
      </c>
      <c r="X72" s="58">
        <f t="shared" si="59"/>
        <v>26</v>
      </c>
      <c r="Y72" s="58">
        <f t="shared" si="59"/>
        <v>8</v>
      </c>
      <c r="Z72" s="58">
        <f t="shared" si="59"/>
        <v>18</v>
      </c>
      <c r="AA72" s="58">
        <f t="shared" si="59"/>
        <v>12.2</v>
      </c>
      <c r="AB72" s="58">
        <f t="shared" si="59"/>
        <v>12</v>
      </c>
      <c r="AC72" s="58">
        <f t="shared" si="59"/>
        <v>28</v>
      </c>
      <c r="AD72" s="58">
        <f t="shared" ref="AD72:AP72" si="60">SUM(AD71)</f>
        <v>6.1</v>
      </c>
      <c r="AE72" s="58">
        <f t="shared" si="60"/>
        <v>12</v>
      </c>
      <c r="AF72" s="58">
        <f t="shared" si="60"/>
        <v>0</v>
      </c>
      <c r="AG72" s="58">
        <f t="shared" si="60"/>
        <v>0</v>
      </c>
      <c r="AH72" s="58">
        <f t="shared" si="60"/>
        <v>0</v>
      </c>
      <c r="AI72" s="58">
        <f t="shared" si="60"/>
        <v>0</v>
      </c>
      <c r="AJ72" s="58">
        <f t="shared" si="60"/>
        <v>0</v>
      </c>
      <c r="AK72" s="58">
        <f t="shared" si="60"/>
        <v>0</v>
      </c>
      <c r="AL72" s="58">
        <f t="shared" si="60"/>
        <v>0</v>
      </c>
      <c r="AM72" s="58">
        <f t="shared" si="60"/>
        <v>0</v>
      </c>
      <c r="AN72" s="58">
        <f t="shared" si="60"/>
        <v>0</v>
      </c>
      <c r="AO72" s="58">
        <f t="shared" si="60"/>
        <v>0</v>
      </c>
      <c r="AP72" s="58">
        <f t="shared" si="60"/>
        <v>18.100000000000001</v>
      </c>
    </row>
    <row r="73" spans="1:42" x14ac:dyDescent="0.2">
      <c r="B73" s="37" t="s">
        <v>24</v>
      </c>
      <c r="C73" s="8" t="s">
        <v>113</v>
      </c>
      <c r="D73" s="57">
        <v>0</v>
      </c>
      <c r="E73" s="57">
        <v>0</v>
      </c>
      <c r="F73" s="57">
        <v>0</v>
      </c>
      <c r="G73" s="57">
        <v>0</v>
      </c>
      <c r="H73" s="57">
        <v>0</v>
      </c>
      <c r="I73" s="57">
        <v>0</v>
      </c>
      <c r="J73" s="57">
        <v>0</v>
      </c>
      <c r="K73" s="57">
        <v>0</v>
      </c>
      <c r="L73" s="57">
        <v>4</v>
      </c>
      <c r="M73" s="57">
        <v>0</v>
      </c>
      <c r="N73" s="57">
        <v>2.2000000000000002</v>
      </c>
      <c r="O73" s="57">
        <v>4</v>
      </c>
      <c r="P73" s="57">
        <f t="shared" ref="P73:P78" si="61">SUM(D73:F73)</f>
        <v>0</v>
      </c>
      <c r="Q73" s="57">
        <v>6</v>
      </c>
      <c r="R73" s="57">
        <v>4</v>
      </c>
      <c r="S73" s="57">
        <v>12.1</v>
      </c>
      <c r="T73" s="57">
        <v>2.1</v>
      </c>
      <c r="U73" s="57">
        <v>4</v>
      </c>
      <c r="V73" s="57">
        <v>4</v>
      </c>
      <c r="W73" s="57">
        <v>5.95</v>
      </c>
      <c r="X73" s="57">
        <v>4.0999999999999996</v>
      </c>
      <c r="Y73" s="57">
        <v>4.0999999999999996</v>
      </c>
      <c r="Z73" s="57">
        <v>5.95</v>
      </c>
      <c r="AA73" s="57">
        <v>2.2000000000000002</v>
      </c>
      <c r="AB73" s="57">
        <v>6</v>
      </c>
      <c r="AC73" s="57">
        <f t="shared" ref="AC73:AC78" si="62">SUM(Q73:S73)</f>
        <v>22.1</v>
      </c>
      <c r="AD73" s="57">
        <v>8</v>
      </c>
      <c r="AE73" s="57">
        <v>6</v>
      </c>
      <c r="AF73" s="57">
        <v>0</v>
      </c>
      <c r="AG73" s="57">
        <v>0</v>
      </c>
      <c r="AH73" s="57">
        <v>0</v>
      </c>
      <c r="AI73" s="57">
        <v>0</v>
      </c>
      <c r="AJ73" s="57">
        <v>0</v>
      </c>
      <c r="AK73" s="57">
        <v>0</v>
      </c>
      <c r="AL73" s="57">
        <v>0</v>
      </c>
      <c r="AM73" s="57">
        <v>0</v>
      </c>
      <c r="AN73" s="57">
        <v>0</v>
      </c>
      <c r="AO73" s="57">
        <v>0</v>
      </c>
      <c r="AP73" s="57">
        <f t="shared" ref="AP73:AP78" si="63">SUM(AD73:AO73)</f>
        <v>14</v>
      </c>
    </row>
    <row r="74" spans="1:42" x14ac:dyDescent="0.2">
      <c r="B74" s="37"/>
      <c r="C74" s="8" t="s">
        <v>114</v>
      </c>
      <c r="D74" s="57">
        <v>0</v>
      </c>
      <c r="E74" s="57">
        <v>0</v>
      </c>
      <c r="F74" s="57">
        <v>0</v>
      </c>
      <c r="G74" s="57">
        <v>0</v>
      </c>
      <c r="H74" s="57">
        <v>0</v>
      </c>
      <c r="I74" s="57">
        <v>0</v>
      </c>
      <c r="J74" s="57">
        <v>0</v>
      </c>
      <c r="K74" s="57">
        <v>0</v>
      </c>
      <c r="L74" s="57">
        <v>6</v>
      </c>
      <c r="M74" s="57">
        <v>8</v>
      </c>
      <c r="N74" s="57">
        <v>13.975</v>
      </c>
      <c r="O74" s="57">
        <v>8.5</v>
      </c>
      <c r="P74" s="57">
        <f t="shared" si="61"/>
        <v>0</v>
      </c>
      <c r="Q74" s="57">
        <v>10.199999999999999</v>
      </c>
      <c r="R74" s="57">
        <v>12</v>
      </c>
      <c r="S74" s="57">
        <v>16.3</v>
      </c>
      <c r="T74" s="57">
        <v>8</v>
      </c>
      <c r="U74" s="57">
        <v>4.0999999999999996</v>
      </c>
      <c r="V74" s="57">
        <v>6.1</v>
      </c>
      <c r="W74" s="57">
        <v>6.1</v>
      </c>
      <c r="X74" s="57">
        <v>12</v>
      </c>
      <c r="Y74" s="57">
        <v>9.4499999999999993</v>
      </c>
      <c r="Z74" s="57">
        <v>14.1</v>
      </c>
      <c r="AA74" s="57">
        <v>12.8</v>
      </c>
      <c r="AB74" s="57">
        <v>18.100000000000001</v>
      </c>
      <c r="AC74" s="57">
        <f t="shared" si="62"/>
        <v>38.5</v>
      </c>
      <c r="AD74" s="57">
        <v>1.2</v>
      </c>
      <c r="AE74" s="57">
        <v>14</v>
      </c>
      <c r="AF74" s="57">
        <v>0</v>
      </c>
      <c r="AG74" s="57">
        <v>0</v>
      </c>
      <c r="AH74" s="57">
        <v>0</v>
      </c>
      <c r="AI74" s="57">
        <v>0</v>
      </c>
      <c r="AJ74" s="57">
        <v>0</v>
      </c>
      <c r="AK74" s="57">
        <v>0</v>
      </c>
      <c r="AL74" s="57">
        <v>0</v>
      </c>
      <c r="AM74" s="57">
        <v>0</v>
      </c>
      <c r="AN74" s="57">
        <v>0</v>
      </c>
      <c r="AO74" s="57">
        <v>0</v>
      </c>
      <c r="AP74" s="57">
        <f t="shared" si="63"/>
        <v>15.2</v>
      </c>
    </row>
    <row r="75" spans="1:42" x14ac:dyDescent="0.2">
      <c r="B75" s="37"/>
      <c r="C75" s="8" t="s">
        <v>116</v>
      </c>
      <c r="D75" s="57">
        <v>0</v>
      </c>
      <c r="E75" s="57">
        <v>0</v>
      </c>
      <c r="F75" s="57">
        <v>0</v>
      </c>
      <c r="G75" s="57">
        <v>0</v>
      </c>
      <c r="H75" s="57">
        <v>0</v>
      </c>
      <c r="I75" s="57">
        <v>0</v>
      </c>
      <c r="J75" s="57">
        <v>0</v>
      </c>
      <c r="K75" s="57">
        <v>0</v>
      </c>
      <c r="L75" s="57">
        <v>4</v>
      </c>
      <c r="M75" s="57">
        <v>1.95</v>
      </c>
      <c r="N75" s="57">
        <v>4.2</v>
      </c>
      <c r="O75" s="57">
        <v>0</v>
      </c>
      <c r="P75" s="57">
        <f t="shared" si="61"/>
        <v>0</v>
      </c>
      <c r="Q75" s="57">
        <v>6</v>
      </c>
      <c r="R75" s="57">
        <v>2</v>
      </c>
      <c r="S75" s="57">
        <v>4.1500000000000004</v>
      </c>
      <c r="T75" s="57">
        <v>0</v>
      </c>
      <c r="U75" s="57">
        <v>5.25</v>
      </c>
      <c r="V75" s="57">
        <v>2.1</v>
      </c>
      <c r="W75" s="57">
        <v>0</v>
      </c>
      <c r="X75" s="57">
        <v>6.0749999999999993</v>
      </c>
      <c r="Y75" s="57">
        <v>4</v>
      </c>
      <c r="Z75" s="57">
        <v>1.9750000000000001</v>
      </c>
      <c r="AA75" s="57">
        <v>9.6</v>
      </c>
      <c r="AB75" s="57">
        <v>0.1</v>
      </c>
      <c r="AC75" s="57">
        <f t="shared" si="62"/>
        <v>12.15</v>
      </c>
      <c r="AD75" s="57">
        <v>1.1000000000000001</v>
      </c>
      <c r="AE75" s="57">
        <v>4</v>
      </c>
      <c r="AF75" s="57">
        <v>0</v>
      </c>
      <c r="AG75" s="57">
        <v>0</v>
      </c>
      <c r="AH75" s="57">
        <v>0</v>
      </c>
      <c r="AI75" s="57">
        <v>0</v>
      </c>
      <c r="AJ75" s="57">
        <v>0</v>
      </c>
      <c r="AK75" s="57">
        <v>0</v>
      </c>
      <c r="AL75" s="57">
        <v>0</v>
      </c>
      <c r="AM75" s="57">
        <v>0</v>
      </c>
      <c r="AN75" s="57">
        <v>0</v>
      </c>
      <c r="AO75" s="57">
        <v>0</v>
      </c>
      <c r="AP75" s="57">
        <f t="shared" si="63"/>
        <v>5.0999999999999996</v>
      </c>
    </row>
    <row r="76" spans="1:42" x14ac:dyDescent="0.2">
      <c r="B76" s="37"/>
      <c r="C76" s="8" t="s">
        <v>117</v>
      </c>
      <c r="D76" s="57">
        <v>0</v>
      </c>
      <c r="E76" s="57">
        <v>0</v>
      </c>
      <c r="F76" s="57">
        <v>0</v>
      </c>
      <c r="G76" s="57">
        <v>0</v>
      </c>
      <c r="H76" s="57">
        <v>0</v>
      </c>
      <c r="I76" s="57">
        <v>0</v>
      </c>
      <c r="J76" s="57">
        <v>0</v>
      </c>
      <c r="K76" s="57">
        <v>0</v>
      </c>
      <c r="L76" s="57">
        <v>4</v>
      </c>
      <c r="M76" s="57">
        <v>46</v>
      </c>
      <c r="N76" s="57">
        <v>29.325000000000003</v>
      </c>
      <c r="O76" s="57">
        <v>48.1</v>
      </c>
      <c r="P76" s="57">
        <f t="shared" si="61"/>
        <v>0</v>
      </c>
      <c r="Q76" s="57">
        <v>36.200000000000003</v>
      </c>
      <c r="R76" s="57">
        <v>6</v>
      </c>
      <c r="S76" s="57">
        <v>16.75</v>
      </c>
      <c r="T76" s="57">
        <v>20</v>
      </c>
      <c r="U76" s="57">
        <v>12</v>
      </c>
      <c r="V76" s="57">
        <v>10.199999999999999</v>
      </c>
      <c r="W76" s="57">
        <v>22.200000000000003</v>
      </c>
      <c r="X76" s="57">
        <v>12.1</v>
      </c>
      <c r="Y76" s="57">
        <v>8.1</v>
      </c>
      <c r="Z76" s="57">
        <v>24.1</v>
      </c>
      <c r="AA76" s="57">
        <v>6.2</v>
      </c>
      <c r="AB76" s="57">
        <v>7.8</v>
      </c>
      <c r="AC76" s="57">
        <f t="shared" si="62"/>
        <v>58.95</v>
      </c>
      <c r="AD76" s="57">
        <v>6.4</v>
      </c>
      <c r="AE76" s="57">
        <v>14</v>
      </c>
      <c r="AF76" s="57">
        <v>0</v>
      </c>
      <c r="AG76" s="57">
        <v>0</v>
      </c>
      <c r="AH76" s="57">
        <v>0</v>
      </c>
      <c r="AI76" s="57">
        <v>0</v>
      </c>
      <c r="AJ76" s="57">
        <v>0</v>
      </c>
      <c r="AK76" s="57">
        <v>0</v>
      </c>
      <c r="AL76" s="57">
        <v>0</v>
      </c>
      <c r="AM76" s="57">
        <v>0</v>
      </c>
      <c r="AN76" s="57">
        <v>0</v>
      </c>
      <c r="AO76" s="57">
        <v>0</v>
      </c>
      <c r="AP76" s="57">
        <f t="shared" si="63"/>
        <v>20.399999999999999</v>
      </c>
    </row>
    <row r="77" spans="1:42" x14ac:dyDescent="0.2">
      <c r="B77" s="37"/>
      <c r="C77" s="8" t="s">
        <v>118</v>
      </c>
      <c r="D77" s="57">
        <v>0</v>
      </c>
      <c r="E77" s="57">
        <v>0</v>
      </c>
      <c r="F77" s="57">
        <v>0</v>
      </c>
      <c r="G77" s="57">
        <v>0</v>
      </c>
      <c r="H77" s="57">
        <v>0</v>
      </c>
      <c r="I77" s="57">
        <v>0</v>
      </c>
      <c r="J77" s="57">
        <v>0</v>
      </c>
      <c r="K77" s="57">
        <v>0</v>
      </c>
      <c r="L77" s="57">
        <v>2</v>
      </c>
      <c r="M77" s="57">
        <v>2</v>
      </c>
      <c r="N77" s="57">
        <v>0.2</v>
      </c>
      <c r="O77" s="57">
        <v>6</v>
      </c>
      <c r="P77" s="57">
        <f t="shared" si="61"/>
        <v>0</v>
      </c>
      <c r="Q77" s="57">
        <v>0.1</v>
      </c>
      <c r="R77" s="57">
        <v>2</v>
      </c>
      <c r="S77" s="57">
        <v>4.5</v>
      </c>
      <c r="T77" s="57">
        <v>2</v>
      </c>
      <c r="U77" s="57">
        <v>0</v>
      </c>
      <c r="V77" s="57">
        <v>1.9750000000000001</v>
      </c>
      <c r="W77" s="57">
        <v>2</v>
      </c>
      <c r="X77" s="57">
        <v>2</v>
      </c>
      <c r="Y77" s="57">
        <v>2.2000000000000002</v>
      </c>
      <c r="Z77" s="57">
        <v>2.2000000000000002</v>
      </c>
      <c r="AA77" s="57">
        <v>2.3000000000000003</v>
      </c>
      <c r="AB77" s="57">
        <v>4</v>
      </c>
      <c r="AC77" s="57">
        <f t="shared" si="62"/>
        <v>6.6</v>
      </c>
      <c r="AD77" s="57">
        <v>3.1</v>
      </c>
      <c r="AE77" s="57">
        <v>2.2000000000000002</v>
      </c>
      <c r="AF77" s="57">
        <v>0</v>
      </c>
      <c r="AG77" s="57">
        <v>0</v>
      </c>
      <c r="AH77" s="57">
        <v>0</v>
      </c>
      <c r="AI77" s="57">
        <v>0</v>
      </c>
      <c r="AJ77" s="57">
        <v>0</v>
      </c>
      <c r="AK77" s="57">
        <v>0</v>
      </c>
      <c r="AL77" s="57">
        <v>0</v>
      </c>
      <c r="AM77" s="57">
        <v>0</v>
      </c>
      <c r="AN77" s="57">
        <v>0</v>
      </c>
      <c r="AO77" s="57">
        <v>0</v>
      </c>
      <c r="AP77" s="57">
        <f t="shared" si="63"/>
        <v>5.3000000000000007</v>
      </c>
    </row>
    <row r="78" spans="1:42" x14ac:dyDescent="0.2">
      <c r="B78" s="37"/>
      <c r="C78" s="8" t="s">
        <v>115</v>
      </c>
      <c r="D78" s="57">
        <v>0</v>
      </c>
      <c r="E78" s="57">
        <v>0</v>
      </c>
      <c r="F78" s="57">
        <v>0</v>
      </c>
      <c r="G78" s="57">
        <v>0</v>
      </c>
      <c r="H78" s="57">
        <v>0</v>
      </c>
      <c r="I78" s="57">
        <v>0</v>
      </c>
      <c r="J78" s="57">
        <v>0</v>
      </c>
      <c r="K78" s="57">
        <v>0</v>
      </c>
      <c r="L78" s="57">
        <v>6</v>
      </c>
      <c r="M78" s="57">
        <v>6</v>
      </c>
      <c r="N78" s="57">
        <v>6.2</v>
      </c>
      <c r="O78" s="57">
        <v>18</v>
      </c>
      <c r="P78" s="57">
        <f t="shared" si="61"/>
        <v>0</v>
      </c>
      <c r="Q78" s="57">
        <v>2.2000000000000002</v>
      </c>
      <c r="R78" s="57">
        <v>0</v>
      </c>
      <c r="S78" s="57">
        <v>0.1</v>
      </c>
      <c r="T78" s="57">
        <v>4.0999999999999996</v>
      </c>
      <c r="U78" s="57">
        <v>6</v>
      </c>
      <c r="V78" s="57">
        <v>0</v>
      </c>
      <c r="W78" s="57">
        <v>6</v>
      </c>
      <c r="X78" s="57">
        <v>0</v>
      </c>
      <c r="Y78" s="57">
        <v>4.0999999999999996</v>
      </c>
      <c r="Z78" s="57">
        <v>2.1</v>
      </c>
      <c r="AA78" s="57">
        <v>6</v>
      </c>
      <c r="AB78" s="57">
        <v>4.0999999999999996</v>
      </c>
      <c r="AC78" s="57">
        <f t="shared" si="62"/>
        <v>2.3000000000000003</v>
      </c>
      <c r="AD78" s="57">
        <v>2</v>
      </c>
      <c r="AE78" s="57">
        <v>8</v>
      </c>
      <c r="AF78" s="57">
        <v>0</v>
      </c>
      <c r="AG78" s="57">
        <v>0</v>
      </c>
      <c r="AH78" s="57">
        <v>0</v>
      </c>
      <c r="AI78" s="57">
        <v>0</v>
      </c>
      <c r="AJ78" s="57">
        <v>0</v>
      </c>
      <c r="AK78" s="57">
        <v>0</v>
      </c>
      <c r="AL78" s="57">
        <v>0</v>
      </c>
      <c r="AM78" s="57">
        <v>0</v>
      </c>
      <c r="AN78" s="57">
        <v>0</v>
      </c>
      <c r="AO78" s="57">
        <v>0</v>
      </c>
      <c r="AP78" s="57">
        <f t="shared" si="63"/>
        <v>10</v>
      </c>
    </row>
    <row r="79" spans="1:42" x14ac:dyDescent="0.2">
      <c r="B79" s="43" t="s">
        <v>309</v>
      </c>
      <c r="C79" s="44"/>
      <c r="D79" s="58">
        <f t="shared" ref="D79:AC79" si="64">SUM(D73:D78)</f>
        <v>0</v>
      </c>
      <c r="E79" s="58">
        <f t="shared" si="64"/>
        <v>0</v>
      </c>
      <c r="F79" s="58">
        <f t="shared" si="64"/>
        <v>0</v>
      </c>
      <c r="G79" s="58">
        <f t="shared" si="64"/>
        <v>0</v>
      </c>
      <c r="H79" s="58">
        <f t="shared" si="64"/>
        <v>0</v>
      </c>
      <c r="I79" s="58">
        <f t="shared" si="64"/>
        <v>0</v>
      </c>
      <c r="J79" s="58">
        <f t="shared" si="64"/>
        <v>0</v>
      </c>
      <c r="K79" s="58">
        <f t="shared" si="64"/>
        <v>0</v>
      </c>
      <c r="L79" s="58">
        <f t="shared" si="64"/>
        <v>26</v>
      </c>
      <c r="M79" s="58">
        <f t="shared" si="64"/>
        <v>63.95</v>
      </c>
      <c r="N79" s="58">
        <f t="shared" si="64"/>
        <v>56.100000000000009</v>
      </c>
      <c r="O79" s="58">
        <f t="shared" si="64"/>
        <v>84.6</v>
      </c>
      <c r="P79" s="58">
        <f t="shared" si="64"/>
        <v>0</v>
      </c>
      <c r="Q79" s="58">
        <f t="shared" si="64"/>
        <v>60.70000000000001</v>
      </c>
      <c r="R79" s="58">
        <f t="shared" si="64"/>
        <v>26</v>
      </c>
      <c r="S79" s="58">
        <f t="shared" si="64"/>
        <v>53.9</v>
      </c>
      <c r="T79" s="58">
        <f t="shared" si="64"/>
        <v>36.200000000000003</v>
      </c>
      <c r="U79" s="58">
        <f t="shared" si="64"/>
        <v>31.35</v>
      </c>
      <c r="V79" s="58">
        <f t="shared" si="64"/>
        <v>24.375</v>
      </c>
      <c r="W79" s="58">
        <f t="shared" si="64"/>
        <v>42.25</v>
      </c>
      <c r="X79" s="58">
        <f t="shared" si="64"/>
        <v>36.274999999999999</v>
      </c>
      <c r="Y79" s="58">
        <f t="shared" si="64"/>
        <v>31.949999999999996</v>
      </c>
      <c r="Z79" s="58">
        <f t="shared" si="64"/>
        <v>50.425000000000004</v>
      </c>
      <c r="AA79" s="58">
        <f t="shared" si="64"/>
        <v>39.1</v>
      </c>
      <c r="AB79" s="58">
        <f t="shared" si="64"/>
        <v>40.1</v>
      </c>
      <c r="AC79" s="58">
        <f t="shared" si="64"/>
        <v>140.6</v>
      </c>
      <c r="AD79" s="58">
        <f t="shared" ref="AD79:AP79" si="65">SUM(AD73:AD78)</f>
        <v>21.8</v>
      </c>
      <c r="AE79" s="58">
        <f t="shared" si="65"/>
        <v>48.2</v>
      </c>
      <c r="AF79" s="58">
        <f t="shared" si="65"/>
        <v>0</v>
      </c>
      <c r="AG79" s="58">
        <f t="shared" si="65"/>
        <v>0</v>
      </c>
      <c r="AH79" s="58">
        <f t="shared" si="65"/>
        <v>0</v>
      </c>
      <c r="AI79" s="58">
        <f t="shared" si="65"/>
        <v>0</v>
      </c>
      <c r="AJ79" s="58">
        <f t="shared" si="65"/>
        <v>0</v>
      </c>
      <c r="AK79" s="58">
        <f t="shared" si="65"/>
        <v>0</v>
      </c>
      <c r="AL79" s="58">
        <f t="shared" si="65"/>
        <v>0</v>
      </c>
      <c r="AM79" s="58">
        <f t="shared" si="65"/>
        <v>0</v>
      </c>
      <c r="AN79" s="58">
        <f t="shared" si="65"/>
        <v>0</v>
      </c>
      <c r="AO79" s="58">
        <f t="shared" si="65"/>
        <v>0</v>
      </c>
      <c r="AP79" s="58">
        <f t="shared" si="65"/>
        <v>70</v>
      </c>
    </row>
    <row r="80" spans="1:42" x14ac:dyDescent="0.2">
      <c r="B80" s="37" t="s">
        <v>310</v>
      </c>
      <c r="C80" s="8" t="s">
        <v>137</v>
      </c>
      <c r="D80" s="57">
        <v>0</v>
      </c>
      <c r="E80" s="57">
        <v>0</v>
      </c>
      <c r="F80" s="57">
        <v>0</v>
      </c>
      <c r="G80" s="57">
        <v>0</v>
      </c>
      <c r="H80" s="57">
        <v>0</v>
      </c>
      <c r="I80" s="57">
        <v>0</v>
      </c>
      <c r="J80" s="57">
        <v>0</v>
      </c>
      <c r="K80" s="57">
        <v>0</v>
      </c>
      <c r="L80" s="57">
        <v>12</v>
      </c>
      <c r="M80" s="57">
        <v>60</v>
      </c>
      <c r="N80" s="57">
        <v>26.4</v>
      </c>
      <c r="O80" s="57">
        <v>27.15</v>
      </c>
      <c r="P80" s="57">
        <f t="shared" ref="P80:P82" si="66">SUM(D80:F80)</f>
        <v>0</v>
      </c>
      <c r="Q80" s="57">
        <v>38.35</v>
      </c>
      <c r="R80" s="57">
        <v>31.5</v>
      </c>
      <c r="S80" s="57">
        <v>48.150000000000006</v>
      </c>
      <c r="T80" s="57">
        <v>38.35</v>
      </c>
      <c r="U80" s="57">
        <v>33.75</v>
      </c>
      <c r="V80" s="57">
        <v>56.35</v>
      </c>
      <c r="W80" s="57">
        <v>70.149999999999991</v>
      </c>
      <c r="X80" s="57">
        <v>60.85</v>
      </c>
      <c r="Y80" s="57">
        <v>76.900000000000006</v>
      </c>
      <c r="Z80" s="57">
        <v>56.35</v>
      </c>
      <c r="AA80" s="57">
        <v>61.550000000000004</v>
      </c>
      <c r="AB80" s="57">
        <v>63.300000000000004</v>
      </c>
      <c r="AC80" s="57">
        <f t="shared" ref="AC80:AC82" si="67">SUM(Q80:S80)</f>
        <v>118</v>
      </c>
      <c r="AD80" s="57">
        <v>47.65</v>
      </c>
      <c r="AE80" s="57">
        <v>69.75</v>
      </c>
      <c r="AF80" s="57">
        <v>0</v>
      </c>
      <c r="AG80" s="57">
        <v>0</v>
      </c>
      <c r="AH80" s="57">
        <v>0</v>
      </c>
      <c r="AI80" s="57">
        <v>0</v>
      </c>
      <c r="AJ80" s="57">
        <v>0</v>
      </c>
      <c r="AK80" s="57">
        <v>0</v>
      </c>
      <c r="AL80" s="57">
        <v>0</v>
      </c>
      <c r="AM80" s="57">
        <v>0</v>
      </c>
      <c r="AN80" s="57">
        <v>0</v>
      </c>
      <c r="AO80" s="57">
        <v>0</v>
      </c>
      <c r="AP80" s="57">
        <f>SUM(AD80:AO80)</f>
        <v>117.4</v>
      </c>
    </row>
    <row r="81" spans="1:42" x14ac:dyDescent="0.2">
      <c r="B81" s="37"/>
      <c r="C81" s="8" t="s">
        <v>139</v>
      </c>
      <c r="D81" s="57">
        <v>0</v>
      </c>
      <c r="E81" s="57">
        <v>0</v>
      </c>
      <c r="F81" s="57">
        <v>0</v>
      </c>
      <c r="G81" s="57">
        <v>0</v>
      </c>
      <c r="H81" s="57">
        <v>0</v>
      </c>
      <c r="I81" s="57">
        <v>0</v>
      </c>
      <c r="J81" s="57">
        <v>0</v>
      </c>
      <c r="K81" s="57">
        <v>0</v>
      </c>
      <c r="L81" s="57">
        <v>6.75</v>
      </c>
      <c r="M81" s="57">
        <v>6</v>
      </c>
      <c r="N81" s="57">
        <v>6</v>
      </c>
      <c r="O81" s="57">
        <v>0</v>
      </c>
      <c r="P81" s="57">
        <f t="shared" si="66"/>
        <v>0</v>
      </c>
      <c r="Q81" s="57">
        <v>14.025</v>
      </c>
      <c r="R81" s="57">
        <v>12</v>
      </c>
      <c r="S81" s="57">
        <v>6</v>
      </c>
      <c r="T81" s="57">
        <v>14.2</v>
      </c>
      <c r="U81" s="57">
        <v>36.450000000000003</v>
      </c>
      <c r="V81" s="57">
        <v>20</v>
      </c>
      <c r="W81" s="57">
        <v>7.9249999999999998</v>
      </c>
      <c r="X81" s="57">
        <v>10</v>
      </c>
      <c r="Y81" s="57">
        <v>8.3000000000000007</v>
      </c>
      <c r="Z81" s="57">
        <v>16</v>
      </c>
      <c r="AA81" s="57">
        <v>20</v>
      </c>
      <c r="AB81" s="57">
        <v>12</v>
      </c>
      <c r="AC81" s="57">
        <f t="shared" si="67"/>
        <v>32.024999999999999</v>
      </c>
      <c r="AD81" s="57">
        <v>16.2</v>
      </c>
      <c r="AE81" s="57">
        <v>12</v>
      </c>
      <c r="AF81" s="57">
        <v>0</v>
      </c>
      <c r="AG81" s="57">
        <v>0</v>
      </c>
      <c r="AH81" s="57">
        <v>0</v>
      </c>
      <c r="AI81" s="57">
        <v>0</v>
      </c>
      <c r="AJ81" s="57">
        <v>0</v>
      </c>
      <c r="AK81" s="57">
        <v>0</v>
      </c>
      <c r="AL81" s="57">
        <v>0</v>
      </c>
      <c r="AM81" s="57">
        <v>0</v>
      </c>
      <c r="AN81" s="57">
        <v>0</v>
      </c>
      <c r="AO81" s="57">
        <v>0</v>
      </c>
      <c r="AP81" s="57">
        <f>SUM(AD81:AO81)</f>
        <v>28.2</v>
      </c>
    </row>
    <row r="82" spans="1:42" x14ac:dyDescent="0.2">
      <c r="B82" s="37"/>
      <c r="C82" s="8" t="s">
        <v>138</v>
      </c>
      <c r="D82" s="57">
        <v>0</v>
      </c>
      <c r="E82" s="57">
        <v>0</v>
      </c>
      <c r="F82" s="57">
        <v>0</v>
      </c>
      <c r="G82" s="57">
        <v>0</v>
      </c>
      <c r="H82" s="57">
        <v>0</v>
      </c>
      <c r="I82" s="57">
        <v>0</v>
      </c>
      <c r="J82" s="57">
        <v>0</v>
      </c>
      <c r="K82" s="57">
        <v>0</v>
      </c>
      <c r="L82" s="57">
        <v>4</v>
      </c>
      <c r="M82" s="57">
        <v>0</v>
      </c>
      <c r="N82" s="57">
        <v>0</v>
      </c>
      <c r="O82" s="57">
        <v>2</v>
      </c>
      <c r="P82" s="57">
        <f t="shared" si="66"/>
        <v>0</v>
      </c>
      <c r="Q82" s="57">
        <v>0.1</v>
      </c>
      <c r="R82" s="57">
        <v>2</v>
      </c>
      <c r="S82" s="57">
        <v>2</v>
      </c>
      <c r="T82" s="57">
        <v>4</v>
      </c>
      <c r="U82" s="57">
        <v>8</v>
      </c>
      <c r="V82" s="57">
        <v>10.1</v>
      </c>
      <c r="W82" s="57">
        <v>6</v>
      </c>
      <c r="X82" s="57">
        <v>2</v>
      </c>
      <c r="Y82" s="57">
        <v>2</v>
      </c>
      <c r="Z82" s="57">
        <v>6</v>
      </c>
      <c r="AA82" s="57">
        <v>2</v>
      </c>
      <c r="AB82" s="57">
        <v>2</v>
      </c>
      <c r="AC82" s="57">
        <f t="shared" si="67"/>
        <v>4.0999999999999996</v>
      </c>
      <c r="AD82" s="57">
        <v>4</v>
      </c>
      <c r="AE82" s="57">
        <v>6</v>
      </c>
      <c r="AF82" s="57">
        <v>0</v>
      </c>
      <c r="AG82" s="57">
        <v>0</v>
      </c>
      <c r="AH82" s="57">
        <v>0</v>
      </c>
      <c r="AI82" s="57">
        <v>0</v>
      </c>
      <c r="AJ82" s="57">
        <v>0</v>
      </c>
      <c r="AK82" s="57">
        <v>0</v>
      </c>
      <c r="AL82" s="57">
        <v>0</v>
      </c>
      <c r="AM82" s="57">
        <v>0</v>
      </c>
      <c r="AN82" s="57">
        <v>0</v>
      </c>
      <c r="AO82" s="57">
        <v>0</v>
      </c>
      <c r="AP82" s="57">
        <f>SUM(AD82:AO82)</f>
        <v>10</v>
      </c>
    </row>
    <row r="83" spans="1:42" x14ac:dyDescent="0.2">
      <c r="B83" s="43" t="s">
        <v>311</v>
      </c>
      <c r="C83" s="44"/>
      <c r="D83" s="58">
        <f t="shared" ref="D83:AC83" si="68">SUM(D80:D82)</f>
        <v>0</v>
      </c>
      <c r="E83" s="58">
        <f t="shared" si="68"/>
        <v>0</v>
      </c>
      <c r="F83" s="58">
        <f t="shared" si="68"/>
        <v>0</v>
      </c>
      <c r="G83" s="58">
        <f t="shared" si="68"/>
        <v>0</v>
      </c>
      <c r="H83" s="58">
        <f t="shared" si="68"/>
        <v>0</v>
      </c>
      <c r="I83" s="58">
        <f t="shared" si="68"/>
        <v>0</v>
      </c>
      <c r="J83" s="58">
        <f t="shared" si="68"/>
        <v>0</v>
      </c>
      <c r="K83" s="58">
        <f t="shared" si="68"/>
        <v>0</v>
      </c>
      <c r="L83" s="58">
        <f t="shared" si="68"/>
        <v>22.75</v>
      </c>
      <c r="M83" s="58">
        <f t="shared" si="68"/>
        <v>66</v>
      </c>
      <c r="N83" s="58">
        <f t="shared" si="68"/>
        <v>32.4</v>
      </c>
      <c r="O83" s="58">
        <f t="shared" si="68"/>
        <v>29.15</v>
      </c>
      <c r="P83" s="58">
        <f t="shared" si="68"/>
        <v>0</v>
      </c>
      <c r="Q83" s="58">
        <f t="shared" si="68"/>
        <v>52.475000000000001</v>
      </c>
      <c r="R83" s="58">
        <f t="shared" si="68"/>
        <v>45.5</v>
      </c>
      <c r="S83" s="58">
        <f t="shared" si="68"/>
        <v>56.150000000000006</v>
      </c>
      <c r="T83" s="58">
        <f t="shared" si="68"/>
        <v>56.55</v>
      </c>
      <c r="U83" s="58">
        <f t="shared" si="68"/>
        <v>78.2</v>
      </c>
      <c r="V83" s="58">
        <f t="shared" si="68"/>
        <v>86.449999999999989</v>
      </c>
      <c r="W83" s="58">
        <f t="shared" si="68"/>
        <v>84.074999999999989</v>
      </c>
      <c r="X83" s="58">
        <f t="shared" si="68"/>
        <v>72.849999999999994</v>
      </c>
      <c r="Y83" s="58">
        <f t="shared" si="68"/>
        <v>87.2</v>
      </c>
      <c r="Z83" s="58">
        <f t="shared" si="68"/>
        <v>78.349999999999994</v>
      </c>
      <c r="AA83" s="58">
        <f t="shared" si="68"/>
        <v>83.550000000000011</v>
      </c>
      <c r="AB83" s="58">
        <f t="shared" si="68"/>
        <v>77.300000000000011</v>
      </c>
      <c r="AC83" s="58">
        <f t="shared" si="68"/>
        <v>154.125</v>
      </c>
      <c r="AD83" s="58">
        <f t="shared" ref="AD83:AP83" si="69">SUM(AD80:AD82)</f>
        <v>67.849999999999994</v>
      </c>
      <c r="AE83" s="58">
        <f t="shared" si="69"/>
        <v>87.75</v>
      </c>
      <c r="AF83" s="58">
        <f t="shared" si="69"/>
        <v>0</v>
      </c>
      <c r="AG83" s="58">
        <f t="shared" si="69"/>
        <v>0</v>
      </c>
      <c r="AH83" s="58">
        <f t="shared" si="69"/>
        <v>0</v>
      </c>
      <c r="AI83" s="58">
        <f t="shared" si="69"/>
        <v>0</v>
      </c>
      <c r="AJ83" s="58">
        <f t="shared" si="69"/>
        <v>0</v>
      </c>
      <c r="AK83" s="58">
        <f t="shared" si="69"/>
        <v>0</v>
      </c>
      <c r="AL83" s="58">
        <f t="shared" si="69"/>
        <v>0</v>
      </c>
      <c r="AM83" s="58">
        <f t="shared" si="69"/>
        <v>0</v>
      </c>
      <c r="AN83" s="58">
        <f t="shared" si="69"/>
        <v>0</v>
      </c>
      <c r="AO83" s="58">
        <f t="shared" si="69"/>
        <v>0</v>
      </c>
      <c r="AP83" s="58">
        <f t="shared" si="69"/>
        <v>155.6</v>
      </c>
    </row>
    <row r="84" spans="1:42" x14ac:dyDescent="0.2">
      <c r="B84" s="37" t="s">
        <v>312</v>
      </c>
      <c r="C84" s="8" t="s">
        <v>132</v>
      </c>
      <c r="D84" s="57">
        <v>0</v>
      </c>
      <c r="E84" s="57">
        <v>0</v>
      </c>
      <c r="F84" s="57">
        <v>0</v>
      </c>
      <c r="G84" s="57">
        <v>0</v>
      </c>
      <c r="H84" s="57">
        <v>0</v>
      </c>
      <c r="I84" s="57">
        <v>0</v>
      </c>
      <c r="J84" s="57">
        <v>0</v>
      </c>
      <c r="K84" s="57">
        <v>0</v>
      </c>
      <c r="L84" s="57">
        <v>3.8250000000000002</v>
      </c>
      <c r="M84" s="57">
        <v>4.9249999999999998</v>
      </c>
      <c r="N84" s="57">
        <v>4</v>
      </c>
      <c r="O84" s="57">
        <v>4.0999999999999996</v>
      </c>
      <c r="P84" s="57">
        <f t="shared" ref="P84:P85" si="70">SUM(D84:F84)</f>
        <v>0</v>
      </c>
      <c r="Q84" s="57">
        <v>1.825</v>
      </c>
      <c r="R84" s="57">
        <v>1.9</v>
      </c>
      <c r="S84" s="57">
        <v>5.9249999999999998</v>
      </c>
      <c r="T84" s="57">
        <v>4</v>
      </c>
      <c r="U84" s="57">
        <v>5.9749999999999996</v>
      </c>
      <c r="V84" s="57">
        <v>5.85</v>
      </c>
      <c r="W84" s="57">
        <v>5.9749999999999996</v>
      </c>
      <c r="X84" s="57">
        <v>5.8999999999999995</v>
      </c>
      <c r="Y84" s="57">
        <v>6</v>
      </c>
      <c r="Z84" s="57">
        <v>6</v>
      </c>
      <c r="AA84" s="57">
        <v>4.0999999999999996</v>
      </c>
      <c r="AB84" s="57">
        <v>4</v>
      </c>
      <c r="AC84" s="57">
        <f t="shared" ref="AC84:AC85" si="71">SUM(Q84:S84)</f>
        <v>9.6499999999999986</v>
      </c>
      <c r="AD84" s="57">
        <v>6.0250000000000004</v>
      </c>
      <c r="AE84" s="57">
        <v>7.85</v>
      </c>
      <c r="AF84" s="57">
        <v>0</v>
      </c>
      <c r="AG84" s="57">
        <v>0</v>
      </c>
      <c r="AH84" s="57">
        <v>0</v>
      </c>
      <c r="AI84" s="57">
        <v>0</v>
      </c>
      <c r="AJ84" s="57">
        <v>0</v>
      </c>
      <c r="AK84" s="57">
        <v>0</v>
      </c>
      <c r="AL84" s="57">
        <v>0</v>
      </c>
      <c r="AM84" s="57">
        <v>0</v>
      </c>
      <c r="AN84" s="57">
        <v>0</v>
      </c>
      <c r="AO84" s="57">
        <v>0</v>
      </c>
      <c r="AP84" s="57">
        <f>SUM(AD84:AO84)</f>
        <v>13.875</v>
      </c>
    </row>
    <row r="85" spans="1:42" x14ac:dyDescent="0.2">
      <c r="B85" s="37"/>
      <c r="C85" s="8" t="s">
        <v>133</v>
      </c>
      <c r="D85" s="57">
        <v>0</v>
      </c>
      <c r="E85" s="57">
        <v>0</v>
      </c>
      <c r="F85" s="57">
        <v>0</v>
      </c>
      <c r="G85" s="57">
        <v>0</v>
      </c>
      <c r="H85" s="57">
        <v>0</v>
      </c>
      <c r="I85" s="57">
        <v>0</v>
      </c>
      <c r="J85" s="57">
        <v>0</v>
      </c>
      <c r="K85" s="57">
        <v>0</v>
      </c>
      <c r="L85" s="57">
        <v>6</v>
      </c>
      <c r="M85" s="57">
        <v>0</v>
      </c>
      <c r="N85" s="57">
        <v>8.1999999999999993</v>
      </c>
      <c r="O85" s="57">
        <v>4</v>
      </c>
      <c r="P85" s="57">
        <f t="shared" si="70"/>
        <v>0</v>
      </c>
      <c r="Q85" s="57">
        <v>14</v>
      </c>
      <c r="R85" s="57">
        <v>4</v>
      </c>
      <c r="S85" s="57">
        <v>14.3</v>
      </c>
      <c r="T85" s="57">
        <v>5.8</v>
      </c>
      <c r="U85" s="57">
        <v>8</v>
      </c>
      <c r="V85" s="57">
        <v>12</v>
      </c>
      <c r="W85" s="57">
        <v>14</v>
      </c>
      <c r="X85" s="57">
        <v>0</v>
      </c>
      <c r="Y85" s="57">
        <v>4</v>
      </c>
      <c r="Z85" s="57">
        <v>10.1</v>
      </c>
      <c r="AA85" s="57">
        <v>8</v>
      </c>
      <c r="AB85" s="57">
        <v>6.1</v>
      </c>
      <c r="AC85" s="57">
        <f t="shared" si="71"/>
        <v>32.299999999999997</v>
      </c>
      <c r="AD85" s="57">
        <v>16.100000000000001</v>
      </c>
      <c r="AE85" s="57">
        <v>2</v>
      </c>
      <c r="AF85" s="57">
        <v>0</v>
      </c>
      <c r="AG85" s="57">
        <v>0</v>
      </c>
      <c r="AH85" s="57">
        <v>0</v>
      </c>
      <c r="AI85" s="57">
        <v>0</v>
      </c>
      <c r="AJ85" s="57">
        <v>0</v>
      </c>
      <c r="AK85" s="57">
        <v>0</v>
      </c>
      <c r="AL85" s="57">
        <v>0</v>
      </c>
      <c r="AM85" s="57">
        <v>0</v>
      </c>
      <c r="AN85" s="57">
        <v>0</v>
      </c>
      <c r="AO85" s="57">
        <v>0</v>
      </c>
      <c r="AP85" s="57">
        <f>SUM(AD85:AO85)</f>
        <v>18.100000000000001</v>
      </c>
    </row>
    <row r="86" spans="1:42" x14ac:dyDescent="0.2">
      <c r="B86" s="43" t="s">
        <v>313</v>
      </c>
      <c r="C86" s="44"/>
      <c r="D86" s="58">
        <f t="shared" ref="D86:AC86" si="72">SUM(D84:D85)</f>
        <v>0</v>
      </c>
      <c r="E86" s="58">
        <f t="shared" si="72"/>
        <v>0</v>
      </c>
      <c r="F86" s="58">
        <f t="shared" si="72"/>
        <v>0</v>
      </c>
      <c r="G86" s="58">
        <f t="shared" si="72"/>
        <v>0</v>
      </c>
      <c r="H86" s="58">
        <f t="shared" si="72"/>
        <v>0</v>
      </c>
      <c r="I86" s="58">
        <f t="shared" si="72"/>
        <v>0</v>
      </c>
      <c r="J86" s="58">
        <f t="shared" si="72"/>
        <v>0</v>
      </c>
      <c r="K86" s="58">
        <f t="shared" si="72"/>
        <v>0</v>
      </c>
      <c r="L86" s="58">
        <f t="shared" si="72"/>
        <v>9.8249999999999993</v>
      </c>
      <c r="M86" s="58">
        <f t="shared" si="72"/>
        <v>4.9249999999999998</v>
      </c>
      <c r="N86" s="58">
        <f t="shared" si="72"/>
        <v>12.2</v>
      </c>
      <c r="O86" s="58">
        <f t="shared" si="72"/>
        <v>8.1</v>
      </c>
      <c r="P86" s="58">
        <f t="shared" si="72"/>
        <v>0</v>
      </c>
      <c r="Q86" s="58">
        <f t="shared" si="72"/>
        <v>15.824999999999999</v>
      </c>
      <c r="R86" s="58">
        <f t="shared" si="72"/>
        <v>5.9</v>
      </c>
      <c r="S86" s="58">
        <f t="shared" si="72"/>
        <v>20.225000000000001</v>
      </c>
      <c r="T86" s="58">
        <f t="shared" si="72"/>
        <v>9.8000000000000007</v>
      </c>
      <c r="U86" s="58">
        <f t="shared" si="72"/>
        <v>13.975</v>
      </c>
      <c r="V86" s="58">
        <f t="shared" si="72"/>
        <v>17.850000000000001</v>
      </c>
      <c r="W86" s="58">
        <f t="shared" si="72"/>
        <v>19.975000000000001</v>
      </c>
      <c r="X86" s="58">
        <f t="shared" si="72"/>
        <v>5.8999999999999995</v>
      </c>
      <c r="Y86" s="58">
        <f t="shared" si="72"/>
        <v>10</v>
      </c>
      <c r="Z86" s="58">
        <f t="shared" si="72"/>
        <v>16.100000000000001</v>
      </c>
      <c r="AA86" s="58">
        <f t="shared" si="72"/>
        <v>12.1</v>
      </c>
      <c r="AB86" s="58">
        <f t="shared" si="72"/>
        <v>10.1</v>
      </c>
      <c r="AC86" s="58">
        <f t="shared" si="72"/>
        <v>41.949999999999996</v>
      </c>
      <c r="AD86" s="58">
        <f t="shared" ref="AD86:AP86" si="73">SUM(AD84:AD85)</f>
        <v>22.125</v>
      </c>
      <c r="AE86" s="58">
        <f t="shared" si="73"/>
        <v>9.85</v>
      </c>
      <c r="AF86" s="58">
        <f t="shared" si="73"/>
        <v>0</v>
      </c>
      <c r="AG86" s="58">
        <f t="shared" si="73"/>
        <v>0</v>
      </c>
      <c r="AH86" s="58">
        <f t="shared" si="73"/>
        <v>0</v>
      </c>
      <c r="AI86" s="58">
        <f t="shared" si="73"/>
        <v>0</v>
      </c>
      <c r="AJ86" s="58">
        <f t="shared" si="73"/>
        <v>0</v>
      </c>
      <c r="AK86" s="58">
        <f t="shared" si="73"/>
        <v>0</v>
      </c>
      <c r="AL86" s="58">
        <f t="shared" si="73"/>
        <v>0</v>
      </c>
      <c r="AM86" s="58">
        <f t="shared" si="73"/>
        <v>0</v>
      </c>
      <c r="AN86" s="58">
        <f t="shared" si="73"/>
        <v>0</v>
      </c>
      <c r="AO86" s="58">
        <f t="shared" si="73"/>
        <v>0</v>
      </c>
      <c r="AP86" s="58">
        <f t="shared" si="73"/>
        <v>31.975000000000001</v>
      </c>
    </row>
    <row r="87" spans="1:42" x14ac:dyDescent="0.2">
      <c r="B87" s="37" t="s">
        <v>314</v>
      </c>
      <c r="C87" s="8" t="s">
        <v>120</v>
      </c>
      <c r="D87" s="57">
        <v>0</v>
      </c>
      <c r="E87" s="57">
        <v>0</v>
      </c>
      <c r="F87" s="57">
        <v>0</v>
      </c>
      <c r="G87" s="57">
        <v>0</v>
      </c>
      <c r="H87" s="57">
        <v>0</v>
      </c>
      <c r="I87" s="57">
        <v>0</v>
      </c>
      <c r="J87" s="57">
        <v>0</v>
      </c>
      <c r="K87" s="57">
        <v>0</v>
      </c>
      <c r="L87" s="57">
        <v>4</v>
      </c>
      <c r="M87" s="57">
        <v>8</v>
      </c>
      <c r="N87" s="57">
        <v>11.975</v>
      </c>
      <c r="O87" s="57">
        <v>6.2</v>
      </c>
      <c r="P87" s="57">
        <f t="shared" ref="P87:P91" si="74">SUM(D87:F87)</f>
        <v>0</v>
      </c>
      <c r="Q87" s="57">
        <v>6</v>
      </c>
      <c r="R87" s="57">
        <v>9.875</v>
      </c>
      <c r="S87" s="57">
        <v>12.2</v>
      </c>
      <c r="T87" s="57">
        <v>15.549999999999999</v>
      </c>
      <c r="U87" s="57">
        <v>11.675000000000001</v>
      </c>
      <c r="V87" s="57">
        <v>16.100000000000001</v>
      </c>
      <c r="W87" s="57">
        <v>10.7</v>
      </c>
      <c r="X87" s="57">
        <v>12</v>
      </c>
      <c r="Y87" s="57">
        <v>13.674999999999999</v>
      </c>
      <c r="Z87" s="57">
        <v>15.925000000000001</v>
      </c>
      <c r="AA87" s="57">
        <v>11.9</v>
      </c>
      <c r="AB87" s="57">
        <v>14.3</v>
      </c>
      <c r="AC87" s="57">
        <f t="shared" ref="AC87:AC91" si="75">SUM(Q87:S87)</f>
        <v>28.074999999999999</v>
      </c>
      <c r="AD87" s="57">
        <v>8</v>
      </c>
      <c r="AE87" s="57">
        <v>15.025</v>
      </c>
      <c r="AF87" s="57">
        <v>0</v>
      </c>
      <c r="AG87" s="57">
        <v>0</v>
      </c>
      <c r="AH87" s="57">
        <v>0</v>
      </c>
      <c r="AI87" s="57">
        <v>0</v>
      </c>
      <c r="AJ87" s="57">
        <v>0</v>
      </c>
      <c r="AK87" s="57">
        <v>0</v>
      </c>
      <c r="AL87" s="57">
        <v>0</v>
      </c>
      <c r="AM87" s="57">
        <v>0</v>
      </c>
      <c r="AN87" s="57">
        <v>0</v>
      </c>
      <c r="AO87" s="57">
        <v>0</v>
      </c>
      <c r="AP87" s="57">
        <f>SUM(AD87:AO87)</f>
        <v>23.024999999999999</v>
      </c>
    </row>
    <row r="88" spans="1:42" x14ac:dyDescent="0.2">
      <c r="B88" s="37"/>
      <c r="C88" s="8" t="s">
        <v>121</v>
      </c>
      <c r="D88" s="57">
        <v>0</v>
      </c>
      <c r="E88" s="57">
        <v>0</v>
      </c>
      <c r="F88" s="57">
        <v>0</v>
      </c>
      <c r="G88" s="57">
        <v>0</v>
      </c>
      <c r="H88" s="57">
        <v>0</v>
      </c>
      <c r="I88" s="57">
        <v>0</v>
      </c>
      <c r="J88" s="57">
        <v>0</v>
      </c>
      <c r="K88" s="57">
        <v>0</v>
      </c>
      <c r="L88" s="57">
        <v>4</v>
      </c>
      <c r="M88" s="57">
        <v>8</v>
      </c>
      <c r="N88" s="57">
        <v>12.2</v>
      </c>
      <c r="O88" s="57">
        <v>2</v>
      </c>
      <c r="P88" s="57">
        <f t="shared" si="74"/>
        <v>0</v>
      </c>
      <c r="Q88" s="57">
        <v>6</v>
      </c>
      <c r="R88" s="57">
        <v>8</v>
      </c>
      <c r="S88" s="57">
        <v>4.2</v>
      </c>
      <c r="T88" s="57">
        <v>14.1</v>
      </c>
      <c r="U88" s="57">
        <v>14</v>
      </c>
      <c r="V88" s="57">
        <v>8</v>
      </c>
      <c r="W88" s="57">
        <v>10</v>
      </c>
      <c r="X88" s="57">
        <v>16.100000000000001</v>
      </c>
      <c r="Y88" s="57">
        <v>12.1</v>
      </c>
      <c r="Z88" s="57">
        <v>14</v>
      </c>
      <c r="AA88" s="57">
        <v>24.4</v>
      </c>
      <c r="AB88" s="57">
        <v>14</v>
      </c>
      <c r="AC88" s="57">
        <f t="shared" si="75"/>
        <v>18.2</v>
      </c>
      <c r="AD88" s="57">
        <v>14</v>
      </c>
      <c r="AE88" s="57">
        <v>10</v>
      </c>
      <c r="AF88" s="57">
        <v>0</v>
      </c>
      <c r="AG88" s="57">
        <v>0</v>
      </c>
      <c r="AH88" s="57">
        <v>0</v>
      </c>
      <c r="AI88" s="57">
        <v>0</v>
      </c>
      <c r="AJ88" s="57">
        <v>0</v>
      </c>
      <c r="AK88" s="57">
        <v>0</v>
      </c>
      <c r="AL88" s="57">
        <v>0</v>
      </c>
      <c r="AM88" s="57">
        <v>0</v>
      </c>
      <c r="AN88" s="57">
        <v>0</v>
      </c>
      <c r="AO88" s="57">
        <v>0</v>
      </c>
      <c r="AP88" s="57">
        <f>SUM(AD88:AO88)</f>
        <v>24</v>
      </c>
    </row>
    <row r="89" spans="1:42" x14ac:dyDescent="0.2">
      <c r="B89" s="37"/>
      <c r="C89" s="8" t="s">
        <v>122</v>
      </c>
      <c r="D89" s="57">
        <v>0</v>
      </c>
      <c r="E89" s="57">
        <v>0</v>
      </c>
      <c r="F89" s="57">
        <v>0</v>
      </c>
      <c r="G89" s="57">
        <v>0</v>
      </c>
      <c r="H89" s="57">
        <v>0</v>
      </c>
      <c r="I89" s="57">
        <v>0</v>
      </c>
      <c r="J89" s="57">
        <v>0</v>
      </c>
      <c r="K89" s="57">
        <v>0</v>
      </c>
      <c r="L89" s="57">
        <v>6</v>
      </c>
      <c r="M89" s="57">
        <v>4</v>
      </c>
      <c r="N89" s="57">
        <v>8</v>
      </c>
      <c r="O89" s="57">
        <v>12.2</v>
      </c>
      <c r="P89" s="57">
        <f t="shared" si="74"/>
        <v>0</v>
      </c>
      <c r="Q89" s="57">
        <v>14</v>
      </c>
      <c r="R89" s="57">
        <v>4</v>
      </c>
      <c r="S89" s="57">
        <v>10.199999999999999</v>
      </c>
      <c r="T89" s="57">
        <v>15.925000000000001</v>
      </c>
      <c r="U89" s="57">
        <v>6</v>
      </c>
      <c r="V89" s="57">
        <v>21.85</v>
      </c>
      <c r="W89" s="57">
        <v>16.100000000000001</v>
      </c>
      <c r="X89" s="57">
        <v>10</v>
      </c>
      <c r="Y89" s="57">
        <v>14.1</v>
      </c>
      <c r="Z89" s="57">
        <v>4.0999999999999996</v>
      </c>
      <c r="AA89" s="57">
        <v>14</v>
      </c>
      <c r="AB89" s="57">
        <v>15</v>
      </c>
      <c r="AC89" s="57">
        <f t="shared" si="75"/>
        <v>28.2</v>
      </c>
      <c r="AD89" s="57">
        <v>19</v>
      </c>
      <c r="AE89" s="57">
        <v>12</v>
      </c>
      <c r="AF89" s="57">
        <v>0</v>
      </c>
      <c r="AG89" s="57">
        <v>0</v>
      </c>
      <c r="AH89" s="57">
        <v>0</v>
      </c>
      <c r="AI89" s="57">
        <v>0</v>
      </c>
      <c r="AJ89" s="57">
        <v>0</v>
      </c>
      <c r="AK89" s="57">
        <v>0</v>
      </c>
      <c r="AL89" s="57">
        <v>0</v>
      </c>
      <c r="AM89" s="57">
        <v>0</v>
      </c>
      <c r="AN89" s="57">
        <v>0</v>
      </c>
      <c r="AO89" s="57">
        <v>0</v>
      </c>
      <c r="AP89" s="57">
        <f>SUM(AD89:AO89)</f>
        <v>31</v>
      </c>
    </row>
    <row r="90" spans="1:42" x14ac:dyDescent="0.2">
      <c r="B90" s="37"/>
      <c r="C90" s="8" t="s">
        <v>123</v>
      </c>
      <c r="D90" s="57">
        <v>0</v>
      </c>
      <c r="E90" s="57">
        <v>0</v>
      </c>
      <c r="F90" s="57">
        <v>0</v>
      </c>
      <c r="G90" s="57">
        <v>0</v>
      </c>
      <c r="H90" s="57">
        <v>0</v>
      </c>
      <c r="I90" s="57">
        <v>0</v>
      </c>
      <c r="J90" s="57">
        <v>0</v>
      </c>
      <c r="K90" s="57">
        <v>0</v>
      </c>
      <c r="L90" s="57">
        <v>5.95</v>
      </c>
      <c r="M90" s="57">
        <v>3.5249999999999999</v>
      </c>
      <c r="N90" s="57">
        <v>6.2</v>
      </c>
      <c r="O90" s="57">
        <v>6</v>
      </c>
      <c r="P90" s="57">
        <f t="shared" si="74"/>
        <v>0</v>
      </c>
      <c r="Q90" s="57">
        <v>4.0999999999999996</v>
      </c>
      <c r="R90" s="57">
        <v>6</v>
      </c>
      <c r="S90" s="57">
        <v>12.4</v>
      </c>
      <c r="T90" s="57">
        <v>6</v>
      </c>
      <c r="U90" s="57">
        <v>2</v>
      </c>
      <c r="V90" s="57">
        <v>6</v>
      </c>
      <c r="W90" s="57">
        <v>6.95</v>
      </c>
      <c r="X90" s="57">
        <v>3.9249999999999998</v>
      </c>
      <c r="Y90" s="57">
        <v>5</v>
      </c>
      <c r="Z90" s="57">
        <v>8</v>
      </c>
      <c r="AA90" s="57">
        <v>5.3</v>
      </c>
      <c r="AB90" s="57">
        <v>5</v>
      </c>
      <c r="AC90" s="57">
        <f t="shared" si="75"/>
        <v>22.5</v>
      </c>
      <c r="AD90" s="57">
        <v>8.8000000000000007</v>
      </c>
      <c r="AE90" s="57">
        <v>7.85</v>
      </c>
      <c r="AF90" s="57">
        <v>0</v>
      </c>
      <c r="AG90" s="57">
        <v>0</v>
      </c>
      <c r="AH90" s="57">
        <v>0</v>
      </c>
      <c r="AI90" s="57">
        <v>0</v>
      </c>
      <c r="AJ90" s="57">
        <v>0</v>
      </c>
      <c r="AK90" s="57">
        <v>0</v>
      </c>
      <c r="AL90" s="57">
        <v>0</v>
      </c>
      <c r="AM90" s="57">
        <v>0</v>
      </c>
      <c r="AN90" s="57">
        <v>0</v>
      </c>
      <c r="AO90" s="57">
        <v>0</v>
      </c>
      <c r="AP90" s="57">
        <f>SUM(AD90:AO90)</f>
        <v>16.649999999999999</v>
      </c>
    </row>
    <row r="91" spans="1:42" x14ac:dyDescent="0.2">
      <c r="B91" s="37"/>
      <c r="C91" s="8" t="s">
        <v>315</v>
      </c>
      <c r="D91" s="57">
        <v>0</v>
      </c>
      <c r="E91" s="57">
        <v>0</v>
      </c>
      <c r="F91" s="57">
        <v>0</v>
      </c>
      <c r="G91" s="57">
        <v>0</v>
      </c>
      <c r="H91" s="57">
        <v>0</v>
      </c>
      <c r="I91" s="57">
        <v>0</v>
      </c>
      <c r="J91" s="57">
        <v>0</v>
      </c>
      <c r="K91" s="57">
        <v>0</v>
      </c>
      <c r="L91" s="57">
        <v>8</v>
      </c>
      <c r="M91" s="57">
        <v>4</v>
      </c>
      <c r="N91" s="57">
        <v>20</v>
      </c>
      <c r="O91" s="57">
        <v>2.2000000000000002</v>
      </c>
      <c r="P91" s="57">
        <f t="shared" si="74"/>
        <v>0</v>
      </c>
      <c r="Q91" s="57">
        <v>12</v>
      </c>
      <c r="R91" s="57">
        <v>10</v>
      </c>
      <c r="S91" s="57">
        <v>10.5</v>
      </c>
      <c r="T91" s="57">
        <v>16</v>
      </c>
      <c r="U91" s="57">
        <v>34</v>
      </c>
      <c r="V91" s="57">
        <v>0</v>
      </c>
      <c r="W91" s="57">
        <v>30</v>
      </c>
      <c r="X91" s="57">
        <v>28.1</v>
      </c>
      <c r="Y91" s="57">
        <v>16.100000000000001</v>
      </c>
      <c r="Z91" s="57">
        <v>20</v>
      </c>
      <c r="AA91" s="57">
        <v>38.299999999999997</v>
      </c>
      <c r="AB91" s="57">
        <v>32</v>
      </c>
      <c r="AC91" s="57">
        <f t="shared" si="75"/>
        <v>32.5</v>
      </c>
      <c r="AD91" s="57">
        <v>28.1</v>
      </c>
      <c r="AE91" s="57">
        <v>34</v>
      </c>
      <c r="AF91" s="57">
        <v>0</v>
      </c>
      <c r="AG91" s="57">
        <v>0</v>
      </c>
      <c r="AH91" s="57">
        <v>0</v>
      </c>
      <c r="AI91" s="57">
        <v>0</v>
      </c>
      <c r="AJ91" s="57">
        <v>0</v>
      </c>
      <c r="AK91" s="57">
        <v>0</v>
      </c>
      <c r="AL91" s="57">
        <v>0</v>
      </c>
      <c r="AM91" s="57">
        <v>0</v>
      </c>
      <c r="AN91" s="57">
        <v>0</v>
      </c>
      <c r="AO91" s="57">
        <v>0</v>
      </c>
      <c r="AP91" s="57">
        <f>SUM(AD91:AO91)</f>
        <v>62.1</v>
      </c>
    </row>
    <row r="92" spans="1:42" x14ac:dyDescent="0.2">
      <c r="B92" s="43" t="s">
        <v>316</v>
      </c>
      <c r="C92" s="44"/>
      <c r="D92" s="58">
        <f t="shared" ref="D92:AC92" si="76">SUM(D87:D91)</f>
        <v>0</v>
      </c>
      <c r="E92" s="58">
        <f t="shared" si="76"/>
        <v>0</v>
      </c>
      <c r="F92" s="58">
        <f t="shared" si="76"/>
        <v>0</v>
      </c>
      <c r="G92" s="58">
        <f t="shared" si="76"/>
        <v>0</v>
      </c>
      <c r="H92" s="58">
        <f t="shared" si="76"/>
        <v>0</v>
      </c>
      <c r="I92" s="58">
        <f t="shared" si="76"/>
        <v>0</v>
      </c>
      <c r="J92" s="58">
        <f t="shared" si="76"/>
        <v>0</v>
      </c>
      <c r="K92" s="58">
        <f t="shared" si="76"/>
        <v>0</v>
      </c>
      <c r="L92" s="58">
        <f t="shared" si="76"/>
        <v>27.95</v>
      </c>
      <c r="M92" s="58">
        <f t="shared" si="76"/>
        <v>27.524999999999999</v>
      </c>
      <c r="N92" s="58">
        <f t="shared" si="76"/>
        <v>58.375</v>
      </c>
      <c r="O92" s="58">
        <f t="shared" si="76"/>
        <v>28.599999999999998</v>
      </c>
      <c r="P92" s="58">
        <f t="shared" si="76"/>
        <v>0</v>
      </c>
      <c r="Q92" s="58">
        <f t="shared" si="76"/>
        <v>42.1</v>
      </c>
      <c r="R92" s="58">
        <f t="shared" si="76"/>
        <v>37.875</v>
      </c>
      <c r="S92" s="58">
        <f t="shared" si="76"/>
        <v>49.5</v>
      </c>
      <c r="T92" s="58">
        <f t="shared" si="76"/>
        <v>67.575000000000003</v>
      </c>
      <c r="U92" s="58">
        <f t="shared" si="76"/>
        <v>67.674999999999997</v>
      </c>
      <c r="V92" s="58">
        <f t="shared" si="76"/>
        <v>51.95</v>
      </c>
      <c r="W92" s="58">
        <f t="shared" si="76"/>
        <v>73.75</v>
      </c>
      <c r="X92" s="58">
        <f t="shared" si="76"/>
        <v>70.125</v>
      </c>
      <c r="Y92" s="58">
        <f t="shared" si="76"/>
        <v>60.975000000000001</v>
      </c>
      <c r="Z92" s="58">
        <f t="shared" si="76"/>
        <v>62.024999999999999</v>
      </c>
      <c r="AA92" s="58">
        <f t="shared" si="76"/>
        <v>93.899999999999991</v>
      </c>
      <c r="AB92" s="58">
        <f t="shared" si="76"/>
        <v>80.3</v>
      </c>
      <c r="AC92" s="58">
        <f t="shared" si="76"/>
        <v>129.47499999999999</v>
      </c>
      <c r="AD92" s="58">
        <f t="shared" ref="AD92:AP92" si="77">SUM(AD87:AD91)</f>
        <v>77.900000000000006</v>
      </c>
      <c r="AE92" s="58">
        <f t="shared" si="77"/>
        <v>78.875</v>
      </c>
      <c r="AF92" s="58">
        <f t="shared" si="77"/>
        <v>0</v>
      </c>
      <c r="AG92" s="58">
        <f t="shared" si="77"/>
        <v>0</v>
      </c>
      <c r="AH92" s="58">
        <f t="shared" si="77"/>
        <v>0</v>
      </c>
      <c r="AI92" s="58">
        <f t="shared" si="77"/>
        <v>0</v>
      </c>
      <c r="AJ92" s="58">
        <f t="shared" si="77"/>
        <v>0</v>
      </c>
      <c r="AK92" s="58">
        <f t="shared" si="77"/>
        <v>0</v>
      </c>
      <c r="AL92" s="58">
        <f t="shared" si="77"/>
        <v>0</v>
      </c>
      <c r="AM92" s="58">
        <f t="shared" si="77"/>
        <v>0</v>
      </c>
      <c r="AN92" s="58">
        <f t="shared" si="77"/>
        <v>0</v>
      </c>
      <c r="AO92" s="58">
        <f t="shared" si="77"/>
        <v>0</v>
      </c>
      <c r="AP92" s="58">
        <f t="shared" si="77"/>
        <v>156.77500000000001</v>
      </c>
    </row>
    <row r="93" spans="1:42" x14ac:dyDescent="0.2">
      <c r="A93" s="49" t="s">
        <v>317</v>
      </c>
      <c r="B93" s="50"/>
      <c r="C93" s="51"/>
      <c r="D93" s="60">
        <f t="shared" ref="D93:AC93" si="78">D72+D79+D83+D86+D92</f>
        <v>0</v>
      </c>
      <c r="E93" s="60">
        <f t="shared" si="78"/>
        <v>0</v>
      </c>
      <c r="F93" s="60">
        <f t="shared" si="78"/>
        <v>0</v>
      </c>
      <c r="G93" s="60">
        <f t="shared" si="78"/>
        <v>0</v>
      </c>
      <c r="H93" s="60">
        <f t="shared" si="78"/>
        <v>0</v>
      </c>
      <c r="I93" s="60">
        <f t="shared" si="78"/>
        <v>0</v>
      </c>
      <c r="J93" s="60">
        <f t="shared" si="78"/>
        <v>0</v>
      </c>
      <c r="K93" s="60">
        <f t="shared" si="78"/>
        <v>0</v>
      </c>
      <c r="L93" s="60">
        <f t="shared" si="78"/>
        <v>90.525000000000006</v>
      </c>
      <c r="M93" s="60">
        <f t="shared" si="78"/>
        <v>170.4</v>
      </c>
      <c r="N93" s="60">
        <f t="shared" si="78"/>
        <v>167.27500000000003</v>
      </c>
      <c r="O93" s="60">
        <f t="shared" si="78"/>
        <v>162.44999999999999</v>
      </c>
      <c r="P93" s="60">
        <f t="shared" si="78"/>
        <v>0</v>
      </c>
      <c r="Q93" s="60">
        <f t="shared" si="78"/>
        <v>183.1</v>
      </c>
      <c r="R93" s="60">
        <f t="shared" si="78"/>
        <v>117.27500000000001</v>
      </c>
      <c r="S93" s="60">
        <f t="shared" si="78"/>
        <v>193.77500000000001</v>
      </c>
      <c r="T93" s="60">
        <f t="shared" si="78"/>
        <v>182.32499999999999</v>
      </c>
      <c r="U93" s="60">
        <f t="shared" si="78"/>
        <v>202.8</v>
      </c>
      <c r="V93" s="60">
        <f t="shared" si="78"/>
        <v>190.72499999999997</v>
      </c>
      <c r="W93" s="60">
        <f t="shared" si="78"/>
        <v>234.14999999999998</v>
      </c>
      <c r="X93" s="60">
        <f t="shared" si="78"/>
        <v>211.15</v>
      </c>
      <c r="Y93" s="60">
        <f t="shared" si="78"/>
        <v>198.125</v>
      </c>
      <c r="Z93" s="60">
        <f t="shared" si="78"/>
        <v>224.9</v>
      </c>
      <c r="AA93" s="60">
        <f t="shared" si="78"/>
        <v>240.85000000000002</v>
      </c>
      <c r="AB93" s="60">
        <f t="shared" si="78"/>
        <v>219.8</v>
      </c>
      <c r="AC93" s="60">
        <f t="shared" si="78"/>
        <v>494.15</v>
      </c>
      <c r="AD93" s="60">
        <f t="shared" ref="AD93:AP93" si="79">AD72+AD79+AD83+AD86+AD92</f>
        <v>195.77500000000001</v>
      </c>
      <c r="AE93" s="60">
        <f t="shared" si="79"/>
        <v>236.67499999999998</v>
      </c>
      <c r="AF93" s="60">
        <f t="shared" si="79"/>
        <v>0</v>
      </c>
      <c r="AG93" s="60">
        <f t="shared" si="79"/>
        <v>0</v>
      </c>
      <c r="AH93" s="60">
        <f t="shared" si="79"/>
        <v>0</v>
      </c>
      <c r="AI93" s="60">
        <f t="shared" si="79"/>
        <v>0</v>
      </c>
      <c r="AJ93" s="60">
        <f t="shared" si="79"/>
        <v>0</v>
      </c>
      <c r="AK93" s="60">
        <f t="shared" si="79"/>
        <v>0</v>
      </c>
      <c r="AL93" s="60">
        <f t="shared" si="79"/>
        <v>0</v>
      </c>
      <c r="AM93" s="60">
        <f t="shared" si="79"/>
        <v>0</v>
      </c>
      <c r="AN93" s="60">
        <f t="shared" si="79"/>
        <v>0</v>
      </c>
      <c r="AO93" s="60">
        <f t="shared" si="79"/>
        <v>0</v>
      </c>
      <c r="AP93" s="60">
        <f t="shared" si="79"/>
        <v>432.45000000000005</v>
      </c>
    </row>
    <row r="94" spans="1:42" x14ac:dyDescent="0.2">
      <c r="A94" s="53" t="s">
        <v>318</v>
      </c>
      <c r="B94" s="54"/>
      <c r="C94" s="54"/>
      <c r="D94" s="62">
        <f t="shared" ref="D94:AC94" si="80">D28+D53+D70+D93</f>
        <v>0</v>
      </c>
      <c r="E94" s="62">
        <f t="shared" si="80"/>
        <v>0</v>
      </c>
      <c r="F94" s="62">
        <f t="shared" si="80"/>
        <v>0</v>
      </c>
      <c r="G94" s="62">
        <f t="shared" si="80"/>
        <v>0</v>
      </c>
      <c r="H94" s="62">
        <f t="shared" si="80"/>
        <v>0</v>
      </c>
      <c r="I94" s="62">
        <f t="shared" si="80"/>
        <v>0</v>
      </c>
      <c r="J94" s="62">
        <f t="shared" si="80"/>
        <v>0</v>
      </c>
      <c r="K94" s="62">
        <f t="shared" si="80"/>
        <v>0</v>
      </c>
      <c r="L94" s="62">
        <f t="shared" si="80"/>
        <v>465.625</v>
      </c>
      <c r="M94" s="62">
        <f t="shared" si="80"/>
        <v>792.17500000000007</v>
      </c>
      <c r="N94" s="62">
        <f t="shared" si="80"/>
        <v>769.67499999999995</v>
      </c>
      <c r="O94" s="62">
        <f t="shared" si="80"/>
        <v>591.29999999999995</v>
      </c>
      <c r="P94" s="62">
        <f t="shared" si="80"/>
        <v>0</v>
      </c>
      <c r="Q94" s="62">
        <f t="shared" si="80"/>
        <v>788.92500000000007</v>
      </c>
      <c r="R94" s="62">
        <f t="shared" si="80"/>
        <v>619.9</v>
      </c>
      <c r="S94" s="62">
        <f t="shared" si="80"/>
        <v>896.125</v>
      </c>
      <c r="T94" s="62">
        <f t="shared" si="80"/>
        <v>858.02500000000009</v>
      </c>
      <c r="U94" s="62">
        <f t="shared" si="80"/>
        <v>1088.9499999999998</v>
      </c>
      <c r="V94" s="62">
        <f t="shared" si="80"/>
        <v>933.74999999999977</v>
      </c>
      <c r="W94" s="62">
        <f t="shared" si="80"/>
        <v>1180.0250000000001</v>
      </c>
      <c r="X94" s="62">
        <f t="shared" si="80"/>
        <v>915.77499999999998</v>
      </c>
      <c r="Y94" s="62">
        <f t="shared" si="80"/>
        <v>967.47499999999991</v>
      </c>
      <c r="Z94" s="62">
        <f t="shared" si="80"/>
        <v>1125.875</v>
      </c>
      <c r="AA94" s="62">
        <f t="shared" si="80"/>
        <v>938.95</v>
      </c>
      <c r="AB94" s="62">
        <f t="shared" si="80"/>
        <v>908.09999999999991</v>
      </c>
      <c r="AC94" s="62">
        <f t="shared" si="80"/>
        <v>2304.9500000000003</v>
      </c>
      <c r="AD94" s="62">
        <f t="shared" ref="AD94:AP94" si="81">AD28+AD53+AD70+AD93</f>
        <v>901.97499999999991</v>
      </c>
      <c r="AE94" s="62">
        <f t="shared" si="81"/>
        <v>1269.1499999999999</v>
      </c>
      <c r="AF94" s="62">
        <f t="shared" si="81"/>
        <v>0</v>
      </c>
      <c r="AG94" s="62">
        <f t="shared" si="81"/>
        <v>0</v>
      </c>
      <c r="AH94" s="62">
        <f t="shared" si="81"/>
        <v>0</v>
      </c>
      <c r="AI94" s="62">
        <f t="shared" si="81"/>
        <v>0</v>
      </c>
      <c r="AJ94" s="62">
        <f t="shared" si="81"/>
        <v>0</v>
      </c>
      <c r="AK94" s="62">
        <f t="shared" si="81"/>
        <v>0</v>
      </c>
      <c r="AL94" s="62">
        <f t="shared" si="81"/>
        <v>0</v>
      </c>
      <c r="AM94" s="62">
        <f t="shared" si="81"/>
        <v>0</v>
      </c>
      <c r="AN94" s="62">
        <f t="shared" si="81"/>
        <v>0</v>
      </c>
      <c r="AO94" s="62">
        <f t="shared" si="81"/>
        <v>0</v>
      </c>
      <c r="AP94" s="62">
        <f t="shared" si="81"/>
        <v>2171.125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1A45A-B5AE-43C7-BD12-B582A9A6EEA4}">
  <dimension ref="A1:DP117"/>
  <sheetViews>
    <sheetView showGridLines="0" topLeftCell="CP1" zoomScale="120" zoomScaleNormal="120" workbookViewId="0">
      <pane ySplit="3" topLeftCell="A49" activePane="bottomLeft" state="frozen"/>
      <selection activeCell="AB1" sqref="AB1"/>
      <selection pane="bottomLeft" activeCell="DG57" sqref="DG57"/>
    </sheetView>
  </sheetViews>
  <sheetFormatPr defaultColWidth="8.6640625" defaultRowHeight="10.199999999999999" outlineLevelCol="1" x14ac:dyDescent="0.2"/>
  <cols>
    <col min="1" max="1" width="11.77734375" style="8" customWidth="1"/>
    <col min="2" max="2" width="24" style="8" bestFit="1" customWidth="1"/>
    <col min="3" max="3" width="13" style="8" bestFit="1" customWidth="1"/>
    <col min="4" max="7" width="6.5546875" style="57" hidden="1" customWidth="1"/>
    <col min="8" max="8" width="7.44140625" style="57" hidden="1" customWidth="1"/>
    <col min="9" max="15" width="6.5546875" style="57" hidden="1" customWidth="1"/>
    <col min="16" max="16" width="5.6640625" style="57" hidden="1" customWidth="1"/>
    <col min="17" max="29" width="7.44140625" style="57" customWidth="1"/>
    <col min="30" max="30" width="5.44140625" style="57" customWidth="1"/>
    <col min="31" max="41" width="5.44140625" style="57" customWidth="1" outlineLevel="1"/>
    <col min="42" max="42" width="5.6640625" style="8" customWidth="1" outlineLevel="1"/>
    <col min="43" max="43" width="5.44140625" style="8" customWidth="1"/>
    <col min="44" max="54" width="5.44140625" style="8" customWidth="1" outlineLevel="1"/>
    <col min="55" max="55" width="5.6640625" style="8" customWidth="1" outlineLevel="1"/>
    <col min="56" max="56" width="5.44140625" style="8" customWidth="1"/>
    <col min="57" max="67" width="5.44140625" style="8" customWidth="1" outlineLevel="1"/>
    <col min="68" max="68" width="5.6640625" style="8" customWidth="1" outlineLevel="1"/>
    <col min="69" max="69" width="5.44140625" style="8" customWidth="1"/>
    <col min="70" max="80" width="5.44140625" style="8" customWidth="1" outlineLevel="1"/>
    <col min="81" max="81" width="6.5546875" style="8" customWidth="1" outlineLevel="1"/>
    <col min="82" max="82" width="4.6640625" style="8" bestFit="1" customWidth="1"/>
    <col min="83" max="83" width="4.5546875" style="8" customWidth="1" outlineLevel="1"/>
    <col min="84" max="84" width="5" style="8" customWidth="1" outlineLevel="1"/>
    <col min="85" max="85" width="4.6640625" style="8" customWidth="1" outlineLevel="1"/>
    <col min="86" max="86" width="5.33203125" style="8" customWidth="1" outlineLevel="1"/>
    <col min="87" max="87" width="4.5546875" style="8" customWidth="1" outlineLevel="1"/>
    <col min="88" max="88" width="4.33203125" style="8" customWidth="1" outlineLevel="1"/>
    <col min="89" max="90" width="4.6640625" style="8" customWidth="1" outlineLevel="1"/>
    <col min="91" max="91" width="4.5546875" style="8" customWidth="1" outlineLevel="1"/>
    <col min="92" max="92" width="5" style="8" customWidth="1" outlineLevel="1"/>
    <col min="93" max="93" width="4.44140625" style="8" customWidth="1" outlineLevel="1"/>
    <col min="94" max="94" width="6" style="8" customWidth="1" outlineLevel="1"/>
    <col min="95" max="95" width="4.6640625" style="8" bestFit="1" customWidth="1"/>
    <col min="96" max="96" width="6.6640625" style="8" bestFit="1" customWidth="1"/>
    <col min="97" max="97" width="5.5546875" style="8" bestFit="1" customWidth="1"/>
    <col min="98" max="98" width="5.33203125" style="8" bestFit="1" customWidth="1"/>
    <col min="99" max="99" width="5.6640625" style="8" bestFit="1" customWidth="1"/>
    <col min="100" max="100" width="5.33203125" style="8" bestFit="1" customWidth="1"/>
    <col min="101" max="102" width="5.109375" style="8" bestFit="1" customWidth="1"/>
    <col min="103" max="104" width="5.33203125" style="8" bestFit="1" customWidth="1"/>
    <col min="105" max="105" width="5.44140625" style="8" bestFit="1" customWidth="1"/>
    <col min="106" max="106" width="5" style="8" bestFit="1" customWidth="1"/>
    <col min="107" max="107" width="6.5546875" style="8" bestFit="1" customWidth="1"/>
    <col min="108" max="109" width="4.6640625" style="8" bestFit="1" customWidth="1"/>
    <col min="110" max="110" width="5" style="8" bestFit="1" customWidth="1"/>
    <col min="111" max="111" width="4.6640625" style="8" bestFit="1" customWidth="1"/>
    <col min="112" max="112" width="5.33203125" style="8" bestFit="1" customWidth="1"/>
    <col min="113" max="113" width="4.5546875" style="8" bestFit="1" customWidth="1"/>
    <col min="114" max="114" width="4.109375" style="8" bestFit="1" customWidth="1"/>
    <col min="115" max="115" width="4.88671875" style="8" bestFit="1" customWidth="1"/>
    <col min="116" max="117" width="4.6640625" style="8" bestFit="1" customWidth="1"/>
    <col min="118" max="118" width="5" style="8" bestFit="1" customWidth="1"/>
    <col min="119" max="119" width="4.33203125" style="8" bestFit="1" customWidth="1"/>
    <col min="120" max="120" width="6" style="8" bestFit="1" customWidth="1"/>
    <col min="121" max="16384" width="8.6640625" style="8"/>
  </cols>
  <sheetData>
    <row r="1" spans="1:120" x14ac:dyDescent="0.2">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row>
    <row r="2" spans="1:120" x14ac:dyDescent="0.2">
      <c r="A2" s="37" t="s">
        <v>319</v>
      </c>
      <c r="D2" s="8"/>
      <c r="E2" s="8"/>
      <c r="F2" s="8"/>
      <c r="G2" s="8"/>
      <c r="H2" s="8"/>
      <c r="I2" s="8"/>
      <c r="J2" s="8"/>
      <c r="K2" s="8"/>
      <c r="L2" s="8"/>
      <c r="M2" s="8"/>
      <c r="N2" s="8"/>
      <c r="O2" s="8"/>
      <c r="P2" s="8"/>
      <c r="Q2" s="8"/>
      <c r="R2" s="8"/>
      <c r="S2" s="8"/>
      <c r="T2" s="8"/>
      <c r="U2" s="8"/>
      <c r="V2" s="8"/>
      <c r="W2" s="8"/>
      <c r="X2" s="8"/>
      <c r="Y2" s="8"/>
      <c r="Z2" s="8"/>
      <c r="AA2" s="8"/>
      <c r="AB2" s="8"/>
      <c r="AC2" s="8"/>
      <c r="AD2" s="8"/>
      <c r="AE2" s="56"/>
      <c r="AF2" s="56"/>
      <c r="AG2" s="56"/>
      <c r="AH2" s="56"/>
      <c r="AI2" s="56"/>
      <c r="AJ2" s="56"/>
      <c r="AK2" s="56"/>
      <c r="AL2" s="56"/>
      <c r="AM2" s="56"/>
      <c r="AN2" s="56"/>
      <c r="AO2" s="56"/>
      <c r="AP2" s="56"/>
      <c r="AQ2" s="125">
        <v>25</v>
      </c>
      <c r="AR2" s="125">
        <v>23</v>
      </c>
      <c r="AS2" s="125">
        <v>26</v>
      </c>
      <c r="AT2" s="125">
        <v>24</v>
      </c>
      <c r="AU2" s="125">
        <v>25</v>
      </c>
      <c r="AV2" s="125">
        <v>26</v>
      </c>
      <c r="AW2" s="125">
        <v>27</v>
      </c>
      <c r="AX2" s="125">
        <v>26</v>
      </c>
      <c r="AY2" s="125">
        <v>25</v>
      </c>
      <c r="AZ2" s="125">
        <v>26</v>
      </c>
      <c r="BA2" s="125">
        <v>25</v>
      </c>
      <c r="BB2" s="125">
        <v>25</v>
      </c>
      <c r="BC2" s="124">
        <f>SUM(AQ2:AT2)</f>
        <v>98</v>
      </c>
      <c r="BD2" s="125">
        <v>25</v>
      </c>
      <c r="BE2" s="125">
        <v>23</v>
      </c>
      <c r="BF2" s="125">
        <v>26</v>
      </c>
      <c r="BG2" s="125">
        <v>24</v>
      </c>
      <c r="BH2" s="125">
        <v>26</v>
      </c>
      <c r="BI2" s="125">
        <v>26</v>
      </c>
      <c r="BJ2" s="125">
        <v>26</v>
      </c>
      <c r="BK2" s="125">
        <v>27</v>
      </c>
      <c r="BL2" s="125">
        <v>25</v>
      </c>
      <c r="BM2" s="56">
        <v>26</v>
      </c>
      <c r="BN2" s="56">
        <v>25</v>
      </c>
      <c r="BO2" s="56">
        <v>26</v>
      </c>
      <c r="BP2" s="124">
        <f>SUM(BD2:BG2)</f>
        <v>98</v>
      </c>
      <c r="BQ2" s="56">
        <v>26</v>
      </c>
      <c r="BR2" s="56">
        <v>23</v>
      </c>
      <c r="BS2" s="56">
        <v>26</v>
      </c>
      <c r="BT2" s="56">
        <v>23</v>
      </c>
      <c r="BU2" s="56">
        <v>26</v>
      </c>
      <c r="BV2" s="56">
        <v>26</v>
      </c>
      <c r="BW2" s="56">
        <v>26</v>
      </c>
      <c r="BX2" s="56">
        <v>27</v>
      </c>
      <c r="BY2" s="56">
        <v>25</v>
      </c>
      <c r="BZ2" s="56">
        <v>26</v>
      </c>
      <c r="CA2" s="56">
        <v>25</v>
      </c>
      <c r="CB2" s="56">
        <v>25</v>
      </c>
      <c r="CC2" s="124">
        <f>SUM(BQ2:BT2)</f>
        <v>98</v>
      </c>
      <c r="CD2" s="56">
        <v>26</v>
      </c>
      <c r="CE2" s="56">
        <v>24</v>
      </c>
      <c r="CF2" s="56">
        <v>23</v>
      </c>
      <c r="CG2" s="56">
        <v>26</v>
      </c>
      <c r="CH2" s="56">
        <v>26</v>
      </c>
      <c r="CI2" s="56">
        <v>25</v>
      </c>
      <c r="CJ2" s="56">
        <v>27</v>
      </c>
      <c r="CK2" s="56">
        <v>27</v>
      </c>
      <c r="CL2" s="56">
        <v>24</v>
      </c>
      <c r="CM2" s="56">
        <v>26</v>
      </c>
      <c r="CN2" s="56">
        <v>25</v>
      </c>
      <c r="CO2" s="56">
        <v>24</v>
      </c>
      <c r="CP2" s="124">
        <f>SUM(CD2:CG2)</f>
        <v>99</v>
      </c>
      <c r="CQ2" s="56">
        <v>26</v>
      </c>
      <c r="CR2" s="56">
        <v>23</v>
      </c>
      <c r="CS2" s="56">
        <v>24</v>
      </c>
      <c r="CT2" s="56">
        <v>24</v>
      </c>
      <c r="CU2" s="56">
        <v>26</v>
      </c>
      <c r="CV2" s="56">
        <v>25</v>
      </c>
      <c r="CW2" s="56">
        <v>27</v>
      </c>
      <c r="CX2" s="56">
        <v>26</v>
      </c>
      <c r="CY2" s="56">
        <v>25</v>
      </c>
      <c r="CZ2" s="56">
        <v>27</v>
      </c>
      <c r="DA2" s="56">
        <v>24</v>
      </c>
      <c r="DB2" s="56">
        <v>25</v>
      </c>
      <c r="DC2" s="124">
        <f>SUM(CQ2:CT2)</f>
        <v>97</v>
      </c>
      <c r="DD2" s="56">
        <v>26</v>
      </c>
      <c r="DE2" s="56">
        <v>23</v>
      </c>
      <c r="DF2" s="56">
        <v>25</v>
      </c>
      <c r="DG2" s="56">
        <v>24</v>
      </c>
      <c r="DH2" s="56"/>
      <c r="DI2" s="56"/>
      <c r="DJ2" s="56"/>
      <c r="DK2" s="56"/>
      <c r="DL2" s="56"/>
      <c r="DM2" s="56"/>
      <c r="DN2" s="56"/>
      <c r="DO2" s="56"/>
      <c r="DP2" s="124">
        <f>SUM(DD2:DO2)</f>
        <v>98</v>
      </c>
    </row>
    <row r="3" spans="1:120" x14ac:dyDescent="0.2">
      <c r="A3" s="38" t="s">
        <v>18</v>
      </c>
      <c r="B3" s="38" t="s">
        <v>19</v>
      </c>
      <c r="C3" s="38" t="s">
        <v>20</v>
      </c>
      <c r="D3" s="39" t="s">
        <v>320</v>
      </c>
      <c r="E3" s="39" t="s">
        <v>321</v>
      </c>
      <c r="F3" s="39" t="s">
        <v>322</v>
      </c>
      <c r="G3" s="39" t="s">
        <v>323</v>
      </c>
      <c r="H3" s="39" t="s">
        <v>324</v>
      </c>
      <c r="I3" s="39" t="s">
        <v>325</v>
      </c>
      <c r="J3" s="39" t="s">
        <v>326</v>
      </c>
      <c r="K3" s="39" t="s">
        <v>327</v>
      </c>
      <c r="L3" s="39" t="s">
        <v>328</v>
      </c>
      <c r="M3" s="39" t="s">
        <v>329</v>
      </c>
      <c r="N3" s="39" t="s">
        <v>330</v>
      </c>
      <c r="O3" s="39" t="s">
        <v>331</v>
      </c>
      <c r="P3" s="39" t="s">
        <v>332</v>
      </c>
      <c r="Q3" s="39" t="s">
        <v>333</v>
      </c>
      <c r="R3" s="39" t="s">
        <v>334</v>
      </c>
      <c r="S3" s="39" t="s">
        <v>335</v>
      </c>
      <c r="T3" s="39" t="s">
        <v>336</v>
      </c>
      <c r="U3" s="39" t="s">
        <v>337</v>
      </c>
      <c r="V3" s="39" t="s">
        <v>338</v>
      </c>
      <c r="W3" s="39" t="s">
        <v>339</v>
      </c>
      <c r="X3" s="39" t="s">
        <v>327</v>
      </c>
      <c r="Y3" s="39" t="s">
        <v>340</v>
      </c>
      <c r="Z3" s="39" t="s">
        <v>341</v>
      </c>
      <c r="AA3" s="39" t="s">
        <v>342</v>
      </c>
      <c r="AB3" s="39" t="s">
        <v>343</v>
      </c>
      <c r="AC3" s="39" t="s">
        <v>344</v>
      </c>
      <c r="AD3" s="39" t="s">
        <v>345</v>
      </c>
      <c r="AE3" s="39" t="s">
        <v>346</v>
      </c>
      <c r="AF3" s="39" t="s">
        <v>347</v>
      </c>
      <c r="AG3" s="39" t="s">
        <v>348</v>
      </c>
      <c r="AH3" s="39" t="s">
        <v>349</v>
      </c>
      <c r="AI3" s="39" t="s">
        <v>350</v>
      </c>
      <c r="AJ3" s="39" t="s">
        <v>351</v>
      </c>
      <c r="AK3" s="39" t="s">
        <v>352</v>
      </c>
      <c r="AL3" s="39" t="s">
        <v>353</v>
      </c>
      <c r="AM3" s="39" t="s">
        <v>354</v>
      </c>
      <c r="AN3" s="39" t="s">
        <v>355</v>
      </c>
      <c r="AO3" s="39" t="s">
        <v>356</v>
      </c>
      <c r="AP3" s="39" t="s">
        <v>357</v>
      </c>
      <c r="AQ3" s="39" t="s">
        <v>358</v>
      </c>
      <c r="AR3" s="39" t="s">
        <v>359</v>
      </c>
      <c r="AS3" s="39" t="s">
        <v>360</v>
      </c>
      <c r="AT3" s="39" t="s">
        <v>361</v>
      </c>
      <c r="AU3" s="39" t="s">
        <v>362</v>
      </c>
      <c r="AV3" s="39" t="s">
        <v>363</v>
      </c>
      <c r="AW3" s="39" t="s">
        <v>364</v>
      </c>
      <c r="AX3" s="39" t="s">
        <v>365</v>
      </c>
      <c r="AY3" s="39" t="s">
        <v>366</v>
      </c>
      <c r="AZ3" s="39" t="s">
        <v>367</v>
      </c>
      <c r="BA3" s="39" t="s">
        <v>368</v>
      </c>
      <c r="BB3" s="39" t="s">
        <v>192</v>
      </c>
      <c r="BC3" s="39" t="s">
        <v>369</v>
      </c>
      <c r="BD3" s="39" t="s">
        <v>193</v>
      </c>
      <c r="BE3" s="39" t="s">
        <v>194</v>
      </c>
      <c r="BF3" s="39" t="s">
        <v>195</v>
      </c>
      <c r="BG3" s="39" t="s">
        <v>196</v>
      </c>
      <c r="BH3" s="39" t="s">
        <v>197</v>
      </c>
      <c r="BI3" s="39" t="s">
        <v>198</v>
      </c>
      <c r="BJ3" s="39" t="s">
        <v>199</v>
      </c>
      <c r="BK3" s="39" t="s">
        <v>200</v>
      </c>
      <c r="BL3" s="39" t="s">
        <v>201</v>
      </c>
      <c r="BM3" s="39" t="s">
        <v>202</v>
      </c>
      <c r="BN3" s="39" t="s">
        <v>203</v>
      </c>
      <c r="BO3" s="39" t="s">
        <v>204</v>
      </c>
      <c r="BP3" s="39" t="s">
        <v>370</v>
      </c>
      <c r="BQ3" s="39" t="s">
        <v>205</v>
      </c>
      <c r="BR3" s="39" t="s">
        <v>206</v>
      </c>
      <c r="BS3" s="39" t="s">
        <v>207</v>
      </c>
      <c r="BT3" s="39" t="s">
        <v>208</v>
      </c>
      <c r="BU3" s="39" t="s">
        <v>209</v>
      </c>
      <c r="BV3" s="39" t="s">
        <v>210</v>
      </c>
      <c r="BW3" s="39" t="s">
        <v>211</v>
      </c>
      <c r="BX3" s="39" t="s">
        <v>212</v>
      </c>
      <c r="BY3" s="39" t="s">
        <v>213</v>
      </c>
      <c r="BZ3" s="39" t="s">
        <v>214</v>
      </c>
      <c r="CA3" s="39" t="s">
        <v>215</v>
      </c>
      <c r="CB3" s="39" t="s">
        <v>216</v>
      </c>
      <c r="CC3" s="39" t="s">
        <v>371</v>
      </c>
      <c r="CD3" s="39" t="s">
        <v>217</v>
      </c>
      <c r="CE3" s="39" t="s">
        <v>218</v>
      </c>
      <c r="CF3" s="39" t="s">
        <v>219</v>
      </c>
      <c r="CG3" s="39" t="s">
        <v>220</v>
      </c>
      <c r="CH3" s="39" t="s">
        <v>221</v>
      </c>
      <c r="CI3" s="39" t="s">
        <v>222</v>
      </c>
      <c r="CJ3" s="39" t="s">
        <v>223</v>
      </c>
      <c r="CK3" s="39" t="s">
        <v>224</v>
      </c>
      <c r="CL3" s="39" t="s">
        <v>225</v>
      </c>
      <c r="CM3" s="39" t="s">
        <v>226</v>
      </c>
      <c r="CN3" s="39" t="s">
        <v>227</v>
      </c>
      <c r="CO3" s="39" t="s">
        <v>228</v>
      </c>
      <c r="CP3" s="39" t="s">
        <v>265</v>
      </c>
      <c r="CQ3" s="39" t="s">
        <v>229</v>
      </c>
      <c r="CR3" s="39" t="s">
        <v>230</v>
      </c>
      <c r="CS3" s="39" t="s">
        <v>231</v>
      </c>
      <c r="CT3" s="39" t="s">
        <v>232</v>
      </c>
      <c r="CU3" s="39" t="s">
        <v>233</v>
      </c>
      <c r="CV3" s="39" t="s">
        <v>234</v>
      </c>
      <c r="CW3" s="39" t="s">
        <v>235</v>
      </c>
      <c r="CX3" s="39" t="s">
        <v>236</v>
      </c>
      <c r="CY3" s="39" t="s">
        <v>68</v>
      </c>
      <c r="CZ3" s="39" t="s">
        <v>237</v>
      </c>
      <c r="DA3" s="39" t="s">
        <v>238</v>
      </c>
      <c r="DB3" s="39" t="s">
        <v>239</v>
      </c>
      <c r="DC3" s="39" t="s">
        <v>73</v>
      </c>
      <c r="DD3" s="39" t="s">
        <v>240</v>
      </c>
      <c r="DE3" s="39" t="s">
        <v>241</v>
      </c>
      <c r="DF3" s="39" t="s">
        <v>82</v>
      </c>
      <c r="DG3" s="39" t="s">
        <v>266</v>
      </c>
      <c r="DH3" s="39" t="s">
        <v>267</v>
      </c>
      <c r="DI3" s="39" t="s">
        <v>268</v>
      </c>
      <c r="DJ3" s="39" t="s">
        <v>269</v>
      </c>
      <c r="DK3" s="39" t="s">
        <v>270</v>
      </c>
      <c r="DL3" s="39" t="s">
        <v>271</v>
      </c>
      <c r="DM3" s="39" t="s">
        <v>272</v>
      </c>
      <c r="DN3" s="39" t="s">
        <v>273</v>
      </c>
      <c r="DO3" s="39" t="s">
        <v>274</v>
      </c>
      <c r="DP3" s="39" t="s">
        <v>83</v>
      </c>
    </row>
    <row r="4" spans="1:120" x14ac:dyDescent="0.2">
      <c r="A4" s="40" t="s">
        <v>104</v>
      </c>
      <c r="B4" s="37" t="s">
        <v>394</v>
      </c>
      <c r="C4" s="8" t="s">
        <v>158</v>
      </c>
      <c r="Q4" s="57">
        <v>0</v>
      </c>
      <c r="R4" s="57">
        <v>0</v>
      </c>
      <c r="S4" s="57">
        <v>4</v>
      </c>
      <c r="T4" s="57">
        <v>0</v>
      </c>
      <c r="U4" s="57">
        <v>0</v>
      </c>
      <c r="V4" s="57">
        <v>0.5</v>
      </c>
      <c r="W4" s="57">
        <v>12.5</v>
      </c>
      <c r="X4" s="57">
        <v>1.7</v>
      </c>
      <c r="Y4" s="57">
        <v>0</v>
      </c>
      <c r="Z4" s="57">
        <v>1</v>
      </c>
      <c r="AA4" s="57">
        <v>0</v>
      </c>
      <c r="AB4" s="57">
        <v>0</v>
      </c>
      <c r="AC4" s="57">
        <f>SUM(Q4:T4)</f>
        <v>4</v>
      </c>
      <c r="AD4" s="57">
        <v>4.4000000000000004</v>
      </c>
      <c r="AE4" s="57">
        <v>0</v>
      </c>
      <c r="AF4" s="57">
        <v>0</v>
      </c>
      <c r="AG4" s="57">
        <v>0</v>
      </c>
      <c r="AH4" s="57">
        <v>0</v>
      </c>
      <c r="AI4" s="57">
        <v>4.6749999999999998</v>
      </c>
      <c r="AJ4" s="57">
        <v>0</v>
      </c>
      <c r="AK4" s="57">
        <v>0.82499999999999996</v>
      </c>
      <c r="AL4" s="57">
        <v>0</v>
      </c>
      <c r="AM4" s="57">
        <v>1</v>
      </c>
      <c r="AN4" s="57">
        <v>0</v>
      </c>
      <c r="AO4" s="57">
        <v>3.25</v>
      </c>
      <c r="AP4" s="42">
        <f>SUM(AD4:AG4)</f>
        <v>4.4000000000000004</v>
      </c>
      <c r="AQ4" s="57">
        <v>0</v>
      </c>
      <c r="AR4" s="57">
        <v>2.75</v>
      </c>
      <c r="AS4" s="57">
        <v>0.25</v>
      </c>
      <c r="AT4" s="57">
        <v>1.25</v>
      </c>
      <c r="AU4" s="57">
        <v>0</v>
      </c>
      <c r="AV4" s="57">
        <v>4.0250000000000004</v>
      </c>
      <c r="AW4" s="57">
        <v>0</v>
      </c>
      <c r="AX4" s="57">
        <v>0</v>
      </c>
      <c r="AY4" s="57">
        <v>3</v>
      </c>
      <c r="AZ4" s="57">
        <v>0</v>
      </c>
      <c r="BA4" s="57">
        <v>0</v>
      </c>
      <c r="BB4" s="57">
        <v>5.75</v>
      </c>
      <c r="BC4" s="57">
        <f>SUM(AQ4:AT4)</f>
        <v>4.25</v>
      </c>
      <c r="BD4" s="57">
        <v>0</v>
      </c>
      <c r="BE4" s="57">
        <v>2</v>
      </c>
      <c r="BF4" s="57">
        <v>3.5249999999999999</v>
      </c>
      <c r="BG4" s="57">
        <v>0</v>
      </c>
      <c r="BH4" s="57">
        <v>0.9</v>
      </c>
      <c r="BI4" s="57">
        <v>4.8499999999999996</v>
      </c>
      <c r="BJ4" s="57">
        <v>0</v>
      </c>
      <c r="BK4" s="57">
        <v>2.7749999999999999</v>
      </c>
      <c r="BL4" s="57">
        <v>0</v>
      </c>
      <c r="BM4" s="57">
        <v>1.8</v>
      </c>
      <c r="BN4" s="57">
        <v>2</v>
      </c>
      <c r="BO4" s="57">
        <v>1.95</v>
      </c>
      <c r="BP4" s="57">
        <f>SUM(BD4:BG4)</f>
        <v>5.5250000000000004</v>
      </c>
      <c r="BQ4" s="57">
        <v>4</v>
      </c>
      <c r="BR4" s="57">
        <v>2</v>
      </c>
      <c r="BS4" s="57">
        <v>2.9750000000000001</v>
      </c>
      <c r="BT4" s="57">
        <v>1.4750000000000001</v>
      </c>
      <c r="BU4" s="57">
        <v>1.25</v>
      </c>
      <c r="BV4" s="57">
        <v>0</v>
      </c>
      <c r="BW4" s="57">
        <v>0</v>
      </c>
      <c r="BX4" s="57">
        <v>0</v>
      </c>
      <c r="BY4" s="57">
        <v>0</v>
      </c>
      <c r="BZ4" s="57">
        <v>0</v>
      </c>
      <c r="CA4" s="57">
        <v>0</v>
      </c>
      <c r="CB4" s="57">
        <v>0</v>
      </c>
      <c r="CC4" s="57">
        <f>SUM(BQ4:BT4)</f>
        <v>10.45</v>
      </c>
      <c r="CD4" s="57">
        <v>0</v>
      </c>
      <c r="CE4" s="57">
        <v>0</v>
      </c>
      <c r="CF4" s="57">
        <v>0</v>
      </c>
      <c r="CG4" s="57">
        <v>0</v>
      </c>
      <c r="CH4" s="57">
        <v>0</v>
      </c>
      <c r="CI4" s="57">
        <v>0</v>
      </c>
      <c r="CJ4" s="57">
        <v>0</v>
      </c>
      <c r="CK4" s="57">
        <v>0</v>
      </c>
      <c r="CL4" s="57">
        <v>0</v>
      </c>
      <c r="CM4" s="57">
        <v>0</v>
      </c>
      <c r="CN4" s="57">
        <v>0</v>
      </c>
      <c r="CO4" s="57">
        <v>0</v>
      </c>
      <c r="CP4" s="57">
        <f>SUM(CD4:CG4)</f>
        <v>0</v>
      </c>
      <c r="CQ4" s="57">
        <v>0</v>
      </c>
      <c r="CR4" s="57">
        <v>0</v>
      </c>
      <c r="CS4" s="57">
        <v>0</v>
      </c>
      <c r="CT4" s="57">
        <v>0</v>
      </c>
      <c r="CU4" s="57">
        <v>0</v>
      </c>
      <c r="CV4" s="57">
        <v>0</v>
      </c>
      <c r="CW4" s="57">
        <v>0</v>
      </c>
      <c r="CX4" s="57">
        <v>0</v>
      </c>
      <c r="CY4" s="57">
        <v>0</v>
      </c>
      <c r="CZ4" s="57">
        <v>0</v>
      </c>
      <c r="DA4" s="57">
        <v>0</v>
      </c>
      <c r="DB4" s="57">
        <v>0</v>
      </c>
      <c r="DC4" s="57">
        <f>SUM(CQ4:CT4)</f>
        <v>0</v>
      </c>
      <c r="DD4" s="57">
        <v>0</v>
      </c>
      <c r="DE4" s="57">
        <v>0</v>
      </c>
      <c r="DF4" s="57">
        <v>0</v>
      </c>
      <c r="DG4" s="57">
        <v>0</v>
      </c>
      <c r="DH4" s="57">
        <v>0</v>
      </c>
      <c r="DI4" s="57">
        <v>0</v>
      </c>
      <c r="DJ4" s="57">
        <v>0</v>
      </c>
      <c r="DK4" s="57">
        <v>0</v>
      </c>
      <c r="DL4" s="57">
        <v>0</v>
      </c>
      <c r="DM4" s="57">
        <v>0</v>
      </c>
      <c r="DN4" s="57">
        <v>0</v>
      </c>
      <c r="DO4" s="57">
        <v>0</v>
      </c>
      <c r="DP4" s="57">
        <f>SUM(DD4:DO4)</f>
        <v>0</v>
      </c>
    </row>
    <row r="5" spans="1:120" x14ac:dyDescent="0.2">
      <c r="A5" s="40"/>
      <c r="B5" s="43" t="s">
        <v>399</v>
      </c>
      <c r="C5" s="44"/>
      <c r="D5" s="58"/>
      <c r="E5" s="58"/>
      <c r="F5" s="58"/>
      <c r="G5" s="58"/>
      <c r="H5" s="58"/>
      <c r="I5" s="58"/>
      <c r="J5" s="58"/>
      <c r="K5" s="58"/>
      <c r="L5" s="58"/>
      <c r="M5" s="58"/>
      <c r="N5" s="58"/>
      <c r="O5" s="58"/>
      <c r="P5" s="58"/>
      <c r="Q5" s="58">
        <f t="shared" ref="Q5:AV5" si="0">SUM(Q4)</f>
        <v>0</v>
      </c>
      <c r="R5" s="58">
        <f t="shared" si="0"/>
        <v>0</v>
      </c>
      <c r="S5" s="58">
        <f t="shared" si="0"/>
        <v>4</v>
      </c>
      <c r="T5" s="58">
        <f t="shared" si="0"/>
        <v>0</v>
      </c>
      <c r="U5" s="58">
        <f t="shared" si="0"/>
        <v>0</v>
      </c>
      <c r="V5" s="58">
        <f t="shared" si="0"/>
        <v>0.5</v>
      </c>
      <c r="W5" s="58">
        <f t="shared" si="0"/>
        <v>12.5</v>
      </c>
      <c r="X5" s="58">
        <f t="shared" si="0"/>
        <v>1.7</v>
      </c>
      <c r="Y5" s="58">
        <f t="shared" si="0"/>
        <v>0</v>
      </c>
      <c r="Z5" s="58">
        <f t="shared" si="0"/>
        <v>1</v>
      </c>
      <c r="AA5" s="58">
        <f t="shared" si="0"/>
        <v>0</v>
      </c>
      <c r="AB5" s="58">
        <f t="shared" si="0"/>
        <v>0</v>
      </c>
      <c r="AC5" s="58">
        <f t="shared" si="0"/>
        <v>4</v>
      </c>
      <c r="AD5" s="58">
        <f t="shared" si="0"/>
        <v>4.4000000000000004</v>
      </c>
      <c r="AE5" s="58">
        <f t="shared" si="0"/>
        <v>0</v>
      </c>
      <c r="AF5" s="58">
        <f t="shared" si="0"/>
        <v>0</v>
      </c>
      <c r="AG5" s="58">
        <f t="shared" si="0"/>
        <v>0</v>
      </c>
      <c r="AH5" s="58">
        <f t="shared" si="0"/>
        <v>0</v>
      </c>
      <c r="AI5" s="58">
        <f t="shared" si="0"/>
        <v>4.6749999999999998</v>
      </c>
      <c r="AJ5" s="58">
        <f t="shared" si="0"/>
        <v>0</v>
      </c>
      <c r="AK5" s="58">
        <f t="shared" si="0"/>
        <v>0.82499999999999996</v>
      </c>
      <c r="AL5" s="58">
        <f t="shared" si="0"/>
        <v>0</v>
      </c>
      <c r="AM5" s="58">
        <f t="shared" si="0"/>
        <v>1</v>
      </c>
      <c r="AN5" s="58">
        <f t="shared" si="0"/>
        <v>0</v>
      </c>
      <c r="AO5" s="58">
        <f t="shared" si="0"/>
        <v>3.25</v>
      </c>
      <c r="AP5" s="58">
        <f t="shared" si="0"/>
        <v>4.4000000000000004</v>
      </c>
      <c r="AQ5" s="58">
        <f t="shared" si="0"/>
        <v>0</v>
      </c>
      <c r="AR5" s="58">
        <f t="shared" si="0"/>
        <v>2.75</v>
      </c>
      <c r="AS5" s="58">
        <f t="shared" si="0"/>
        <v>0.25</v>
      </c>
      <c r="AT5" s="58">
        <f t="shared" si="0"/>
        <v>1.25</v>
      </c>
      <c r="AU5" s="58">
        <f t="shared" si="0"/>
        <v>0</v>
      </c>
      <c r="AV5" s="58">
        <f t="shared" si="0"/>
        <v>4.0250000000000004</v>
      </c>
      <c r="AW5" s="58">
        <f t="shared" ref="AW5:CB5" si="1">SUM(AW4)</f>
        <v>0</v>
      </c>
      <c r="AX5" s="58">
        <f t="shared" si="1"/>
        <v>0</v>
      </c>
      <c r="AY5" s="58">
        <f t="shared" si="1"/>
        <v>3</v>
      </c>
      <c r="AZ5" s="58">
        <f t="shared" si="1"/>
        <v>0</v>
      </c>
      <c r="BA5" s="58">
        <f t="shared" si="1"/>
        <v>0</v>
      </c>
      <c r="BB5" s="58">
        <f t="shared" si="1"/>
        <v>5.75</v>
      </c>
      <c r="BC5" s="58">
        <f t="shared" si="1"/>
        <v>4.25</v>
      </c>
      <c r="BD5" s="58">
        <f t="shared" si="1"/>
        <v>0</v>
      </c>
      <c r="BE5" s="58">
        <f t="shared" si="1"/>
        <v>2</v>
      </c>
      <c r="BF5" s="58">
        <f t="shared" si="1"/>
        <v>3.5249999999999999</v>
      </c>
      <c r="BG5" s="58">
        <f t="shared" si="1"/>
        <v>0</v>
      </c>
      <c r="BH5" s="58">
        <f t="shared" si="1"/>
        <v>0.9</v>
      </c>
      <c r="BI5" s="58">
        <f t="shared" si="1"/>
        <v>4.8499999999999996</v>
      </c>
      <c r="BJ5" s="58">
        <f t="shared" si="1"/>
        <v>0</v>
      </c>
      <c r="BK5" s="58">
        <f t="shared" si="1"/>
        <v>2.7749999999999999</v>
      </c>
      <c r="BL5" s="58">
        <f t="shared" si="1"/>
        <v>0</v>
      </c>
      <c r="BM5" s="58">
        <f t="shared" si="1"/>
        <v>1.8</v>
      </c>
      <c r="BN5" s="58">
        <f t="shared" si="1"/>
        <v>2</v>
      </c>
      <c r="BO5" s="58">
        <f t="shared" si="1"/>
        <v>1.95</v>
      </c>
      <c r="BP5" s="58">
        <f t="shared" si="1"/>
        <v>5.5250000000000004</v>
      </c>
      <c r="BQ5" s="58">
        <f t="shared" si="1"/>
        <v>4</v>
      </c>
      <c r="BR5" s="58">
        <f t="shared" si="1"/>
        <v>2</v>
      </c>
      <c r="BS5" s="58">
        <f t="shared" si="1"/>
        <v>2.9750000000000001</v>
      </c>
      <c r="BT5" s="58">
        <f t="shared" si="1"/>
        <v>1.4750000000000001</v>
      </c>
      <c r="BU5" s="58">
        <f t="shared" si="1"/>
        <v>1.25</v>
      </c>
      <c r="BV5" s="58">
        <f t="shared" si="1"/>
        <v>0</v>
      </c>
      <c r="BW5" s="58">
        <f t="shared" si="1"/>
        <v>0</v>
      </c>
      <c r="BX5" s="58">
        <f t="shared" si="1"/>
        <v>0</v>
      </c>
      <c r="BY5" s="58">
        <f t="shared" si="1"/>
        <v>0</v>
      </c>
      <c r="BZ5" s="58">
        <f t="shared" si="1"/>
        <v>0</v>
      </c>
      <c r="CA5" s="58">
        <f t="shared" si="1"/>
        <v>0</v>
      </c>
      <c r="CB5" s="58">
        <f t="shared" si="1"/>
        <v>0</v>
      </c>
      <c r="CC5" s="58">
        <f t="shared" ref="CC5:DH5" si="2">SUM(CC4)</f>
        <v>10.45</v>
      </c>
      <c r="CD5" s="58">
        <f t="shared" si="2"/>
        <v>0</v>
      </c>
      <c r="CE5" s="58">
        <f t="shared" si="2"/>
        <v>0</v>
      </c>
      <c r="CF5" s="58">
        <f t="shared" si="2"/>
        <v>0</v>
      </c>
      <c r="CG5" s="58">
        <f t="shared" si="2"/>
        <v>0</v>
      </c>
      <c r="CH5" s="58">
        <f t="shared" si="2"/>
        <v>0</v>
      </c>
      <c r="CI5" s="58">
        <f t="shared" si="2"/>
        <v>0</v>
      </c>
      <c r="CJ5" s="58">
        <f t="shared" si="2"/>
        <v>0</v>
      </c>
      <c r="CK5" s="58">
        <f t="shared" si="2"/>
        <v>0</v>
      </c>
      <c r="CL5" s="58">
        <f t="shared" si="2"/>
        <v>0</v>
      </c>
      <c r="CM5" s="58">
        <f t="shared" si="2"/>
        <v>0</v>
      </c>
      <c r="CN5" s="58">
        <f t="shared" si="2"/>
        <v>0</v>
      </c>
      <c r="CO5" s="58">
        <f t="shared" si="2"/>
        <v>0</v>
      </c>
      <c r="CP5" s="58">
        <f t="shared" si="2"/>
        <v>0</v>
      </c>
      <c r="CQ5" s="58">
        <f t="shared" si="2"/>
        <v>0</v>
      </c>
      <c r="CR5" s="58">
        <f t="shared" si="2"/>
        <v>0</v>
      </c>
      <c r="CS5" s="58">
        <f t="shared" si="2"/>
        <v>0</v>
      </c>
      <c r="CT5" s="58">
        <f t="shared" si="2"/>
        <v>0</v>
      </c>
      <c r="CU5" s="58">
        <f t="shared" si="2"/>
        <v>0</v>
      </c>
      <c r="CV5" s="58">
        <f t="shared" si="2"/>
        <v>0</v>
      </c>
      <c r="CW5" s="58">
        <f t="shared" si="2"/>
        <v>0</v>
      </c>
      <c r="CX5" s="58">
        <f t="shared" si="2"/>
        <v>0</v>
      </c>
      <c r="CY5" s="58">
        <f t="shared" si="2"/>
        <v>0</v>
      </c>
      <c r="CZ5" s="58">
        <f t="shared" si="2"/>
        <v>0</v>
      </c>
      <c r="DA5" s="58">
        <f t="shared" si="2"/>
        <v>0</v>
      </c>
      <c r="DB5" s="58">
        <f t="shared" si="2"/>
        <v>0</v>
      </c>
      <c r="DC5" s="58">
        <f t="shared" si="2"/>
        <v>0</v>
      </c>
      <c r="DD5" s="58">
        <f t="shared" si="2"/>
        <v>0</v>
      </c>
      <c r="DE5" s="58">
        <f t="shared" si="2"/>
        <v>0</v>
      </c>
      <c r="DF5" s="58">
        <f t="shared" si="2"/>
        <v>0</v>
      </c>
      <c r="DG5" s="58">
        <f t="shared" si="2"/>
        <v>0</v>
      </c>
      <c r="DH5" s="58">
        <f t="shared" si="2"/>
        <v>0</v>
      </c>
      <c r="DI5" s="58">
        <f t="shared" ref="DI5:DP5" si="3">SUM(DI4)</f>
        <v>0</v>
      </c>
      <c r="DJ5" s="58">
        <f t="shared" si="3"/>
        <v>0</v>
      </c>
      <c r="DK5" s="58">
        <f t="shared" si="3"/>
        <v>0</v>
      </c>
      <c r="DL5" s="58">
        <f t="shared" si="3"/>
        <v>0</v>
      </c>
      <c r="DM5" s="58">
        <f t="shared" si="3"/>
        <v>0</v>
      </c>
      <c r="DN5" s="58">
        <f t="shared" si="3"/>
        <v>0</v>
      </c>
      <c r="DO5" s="58">
        <f t="shared" si="3"/>
        <v>0</v>
      </c>
      <c r="DP5" s="58">
        <f t="shared" si="3"/>
        <v>0</v>
      </c>
    </row>
    <row r="6" spans="1:120" x14ac:dyDescent="0.2">
      <c r="B6" s="37" t="s">
        <v>395</v>
      </c>
      <c r="C6" s="8" t="s">
        <v>160</v>
      </c>
      <c r="Q6" s="57">
        <v>0</v>
      </c>
      <c r="R6" s="57">
        <v>21</v>
      </c>
      <c r="S6" s="57">
        <v>16</v>
      </c>
      <c r="T6" s="57">
        <v>0</v>
      </c>
      <c r="U6" s="57">
        <v>31.5</v>
      </c>
      <c r="V6" s="57">
        <v>1.9750000000000001</v>
      </c>
      <c r="W6" s="57">
        <v>0</v>
      </c>
      <c r="X6" s="57">
        <v>4.7249999999999996</v>
      </c>
      <c r="Y6" s="57">
        <v>6</v>
      </c>
      <c r="Z6" s="57">
        <v>8</v>
      </c>
      <c r="AA6" s="57">
        <v>5</v>
      </c>
      <c r="AB6" s="57">
        <v>2.5</v>
      </c>
      <c r="AC6" s="57">
        <f t="shared" ref="AC6:AC9" si="4">SUM(Q6:T6)</f>
        <v>37</v>
      </c>
      <c r="AD6" s="57">
        <v>4.4000000000000004</v>
      </c>
      <c r="AE6" s="57">
        <v>10</v>
      </c>
      <c r="AF6" s="57">
        <v>8.9750000000000014</v>
      </c>
      <c r="AG6" s="57">
        <v>15.8</v>
      </c>
      <c r="AH6" s="57">
        <v>13.25</v>
      </c>
      <c r="AI6" s="57">
        <v>8.1750000000000007</v>
      </c>
      <c r="AJ6" s="57">
        <v>7.625</v>
      </c>
      <c r="AK6" s="57">
        <v>9.75</v>
      </c>
      <c r="AL6" s="57">
        <v>5.0999999999999996</v>
      </c>
      <c r="AM6" s="57">
        <v>7.4</v>
      </c>
      <c r="AN6" s="57">
        <v>0</v>
      </c>
      <c r="AO6" s="57">
        <v>16.05</v>
      </c>
      <c r="AP6" s="42">
        <f t="shared" ref="AP6:AP9" si="5">SUM(AD6:AG6)</f>
        <v>39.174999999999997</v>
      </c>
      <c r="AQ6" s="57">
        <v>0</v>
      </c>
      <c r="AR6" s="57">
        <v>14.75</v>
      </c>
      <c r="AS6" s="57">
        <v>4</v>
      </c>
      <c r="AT6" s="57">
        <v>10</v>
      </c>
      <c r="AU6" s="57">
        <v>8</v>
      </c>
      <c r="AV6" s="57">
        <v>19</v>
      </c>
      <c r="AW6" s="57">
        <v>5.25</v>
      </c>
      <c r="AX6" s="57">
        <v>12</v>
      </c>
      <c r="AY6" s="57">
        <v>13.65</v>
      </c>
      <c r="AZ6" s="57">
        <v>17.074999999999999</v>
      </c>
      <c r="BA6" s="57">
        <v>21.125</v>
      </c>
      <c r="BB6" s="57">
        <v>24.5</v>
      </c>
      <c r="BC6" s="57">
        <f t="shared" ref="BC6:BC9" si="6">SUM(AQ6:AT6)</f>
        <v>28.75</v>
      </c>
      <c r="BD6" s="57">
        <v>8</v>
      </c>
      <c r="BE6" s="57">
        <v>3.25</v>
      </c>
      <c r="BF6" s="57">
        <v>17.5</v>
      </c>
      <c r="BG6" s="57">
        <v>11.775</v>
      </c>
      <c r="BH6" s="57">
        <v>21.425000000000001</v>
      </c>
      <c r="BI6" s="57">
        <v>2.5</v>
      </c>
      <c r="BJ6" s="57">
        <v>12</v>
      </c>
      <c r="BK6" s="57">
        <v>9.3249999999999993</v>
      </c>
      <c r="BL6" s="57">
        <v>14.975</v>
      </c>
      <c r="BM6" s="57">
        <v>10</v>
      </c>
      <c r="BN6" s="57">
        <v>31</v>
      </c>
      <c r="BO6" s="57">
        <v>14</v>
      </c>
      <c r="BP6" s="57">
        <f t="shared" ref="BP6:BP9" si="7">SUM(BD6:BG6)</f>
        <v>40.524999999999999</v>
      </c>
      <c r="BQ6" s="57">
        <v>19.899999999999999</v>
      </c>
      <c r="BR6" s="57">
        <v>7.7</v>
      </c>
      <c r="BS6" s="57">
        <v>6</v>
      </c>
      <c r="BT6" s="57">
        <v>20</v>
      </c>
      <c r="BU6" s="57">
        <v>5.875</v>
      </c>
      <c r="BV6" s="57">
        <v>0</v>
      </c>
      <c r="BW6" s="57">
        <v>31.5</v>
      </c>
      <c r="BX6" s="57">
        <v>0</v>
      </c>
      <c r="BY6" s="57">
        <v>0</v>
      </c>
      <c r="BZ6" s="57">
        <v>0</v>
      </c>
      <c r="CA6" s="57">
        <v>0</v>
      </c>
      <c r="CB6" s="57">
        <v>0</v>
      </c>
      <c r="CC6" s="57">
        <f t="shared" ref="CC6:CC9" si="8">SUM(BQ6:BT6)</f>
        <v>53.599999999999994</v>
      </c>
      <c r="CD6" s="57">
        <v>0</v>
      </c>
      <c r="CE6" s="57">
        <v>0</v>
      </c>
      <c r="CF6" s="57">
        <v>0</v>
      </c>
      <c r="CG6" s="57">
        <v>0</v>
      </c>
      <c r="CH6" s="57">
        <v>0</v>
      </c>
      <c r="CI6" s="57">
        <v>0</v>
      </c>
      <c r="CJ6" s="57">
        <v>0</v>
      </c>
      <c r="CK6" s="57">
        <v>0</v>
      </c>
      <c r="CL6" s="57">
        <v>0</v>
      </c>
      <c r="CM6" s="57">
        <v>0</v>
      </c>
      <c r="CN6" s="57">
        <v>0</v>
      </c>
      <c r="CO6" s="57">
        <v>0</v>
      </c>
      <c r="CP6" s="57">
        <f t="shared" ref="CP6:CP9" si="9">SUM(CD6:CG6)</f>
        <v>0</v>
      </c>
      <c r="CQ6" s="57">
        <v>0</v>
      </c>
      <c r="CR6" s="57">
        <v>0</v>
      </c>
      <c r="CS6" s="57">
        <v>0</v>
      </c>
      <c r="CT6" s="57">
        <v>0</v>
      </c>
      <c r="CU6" s="57">
        <v>0</v>
      </c>
      <c r="CV6" s="57">
        <v>0</v>
      </c>
      <c r="CW6" s="57">
        <v>0</v>
      </c>
      <c r="CX6" s="57">
        <v>0</v>
      </c>
      <c r="CY6" s="57">
        <v>0</v>
      </c>
      <c r="CZ6" s="57">
        <v>0</v>
      </c>
      <c r="DA6" s="57">
        <v>0</v>
      </c>
      <c r="DB6" s="57">
        <v>0</v>
      </c>
      <c r="DC6" s="57">
        <f t="shared" ref="DC6:DC9" si="10">SUM(CQ6:CT6)</f>
        <v>0</v>
      </c>
      <c r="DD6" s="57">
        <v>0</v>
      </c>
      <c r="DE6" s="57">
        <v>0</v>
      </c>
      <c r="DF6" s="57">
        <v>0</v>
      </c>
      <c r="DG6" s="57">
        <v>0</v>
      </c>
      <c r="DH6" s="57">
        <v>0</v>
      </c>
      <c r="DI6" s="57">
        <v>0</v>
      </c>
      <c r="DJ6" s="57">
        <v>0</v>
      </c>
      <c r="DK6" s="57">
        <v>0</v>
      </c>
      <c r="DL6" s="57">
        <v>0</v>
      </c>
      <c r="DM6" s="57">
        <v>0</v>
      </c>
      <c r="DN6" s="57">
        <v>0</v>
      </c>
      <c r="DO6" s="57">
        <v>0</v>
      </c>
      <c r="DP6" s="57">
        <f>SUM(DD6:DO6)</f>
        <v>0</v>
      </c>
    </row>
    <row r="7" spans="1:120" x14ac:dyDescent="0.2">
      <c r="B7" s="37"/>
      <c r="C7" s="8" t="s">
        <v>159</v>
      </c>
      <c r="Q7" s="57">
        <v>0</v>
      </c>
      <c r="R7" s="57">
        <v>0</v>
      </c>
      <c r="S7" s="57">
        <v>0</v>
      </c>
      <c r="T7" s="57">
        <v>0</v>
      </c>
      <c r="U7" s="57">
        <v>0</v>
      </c>
      <c r="V7" s="57">
        <v>0</v>
      </c>
      <c r="W7" s="57">
        <v>0</v>
      </c>
      <c r="X7" s="57">
        <v>0</v>
      </c>
      <c r="Y7" s="57">
        <v>2</v>
      </c>
      <c r="Z7" s="57">
        <v>2</v>
      </c>
      <c r="AA7" s="57">
        <v>2</v>
      </c>
      <c r="AB7" s="57">
        <v>0</v>
      </c>
      <c r="AC7" s="57">
        <f t="shared" si="4"/>
        <v>0</v>
      </c>
      <c r="AD7" s="57">
        <v>0</v>
      </c>
      <c r="AE7" s="57">
        <v>0</v>
      </c>
      <c r="AF7" s="57">
        <v>2</v>
      </c>
      <c r="AG7" s="57">
        <v>0</v>
      </c>
      <c r="AH7" s="57">
        <v>2</v>
      </c>
      <c r="AI7" s="57">
        <v>0</v>
      </c>
      <c r="AJ7" s="57">
        <v>0</v>
      </c>
      <c r="AK7" s="57">
        <v>2</v>
      </c>
      <c r="AL7" s="57">
        <v>0</v>
      </c>
      <c r="AM7" s="57">
        <v>0</v>
      </c>
      <c r="AN7" s="57">
        <v>0</v>
      </c>
      <c r="AO7" s="57">
        <v>0</v>
      </c>
      <c r="AP7" s="42">
        <f t="shared" si="5"/>
        <v>2</v>
      </c>
      <c r="AQ7" s="57">
        <v>0</v>
      </c>
      <c r="AR7" s="57">
        <v>0</v>
      </c>
      <c r="AS7" s="57">
        <v>0</v>
      </c>
      <c r="AT7" s="57">
        <v>2</v>
      </c>
      <c r="AU7" s="57">
        <v>0</v>
      </c>
      <c r="AV7" s="57">
        <v>0</v>
      </c>
      <c r="AW7" s="57">
        <v>0</v>
      </c>
      <c r="AX7" s="57">
        <v>3.5249999999999999</v>
      </c>
      <c r="AY7" s="57">
        <v>0</v>
      </c>
      <c r="AZ7" s="57">
        <v>0</v>
      </c>
      <c r="BA7" s="57">
        <v>3.9</v>
      </c>
      <c r="BB7" s="57">
        <v>0</v>
      </c>
      <c r="BC7" s="57">
        <f t="shared" si="6"/>
        <v>2</v>
      </c>
      <c r="BD7" s="57">
        <v>0</v>
      </c>
      <c r="BE7" s="57">
        <v>0</v>
      </c>
      <c r="BF7" s="57">
        <v>4</v>
      </c>
      <c r="BG7" s="57">
        <v>0</v>
      </c>
      <c r="BH7" s="57">
        <v>0</v>
      </c>
      <c r="BI7" s="57">
        <v>0.875</v>
      </c>
      <c r="BJ7" s="57">
        <v>0</v>
      </c>
      <c r="BK7" s="57">
        <v>1.175</v>
      </c>
      <c r="BL7" s="57">
        <v>0</v>
      </c>
      <c r="BM7" s="57">
        <v>3.9249999999999998</v>
      </c>
      <c r="BN7" s="57">
        <v>0</v>
      </c>
      <c r="BO7" s="57">
        <v>2</v>
      </c>
      <c r="BP7" s="57">
        <f t="shared" si="7"/>
        <v>4</v>
      </c>
      <c r="BQ7" s="57">
        <v>4</v>
      </c>
      <c r="BR7" s="57">
        <v>0</v>
      </c>
      <c r="BS7" s="57">
        <v>2</v>
      </c>
      <c r="BT7" s="57">
        <v>4</v>
      </c>
      <c r="BU7" s="57">
        <v>0</v>
      </c>
      <c r="BV7" s="57">
        <v>0</v>
      </c>
      <c r="BW7" s="57">
        <v>0</v>
      </c>
      <c r="BX7" s="57">
        <v>0</v>
      </c>
      <c r="BY7" s="57">
        <v>0</v>
      </c>
      <c r="BZ7" s="57">
        <v>0</v>
      </c>
      <c r="CA7" s="57">
        <v>0</v>
      </c>
      <c r="CB7" s="57">
        <v>0</v>
      </c>
      <c r="CC7" s="57">
        <f t="shared" si="8"/>
        <v>10</v>
      </c>
      <c r="CD7" s="57">
        <v>0</v>
      </c>
      <c r="CE7" s="57">
        <v>0</v>
      </c>
      <c r="CF7" s="57">
        <v>0</v>
      </c>
      <c r="CG7" s="57">
        <v>0</v>
      </c>
      <c r="CH7" s="57">
        <v>0</v>
      </c>
      <c r="CI7" s="57">
        <v>0</v>
      </c>
      <c r="CJ7" s="57">
        <v>0</v>
      </c>
      <c r="CK7" s="57">
        <v>0</v>
      </c>
      <c r="CL7" s="57">
        <v>0</v>
      </c>
      <c r="CM7" s="57">
        <v>0</v>
      </c>
      <c r="CN7" s="57">
        <v>0</v>
      </c>
      <c r="CO7" s="57">
        <v>0</v>
      </c>
      <c r="CP7" s="57">
        <f t="shared" si="9"/>
        <v>0</v>
      </c>
      <c r="CQ7" s="57">
        <v>0</v>
      </c>
      <c r="CR7" s="57">
        <v>0</v>
      </c>
      <c r="CS7" s="57">
        <v>0</v>
      </c>
      <c r="CT7" s="57">
        <v>0</v>
      </c>
      <c r="CU7" s="57">
        <v>0</v>
      </c>
      <c r="CV7" s="57">
        <v>0</v>
      </c>
      <c r="CW7" s="57">
        <v>0</v>
      </c>
      <c r="CX7" s="57">
        <v>0</v>
      </c>
      <c r="CY7" s="57">
        <v>0</v>
      </c>
      <c r="CZ7" s="57">
        <v>0</v>
      </c>
      <c r="DA7" s="57">
        <v>0</v>
      </c>
      <c r="DB7" s="57">
        <v>0</v>
      </c>
      <c r="DC7" s="57">
        <f t="shared" si="10"/>
        <v>0</v>
      </c>
      <c r="DD7" s="57">
        <v>0</v>
      </c>
      <c r="DE7" s="57">
        <v>0</v>
      </c>
      <c r="DF7" s="57">
        <v>0</v>
      </c>
      <c r="DG7" s="57">
        <v>0</v>
      </c>
      <c r="DH7" s="57">
        <v>0</v>
      </c>
      <c r="DI7" s="57">
        <v>0</v>
      </c>
      <c r="DJ7" s="57">
        <v>0</v>
      </c>
      <c r="DK7" s="57">
        <v>0</v>
      </c>
      <c r="DL7" s="57">
        <v>0</v>
      </c>
      <c r="DM7" s="57">
        <v>0</v>
      </c>
      <c r="DN7" s="57">
        <v>0</v>
      </c>
      <c r="DO7" s="57">
        <v>0</v>
      </c>
      <c r="DP7" s="57">
        <f>SUM(DD7:DO7)</f>
        <v>0</v>
      </c>
    </row>
    <row r="8" spans="1:120" x14ac:dyDescent="0.2">
      <c r="B8" s="37"/>
      <c r="C8" s="8" t="s">
        <v>161</v>
      </c>
      <c r="Q8" s="57">
        <v>0</v>
      </c>
      <c r="R8" s="57">
        <v>0</v>
      </c>
      <c r="S8" s="57">
        <v>0</v>
      </c>
      <c r="T8" s="57">
        <v>0</v>
      </c>
      <c r="U8" s="57">
        <v>0</v>
      </c>
      <c r="V8" s="57">
        <v>0</v>
      </c>
      <c r="W8" s="57">
        <v>0</v>
      </c>
      <c r="X8" s="57">
        <v>0</v>
      </c>
      <c r="Y8" s="57">
        <v>0</v>
      </c>
      <c r="Z8" s="57">
        <v>0</v>
      </c>
      <c r="AA8" s="57">
        <v>2</v>
      </c>
      <c r="AB8" s="57">
        <v>0</v>
      </c>
      <c r="AC8" s="57">
        <f t="shared" si="4"/>
        <v>0</v>
      </c>
      <c r="AD8" s="57">
        <v>0</v>
      </c>
      <c r="AE8" s="57">
        <v>0</v>
      </c>
      <c r="AF8" s="57">
        <v>4</v>
      </c>
      <c r="AG8" s="57">
        <v>0</v>
      </c>
      <c r="AH8" s="57">
        <v>0</v>
      </c>
      <c r="AI8" s="57">
        <v>0</v>
      </c>
      <c r="AJ8" s="57">
        <v>0</v>
      </c>
      <c r="AK8" s="57">
        <v>4</v>
      </c>
      <c r="AL8" s="57">
        <v>0</v>
      </c>
      <c r="AM8" s="57">
        <v>0</v>
      </c>
      <c r="AN8" s="57">
        <v>0</v>
      </c>
      <c r="AO8" s="57">
        <v>0</v>
      </c>
      <c r="AP8" s="42">
        <f t="shared" si="5"/>
        <v>4</v>
      </c>
      <c r="AQ8" s="57">
        <v>0</v>
      </c>
      <c r="AR8" s="57">
        <v>0</v>
      </c>
      <c r="AS8" s="57">
        <v>0</v>
      </c>
      <c r="AT8" s="57">
        <v>0</v>
      </c>
      <c r="AU8" s="57">
        <v>0</v>
      </c>
      <c r="AV8" s="57">
        <v>1.95</v>
      </c>
      <c r="AW8" s="57">
        <v>0</v>
      </c>
      <c r="AX8" s="57">
        <v>0</v>
      </c>
      <c r="AY8" s="57">
        <v>0</v>
      </c>
      <c r="AZ8" s="57">
        <v>0</v>
      </c>
      <c r="BA8" s="57">
        <v>3.8</v>
      </c>
      <c r="BB8" s="57">
        <v>0</v>
      </c>
      <c r="BC8" s="57">
        <f t="shared" si="6"/>
        <v>0</v>
      </c>
      <c r="BD8" s="57">
        <v>0</v>
      </c>
      <c r="BE8" s="57">
        <v>0</v>
      </c>
      <c r="BF8" s="57">
        <v>0</v>
      </c>
      <c r="BG8" s="57">
        <v>0</v>
      </c>
      <c r="BH8" s="57">
        <v>0</v>
      </c>
      <c r="BI8" s="57">
        <v>0</v>
      </c>
      <c r="BJ8" s="57">
        <v>0</v>
      </c>
      <c r="BK8" s="57">
        <v>0</v>
      </c>
      <c r="BL8" s="57">
        <v>2</v>
      </c>
      <c r="BM8" s="57">
        <v>2</v>
      </c>
      <c r="BN8" s="57">
        <v>0</v>
      </c>
      <c r="BO8" s="57">
        <v>0</v>
      </c>
      <c r="BP8" s="57">
        <f t="shared" si="7"/>
        <v>0</v>
      </c>
      <c r="BQ8" s="57">
        <v>3.9750000000000001</v>
      </c>
      <c r="BR8" s="57">
        <v>0</v>
      </c>
      <c r="BS8" s="57">
        <v>0</v>
      </c>
      <c r="BT8" s="57">
        <v>1.85</v>
      </c>
      <c r="BU8" s="57">
        <v>1.9</v>
      </c>
      <c r="BV8" s="57">
        <v>0</v>
      </c>
      <c r="BW8" s="57">
        <v>0</v>
      </c>
      <c r="BX8" s="57">
        <v>0</v>
      </c>
      <c r="BY8" s="57">
        <v>0</v>
      </c>
      <c r="BZ8" s="57">
        <v>0</v>
      </c>
      <c r="CA8" s="57">
        <v>0</v>
      </c>
      <c r="CB8" s="57">
        <v>0</v>
      </c>
      <c r="CC8" s="57">
        <f t="shared" si="8"/>
        <v>5.8250000000000002</v>
      </c>
      <c r="CD8" s="57">
        <v>0</v>
      </c>
      <c r="CE8" s="57">
        <v>0</v>
      </c>
      <c r="CF8" s="57">
        <v>0</v>
      </c>
      <c r="CG8" s="57">
        <v>0</v>
      </c>
      <c r="CH8" s="57">
        <v>0</v>
      </c>
      <c r="CI8" s="57">
        <v>0</v>
      </c>
      <c r="CJ8" s="57">
        <v>0</v>
      </c>
      <c r="CK8" s="57">
        <v>0</v>
      </c>
      <c r="CL8" s="57">
        <v>0</v>
      </c>
      <c r="CM8" s="57">
        <v>0</v>
      </c>
      <c r="CN8" s="57">
        <v>0</v>
      </c>
      <c r="CO8" s="57">
        <v>0</v>
      </c>
      <c r="CP8" s="57">
        <f t="shared" si="9"/>
        <v>0</v>
      </c>
      <c r="CQ8" s="57">
        <v>0</v>
      </c>
      <c r="CR8" s="57">
        <v>0</v>
      </c>
      <c r="CS8" s="57">
        <v>0</v>
      </c>
      <c r="CT8" s="57">
        <v>0</v>
      </c>
      <c r="CU8" s="57">
        <v>0</v>
      </c>
      <c r="CV8" s="57">
        <v>0</v>
      </c>
      <c r="CW8" s="57">
        <v>0</v>
      </c>
      <c r="CX8" s="57">
        <v>0</v>
      </c>
      <c r="CY8" s="57">
        <v>0</v>
      </c>
      <c r="CZ8" s="57">
        <v>0</v>
      </c>
      <c r="DA8" s="57">
        <v>0</v>
      </c>
      <c r="DB8" s="57">
        <v>0</v>
      </c>
      <c r="DC8" s="57">
        <f t="shared" si="10"/>
        <v>0</v>
      </c>
      <c r="DD8" s="57">
        <v>0</v>
      </c>
      <c r="DE8" s="57">
        <v>0</v>
      </c>
      <c r="DF8" s="57">
        <v>0</v>
      </c>
      <c r="DG8" s="57">
        <v>0</v>
      </c>
      <c r="DH8" s="57">
        <v>0</v>
      </c>
      <c r="DI8" s="57">
        <v>0</v>
      </c>
      <c r="DJ8" s="57">
        <v>0</v>
      </c>
      <c r="DK8" s="57">
        <v>0</v>
      </c>
      <c r="DL8" s="57">
        <v>0</v>
      </c>
      <c r="DM8" s="57">
        <v>0</v>
      </c>
      <c r="DN8" s="57">
        <v>0</v>
      </c>
      <c r="DO8" s="57">
        <v>0</v>
      </c>
      <c r="DP8" s="57">
        <f>SUM(DD8:DO8)</f>
        <v>0</v>
      </c>
    </row>
    <row r="9" spans="1:120" x14ac:dyDescent="0.2">
      <c r="B9" s="37"/>
      <c r="C9" s="8" t="s">
        <v>162</v>
      </c>
      <c r="Q9" s="57">
        <v>0</v>
      </c>
      <c r="R9" s="57">
        <v>0</v>
      </c>
      <c r="S9" s="57">
        <v>0</v>
      </c>
      <c r="T9" s="57">
        <v>0</v>
      </c>
      <c r="U9" s="57">
        <v>0</v>
      </c>
      <c r="V9" s="57">
        <v>0</v>
      </c>
      <c r="W9" s="57">
        <v>8</v>
      </c>
      <c r="X9" s="57">
        <v>0</v>
      </c>
      <c r="Y9" s="57">
        <v>0</v>
      </c>
      <c r="Z9" s="57">
        <v>0</v>
      </c>
      <c r="AA9" s="57">
        <v>0</v>
      </c>
      <c r="AB9" s="57">
        <v>0</v>
      </c>
      <c r="AC9" s="57">
        <f t="shared" si="4"/>
        <v>0</v>
      </c>
      <c r="AD9" s="57">
        <v>0</v>
      </c>
      <c r="AE9" s="57">
        <v>2</v>
      </c>
      <c r="AF9" s="57">
        <v>4</v>
      </c>
      <c r="AG9" s="57">
        <v>0</v>
      </c>
      <c r="AH9" s="57">
        <v>0</v>
      </c>
      <c r="AI9" s="57">
        <v>0</v>
      </c>
      <c r="AJ9" s="57">
        <v>3.75</v>
      </c>
      <c r="AK9" s="57">
        <v>0</v>
      </c>
      <c r="AL9" s="57">
        <v>4</v>
      </c>
      <c r="AM9" s="57">
        <v>0</v>
      </c>
      <c r="AN9" s="57">
        <v>2.5</v>
      </c>
      <c r="AO9" s="57">
        <v>2</v>
      </c>
      <c r="AP9" s="42">
        <f t="shared" si="5"/>
        <v>6</v>
      </c>
      <c r="AQ9" s="57">
        <v>1.25</v>
      </c>
      <c r="AR9" s="57">
        <v>0</v>
      </c>
      <c r="AS9" s="57">
        <v>6</v>
      </c>
      <c r="AT9" s="57">
        <v>0</v>
      </c>
      <c r="AU9" s="57">
        <v>0</v>
      </c>
      <c r="AV9" s="57">
        <v>0</v>
      </c>
      <c r="AW9" s="57">
        <v>0</v>
      </c>
      <c r="AX9" s="57">
        <v>0</v>
      </c>
      <c r="AY9" s="57">
        <v>0</v>
      </c>
      <c r="AZ9" s="57">
        <v>6</v>
      </c>
      <c r="BA9" s="57">
        <v>0</v>
      </c>
      <c r="BB9" s="57">
        <v>0</v>
      </c>
      <c r="BC9" s="57">
        <f t="shared" si="6"/>
        <v>7.25</v>
      </c>
      <c r="BD9" s="57">
        <v>4</v>
      </c>
      <c r="BE9" s="57">
        <v>0</v>
      </c>
      <c r="BF9" s="57">
        <v>1</v>
      </c>
      <c r="BG9" s="57">
        <v>4</v>
      </c>
      <c r="BH9" s="57">
        <v>0</v>
      </c>
      <c r="BI9" s="57">
        <v>0</v>
      </c>
      <c r="BJ9" s="57">
        <v>4</v>
      </c>
      <c r="BK9" s="57">
        <v>4</v>
      </c>
      <c r="BL9" s="57">
        <v>2</v>
      </c>
      <c r="BM9" s="57">
        <v>0</v>
      </c>
      <c r="BN9" s="57">
        <v>2</v>
      </c>
      <c r="BO9" s="57">
        <v>2</v>
      </c>
      <c r="BP9" s="57">
        <f t="shared" si="7"/>
        <v>9</v>
      </c>
      <c r="BQ9" s="57">
        <v>3.8250000000000002</v>
      </c>
      <c r="BR9" s="57">
        <v>2</v>
      </c>
      <c r="BS9" s="57">
        <v>3.95</v>
      </c>
      <c r="BT9" s="57">
        <v>1.9750000000000001</v>
      </c>
      <c r="BU9" s="57">
        <v>0</v>
      </c>
      <c r="BV9" s="57">
        <v>0</v>
      </c>
      <c r="BW9" s="57">
        <v>0</v>
      </c>
      <c r="BX9" s="57">
        <v>0</v>
      </c>
      <c r="BY9" s="57">
        <v>0</v>
      </c>
      <c r="BZ9" s="57">
        <v>0</v>
      </c>
      <c r="CA9" s="57">
        <v>0</v>
      </c>
      <c r="CB9" s="57">
        <v>0</v>
      </c>
      <c r="CC9" s="57">
        <f t="shared" si="8"/>
        <v>11.75</v>
      </c>
      <c r="CD9" s="57">
        <v>0</v>
      </c>
      <c r="CE9" s="57">
        <v>0</v>
      </c>
      <c r="CF9" s="57">
        <v>0</v>
      </c>
      <c r="CG9" s="57">
        <v>0</v>
      </c>
      <c r="CH9" s="57">
        <v>0</v>
      </c>
      <c r="CI9" s="57">
        <v>0</v>
      </c>
      <c r="CJ9" s="57">
        <v>0</v>
      </c>
      <c r="CK9" s="57">
        <v>0</v>
      </c>
      <c r="CL9" s="57">
        <v>0</v>
      </c>
      <c r="CM9" s="57">
        <v>0</v>
      </c>
      <c r="CN9" s="57">
        <v>0</v>
      </c>
      <c r="CO9" s="57">
        <v>0</v>
      </c>
      <c r="CP9" s="57">
        <f t="shared" si="9"/>
        <v>0</v>
      </c>
      <c r="CQ9" s="57">
        <v>0</v>
      </c>
      <c r="CR9" s="57">
        <v>0</v>
      </c>
      <c r="CS9" s="57">
        <v>0</v>
      </c>
      <c r="CT9" s="57">
        <v>0</v>
      </c>
      <c r="CU9" s="57">
        <v>0</v>
      </c>
      <c r="CV9" s="57">
        <v>0</v>
      </c>
      <c r="CW9" s="57">
        <v>0</v>
      </c>
      <c r="CX9" s="57">
        <v>0</v>
      </c>
      <c r="CY9" s="57">
        <v>0</v>
      </c>
      <c r="CZ9" s="57">
        <v>0</v>
      </c>
      <c r="DA9" s="57">
        <v>0</v>
      </c>
      <c r="DB9" s="57">
        <v>0</v>
      </c>
      <c r="DC9" s="57">
        <f t="shared" si="10"/>
        <v>0</v>
      </c>
      <c r="DD9" s="57">
        <v>0</v>
      </c>
      <c r="DE9" s="57">
        <v>0</v>
      </c>
      <c r="DF9" s="57">
        <v>0</v>
      </c>
      <c r="DG9" s="57">
        <v>0</v>
      </c>
      <c r="DH9" s="57">
        <v>0</v>
      </c>
      <c r="DI9" s="57">
        <v>0</v>
      </c>
      <c r="DJ9" s="57">
        <v>0</v>
      </c>
      <c r="DK9" s="57">
        <v>0</v>
      </c>
      <c r="DL9" s="57">
        <v>0</v>
      </c>
      <c r="DM9" s="57">
        <v>0</v>
      </c>
      <c r="DN9" s="57">
        <v>0</v>
      </c>
      <c r="DO9" s="57">
        <v>0</v>
      </c>
      <c r="DP9" s="57">
        <f>SUM(DD9:DO9)</f>
        <v>0</v>
      </c>
    </row>
    <row r="10" spans="1:120" x14ac:dyDescent="0.2">
      <c r="B10" s="43" t="s">
        <v>400</v>
      </c>
      <c r="C10" s="44"/>
      <c r="D10" s="58"/>
      <c r="E10" s="58"/>
      <c r="F10" s="58"/>
      <c r="G10" s="58"/>
      <c r="H10" s="58"/>
      <c r="I10" s="58"/>
      <c r="J10" s="58"/>
      <c r="K10" s="58"/>
      <c r="L10" s="58"/>
      <c r="M10" s="58"/>
      <c r="N10" s="58"/>
      <c r="O10" s="58"/>
      <c r="P10" s="58"/>
      <c r="Q10" s="58">
        <f t="shared" ref="Q10:AV10" si="11">SUM(Q6:Q9)</f>
        <v>0</v>
      </c>
      <c r="R10" s="58">
        <f t="shared" si="11"/>
        <v>21</v>
      </c>
      <c r="S10" s="58">
        <f t="shared" si="11"/>
        <v>16</v>
      </c>
      <c r="T10" s="58">
        <f t="shared" si="11"/>
        <v>0</v>
      </c>
      <c r="U10" s="58">
        <f t="shared" si="11"/>
        <v>31.5</v>
      </c>
      <c r="V10" s="58">
        <f t="shared" si="11"/>
        <v>1.9750000000000001</v>
      </c>
      <c r="W10" s="58">
        <f t="shared" si="11"/>
        <v>8</v>
      </c>
      <c r="X10" s="58">
        <f t="shared" si="11"/>
        <v>4.7249999999999996</v>
      </c>
      <c r="Y10" s="58">
        <f t="shared" si="11"/>
        <v>8</v>
      </c>
      <c r="Z10" s="58">
        <f t="shared" si="11"/>
        <v>10</v>
      </c>
      <c r="AA10" s="58">
        <f t="shared" si="11"/>
        <v>9</v>
      </c>
      <c r="AB10" s="58">
        <f t="shared" si="11"/>
        <v>2.5</v>
      </c>
      <c r="AC10" s="58">
        <f t="shared" si="11"/>
        <v>37</v>
      </c>
      <c r="AD10" s="58">
        <f t="shared" si="11"/>
        <v>4.4000000000000004</v>
      </c>
      <c r="AE10" s="58">
        <f t="shared" si="11"/>
        <v>12</v>
      </c>
      <c r="AF10" s="58">
        <f t="shared" si="11"/>
        <v>18.975000000000001</v>
      </c>
      <c r="AG10" s="58">
        <f t="shared" si="11"/>
        <v>15.8</v>
      </c>
      <c r="AH10" s="58">
        <f t="shared" si="11"/>
        <v>15.25</v>
      </c>
      <c r="AI10" s="58">
        <f t="shared" si="11"/>
        <v>8.1750000000000007</v>
      </c>
      <c r="AJ10" s="58">
        <f t="shared" si="11"/>
        <v>11.375</v>
      </c>
      <c r="AK10" s="58">
        <f t="shared" si="11"/>
        <v>15.75</v>
      </c>
      <c r="AL10" s="58">
        <f t="shared" si="11"/>
        <v>9.1</v>
      </c>
      <c r="AM10" s="58">
        <f t="shared" si="11"/>
        <v>7.4</v>
      </c>
      <c r="AN10" s="58">
        <f t="shared" si="11"/>
        <v>2.5</v>
      </c>
      <c r="AO10" s="58">
        <f t="shared" si="11"/>
        <v>18.05</v>
      </c>
      <c r="AP10" s="58">
        <f t="shared" si="11"/>
        <v>51.174999999999997</v>
      </c>
      <c r="AQ10" s="58">
        <f t="shared" si="11"/>
        <v>1.25</v>
      </c>
      <c r="AR10" s="58">
        <f t="shared" si="11"/>
        <v>14.75</v>
      </c>
      <c r="AS10" s="58">
        <f t="shared" si="11"/>
        <v>10</v>
      </c>
      <c r="AT10" s="58">
        <f t="shared" si="11"/>
        <v>12</v>
      </c>
      <c r="AU10" s="58">
        <f t="shared" si="11"/>
        <v>8</v>
      </c>
      <c r="AV10" s="58">
        <f t="shared" si="11"/>
        <v>20.95</v>
      </c>
      <c r="AW10" s="58">
        <f t="shared" ref="AW10:CB10" si="12">SUM(AW6:AW9)</f>
        <v>5.25</v>
      </c>
      <c r="AX10" s="58">
        <f t="shared" si="12"/>
        <v>15.525</v>
      </c>
      <c r="AY10" s="58">
        <f t="shared" si="12"/>
        <v>13.65</v>
      </c>
      <c r="AZ10" s="58">
        <f t="shared" si="12"/>
        <v>23.074999999999999</v>
      </c>
      <c r="BA10" s="58">
        <f t="shared" si="12"/>
        <v>28.824999999999999</v>
      </c>
      <c r="BB10" s="58">
        <f t="shared" si="12"/>
        <v>24.5</v>
      </c>
      <c r="BC10" s="58">
        <f t="shared" si="12"/>
        <v>38</v>
      </c>
      <c r="BD10" s="58">
        <f t="shared" si="12"/>
        <v>12</v>
      </c>
      <c r="BE10" s="58">
        <f t="shared" si="12"/>
        <v>3.25</v>
      </c>
      <c r="BF10" s="58">
        <f t="shared" si="12"/>
        <v>22.5</v>
      </c>
      <c r="BG10" s="58">
        <f t="shared" si="12"/>
        <v>15.775</v>
      </c>
      <c r="BH10" s="58">
        <f t="shared" si="12"/>
        <v>21.425000000000001</v>
      </c>
      <c r="BI10" s="58">
        <f t="shared" si="12"/>
        <v>3.375</v>
      </c>
      <c r="BJ10" s="58">
        <f t="shared" si="12"/>
        <v>16</v>
      </c>
      <c r="BK10" s="58">
        <f t="shared" si="12"/>
        <v>14.5</v>
      </c>
      <c r="BL10" s="58">
        <f t="shared" si="12"/>
        <v>18.975000000000001</v>
      </c>
      <c r="BM10" s="58">
        <f t="shared" si="12"/>
        <v>15.925000000000001</v>
      </c>
      <c r="BN10" s="58">
        <f t="shared" si="12"/>
        <v>33</v>
      </c>
      <c r="BO10" s="58">
        <f t="shared" si="12"/>
        <v>18</v>
      </c>
      <c r="BP10" s="58">
        <f t="shared" si="12"/>
        <v>53.524999999999999</v>
      </c>
      <c r="BQ10" s="58">
        <f t="shared" si="12"/>
        <v>31.7</v>
      </c>
      <c r="BR10" s="58">
        <f t="shared" si="12"/>
        <v>9.6999999999999993</v>
      </c>
      <c r="BS10" s="58">
        <f t="shared" si="12"/>
        <v>11.95</v>
      </c>
      <c r="BT10" s="58">
        <f t="shared" si="12"/>
        <v>27.825000000000003</v>
      </c>
      <c r="BU10" s="58">
        <f t="shared" si="12"/>
        <v>7.7750000000000004</v>
      </c>
      <c r="BV10" s="58">
        <f t="shared" si="12"/>
        <v>0</v>
      </c>
      <c r="BW10" s="58">
        <f t="shared" si="12"/>
        <v>31.5</v>
      </c>
      <c r="BX10" s="58">
        <f t="shared" si="12"/>
        <v>0</v>
      </c>
      <c r="BY10" s="58">
        <f t="shared" si="12"/>
        <v>0</v>
      </c>
      <c r="BZ10" s="58">
        <f t="shared" si="12"/>
        <v>0</v>
      </c>
      <c r="CA10" s="58">
        <f t="shared" si="12"/>
        <v>0</v>
      </c>
      <c r="CB10" s="58">
        <f t="shared" si="12"/>
        <v>0</v>
      </c>
      <c r="CC10" s="58">
        <f t="shared" ref="CC10:DH10" si="13">SUM(CC6:CC9)</f>
        <v>81.174999999999997</v>
      </c>
      <c r="CD10" s="58">
        <f t="shared" si="13"/>
        <v>0</v>
      </c>
      <c r="CE10" s="58">
        <f t="shared" si="13"/>
        <v>0</v>
      </c>
      <c r="CF10" s="58">
        <f t="shared" si="13"/>
        <v>0</v>
      </c>
      <c r="CG10" s="58">
        <f t="shared" si="13"/>
        <v>0</v>
      </c>
      <c r="CH10" s="58">
        <f t="shared" si="13"/>
        <v>0</v>
      </c>
      <c r="CI10" s="58">
        <f t="shared" si="13"/>
        <v>0</v>
      </c>
      <c r="CJ10" s="58">
        <f t="shared" si="13"/>
        <v>0</v>
      </c>
      <c r="CK10" s="58">
        <f t="shared" si="13"/>
        <v>0</v>
      </c>
      <c r="CL10" s="58">
        <f t="shared" si="13"/>
        <v>0</v>
      </c>
      <c r="CM10" s="58">
        <f t="shared" si="13"/>
        <v>0</v>
      </c>
      <c r="CN10" s="58">
        <f t="shared" si="13"/>
        <v>0</v>
      </c>
      <c r="CO10" s="58">
        <f t="shared" si="13"/>
        <v>0</v>
      </c>
      <c r="CP10" s="58">
        <f t="shared" si="13"/>
        <v>0</v>
      </c>
      <c r="CQ10" s="58">
        <f t="shared" si="13"/>
        <v>0</v>
      </c>
      <c r="CR10" s="58">
        <f t="shared" si="13"/>
        <v>0</v>
      </c>
      <c r="CS10" s="58">
        <f t="shared" si="13"/>
        <v>0</v>
      </c>
      <c r="CT10" s="58">
        <f t="shared" si="13"/>
        <v>0</v>
      </c>
      <c r="CU10" s="58">
        <f t="shared" si="13"/>
        <v>0</v>
      </c>
      <c r="CV10" s="58">
        <f t="shared" si="13"/>
        <v>0</v>
      </c>
      <c r="CW10" s="58">
        <f t="shared" si="13"/>
        <v>0</v>
      </c>
      <c r="CX10" s="58">
        <f t="shared" si="13"/>
        <v>0</v>
      </c>
      <c r="CY10" s="58">
        <f t="shared" si="13"/>
        <v>0</v>
      </c>
      <c r="CZ10" s="58">
        <f t="shared" si="13"/>
        <v>0</v>
      </c>
      <c r="DA10" s="58">
        <f t="shared" si="13"/>
        <v>0</v>
      </c>
      <c r="DB10" s="58">
        <f t="shared" si="13"/>
        <v>0</v>
      </c>
      <c r="DC10" s="58">
        <f t="shared" si="13"/>
        <v>0</v>
      </c>
      <c r="DD10" s="58">
        <f t="shared" si="13"/>
        <v>0</v>
      </c>
      <c r="DE10" s="58">
        <f t="shared" si="13"/>
        <v>0</v>
      </c>
      <c r="DF10" s="58">
        <f t="shared" si="13"/>
        <v>0</v>
      </c>
      <c r="DG10" s="58">
        <f t="shared" si="13"/>
        <v>0</v>
      </c>
      <c r="DH10" s="58">
        <f t="shared" si="13"/>
        <v>0</v>
      </c>
      <c r="DI10" s="58">
        <f t="shared" ref="DI10:DP10" si="14">SUM(DI6:DI9)</f>
        <v>0</v>
      </c>
      <c r="DJ10" s="58">
        <f t="shared" si="14"/>
        <v>0</v>
      </c>
      <c r="DK10" s="58">
        <f t="shared" si="14"/>
        <v>0</v>
      </c>
      <c r="DL10" s="58">
        <f t="shared" si="14"/>
        <v>0</v>
      </c>
      <c r="DM10" s="58">
        <f t="shared" si="14"/>
        <v>0</v>
      </c>
      <c r="DN10" s="58">
        <f t="shared" si="14"/>
        <v>0</v>
      </c>
      <c r="DO10" s="58">
        <f t="shared" si="14"/>
        <v>0</v>
      </c>
      <c r="DP10" s="58">
        <f t="shared" si="14"/>
        <v>0</v>
      </c>
    </row>
    <row r="11" spans="1:120" x14ac:dyDescent="0.2">
      <c r="B11" s="37" t="s">
        <v>163</v>
      </c>
      <c r="C11" s="8" t="s">
        <v>164</v>
      </c>
      <c r="Q11" s="57">
        <v>0</v>
      </c>
      <c r="R11" s="57">
        <v>0</v>
      </c>
      <c r="S11" s="57">
        <v>0</v>
      </c>
      <c r="T11" s="57">
        <v>0</v>
      </c>
      <c r="U11" s="57">
        <v>0</v>
      </c>
      <c r="V11" s="57">
        <v>0</v>
      </c>
      <c r="W11" s="57">
        <v>0</v>
      </c>
      <c r="X11" s="57">
        <v>0</v>
      </c>
      <c r="Y11" s="57">
        <v>0</v>
      </c>
      <c r="Z11" s="57">
        <v>0</v>
      </c>
      <c r="AA11" s="57">
        <v>0</v>
      </c>
      <c r="AB11" s="57">
        <v>0</v>
      </c>
      <c r="AC11" s="57">
        <f t="shared" ref="AC11:AC16" si="15">SUM(Q11:T11)</f>
        <v>0</v>
      </c>
      <c r="AD11" s="57">
        <v>0</v>
      </c>
      <c r="AE11" s="57">
        <v>0</v>
      </c>
      <c r="AF11" s="57">
        <v>0</v>
      </c>
      <c r="AG11" s="57">
        <v>0</v>
      </c>
      <c r="AH11" s="57">
        <v>0</v>
      </c>
      <c r="AI11" s="57">
        <v>0</v>
      </c>
      <c r="AJ11" s="57">
        <v>0</v>
      </c>
      <c r="AK11" s="57">
        <v>0</v>
      </c>
      <c r="AL11" s="57">
        <v>0</v>
      </c>
      <c r="AM11" s="57">
        <v>0</v>
      </c>
      <c r="AN11" s="57">
        <v>0</v>
      </c>
      <c r="AO11" s="57">
        <v>0</v>
      </c>
      <c r="AP11" s="42">
        <f t="shared" ref="AP11:AP16" si="16">SUM(AD11:AG11)</f>
        <v>0</v>
      </c>
      <c r="AQ11" s="57">
        <v>0</v>
      </c>
      <c r="AR11" s="57">
        <v>0</v>
      </c>
      <c r="AS11" s="57">
        <v>0</v>
      </c>
      <c r="AT11" s="57">
        <v>0</v>
      </c>
      <c r="AU11" s="57">
        <v>0</v>
      </c>
      <c r="AV11" s="57">
        <v>0</v>
      </c>
      <c r="AW11" s="57">
        <v>0</v>
      </c>
      <c r="AX11" s="57">
        <v>0</v>
      </c>
      <c r="AY11" s="57">
        <v>0</v>
      </c>
      <c r="AZ11" s="57">
        <v>0</v>
      </c>
      <c r="BA11" s="57">
        <v>0</v>
      </c>
      <c r="BB11" s="57">
        <v>0</v>
      </c>
      <c r="BC11" s="57">
        <f t="shared" ref="BC11:BC16" si="17">SUM(AQ11:AT11)</f>
        <v>0</v>
      </c>
      <c r="BD11" s="57">
        <v>0</v>
      </c>
      <c r="BE11" s="57">
        <v>0</v>
      </c>
      <c r="BF11" s="57">
        <v>0</v>
      </c>
      <c r="BG11" s="57">
        <v>0</v>
      </c>
      <c r="BH11" s="57">
        <v>0</v>
      </c>
      <c r="BI11" s="57">
        <v>0</v>
      </c>
      <c r="BJ11" s="57">
        <v>0</v>
      </c>
      <c r="BK11" s="57">
        <v>0</v>
      </c>
      <c r="BL11" s="57">
        <v>0</v>
      </c>
      <c r="BM11" s="57">
        <v>0</v>
      </c>
      <c r="BN11" s="57">
        <v>0</v>
      </c>
      <c r="BO11" s="57">
        <v>0</v>
      </c>
      <c r="BP11" s="57">
        <f t="shared" ref="BP11:BP16" si="18">SUM(BD11:BG11)</f>
        <v>0</v>
      </c>
      <c r="BQ11" s="57">
        <v>0</v>
      </c>
      <c r="BR11" s="57">
        <v>0</v>
      </c>
      <c r="BS11" s="57">
        <v>0</v>
      </c>
      <c r="BT11" s="57">
        <v>0</v>
      </c>
      <c r="BU11" s="57">
        <v>0</v>
      </c>
      <c r="BV11" s="57">
        <v>0</v>
      </c>
      <c r="BW11" s="57">
        <v>0</v>
      </c>
      <c r="BX11" s="57">
        <v>0</v>
      </c>
      <c r="BY11" s="57">
        <v>0</v>
      </c>
      <c r="BZ11" s="57">
        <v>0</v>
      </c>
      <c r="CA11" s="57">
        <v>0</v>
      </c>
      <c r="CB11" s="57">
        <v>0</v>
      </c>
      <c r="CC11" s="57">
        <f t="shared" ref="CC11:CC16" si="19">SUM(BQ11:BT11)</f>
        <v>0</v>
      </c>
      <c r="CD11" s="57">
        <v>0</v>
      </c>
      <c r="CE11" s="57">
        <v>0</v>
      </c>
      <c r="CF11" s="57">
        <v>0</v>
      </c>
      <c r="CG11" s="57">
        <v>0</v>
      </c>
      <c r="CH11" s="57">
        <v>0</v>
      </c>
      <c r="CI11" s="57">
        <v>0</v>
      </c>
      <c r="CJ11" s="57">
        <v>0</v>
      </c>
      <c r="CK11" s="57">
        <v>0</v>
      </c>
      <c r="CL11" s="57">
        <v>0</v>
      </c>
      <c r="CM11" s="57">
        <v>0</v>
      </c>
      <c r="CN11" s="57">
        <v>0</v>
      </c>
      <c r="CO11" s="57">
        <v>0</v>
      </c>
      <c r="CP11" s="57">
        <f t="shared" ref="CP11:CP16" si="20">SUM(CD11:CG11)</f>
        <v>0</v>
      </c>
      <c r="CQ11" s="57">
        <v>0</v>
      </c>
      <c r="CR11" s="57">
        <v>0</v>
      </c>
      <c r="CS11" s="57">
        <v>0</v>
      </c>
      <c r="CT11" s="57">
        <v>0</v>
      </c>
      <c r="CU11" s="57">
        <v>0</v>
      </c>
      <c r="CV11" s="57">
        <v>0</v>
      </c>
      <c r="CW11" s="57">
        <v>0</v>
      </c>
      <c r="CX11" s="57">
        <v>0</v>
      </c>
      <c r="CY11" s="57">
        <v>0</v>
      </c>
      <c r="CZ11" s="57">
        <v>0</v>
      </c>
      <c r="DA11" s="57">
        <v>0</v>
      </c>
      <c r="DB11" s="57">
        <v>0</v>
      </c>
      <c r="DC11" s="57">
        <f t="shared" ref="DC11:DC16" si="21">SUM(CQ11:CT11)</f>
        <v>0</v>
      </c>
      <c r="DD11" s="57">
        <v>0</v>
      </c>
      <c r="DE11" s="57">
        <v>0</v>
      </c>
      <c r="DF11" s="57">
        <v>0</v>
      </c>
      <c r="DG11" s="57">
        <v>0</v>
      </c>
      <c r="DH11" s="57">
        <v>0</v>
      </c>
      <c r="DI11" s="57">
        <v>0</v>
      </c>
      <c r="DJ11" s="57">
        <v>0</v>
      </c>
      <c r="DK11" s="57">
        <v>0</v>
      </c>
      <c r="DL11" s="57">
        <v>0</v>
      </c>
      <c r="DM11" s="57">
        <v>0</v>
      </c>
      <c r="DN11" s="57">
        <v>0</v>
      </c>
      <c r="DO11" s="57">
        <v>0</v>
      </c>
      <c r="DP11" s="57">
        <f t="shared" ref="DP11:DP16" si="22">SUM(DD11:DO11)</f>
        <v>0</v>
      </c>
    </row>
    <row r="12" spans="1:120" x14ac:dyDescent="0.2">
      <c r="B12" s="37"/>
      <c r="C12" s="8" t="s">
        <v>166</v>
      </c>
      <c r="Q12" s="57">
        <v>0</v>
      </c>
      <c r="R12" s="57">
        <v>0</v>
      </c>
      <c r="S12" s="57">
        <v>0</v>
      </c>
      <c r="T12" s="57">
        <v>0</v>
      </c>
      <c r="U12" s="57">
        <v>0</v>
      </c>
      <c r="V12" s="57">
        <v>0</v>
      </c>
      <c r="W12" s="57">
        <v>0</v>
      </c>
      <c r="X12" s="57">
        <v>0</v>
      </c>
      <c r="Y12" s="57">
        <v>0</v>
      </c>
      <c r="Z12" s="57">
        <v>0</v>
      </c>
      <c r="AA12" s="57">
        <v>0</v>
      </c>
      <c r="AB12" s="57">
        <v>0</v>
      </c>
      <c r="AC12" s="57">
        <f t="shared" si="15"/>
        <v>0</v>
      </c>
      <c r="AD12" s="57">
        <v>0</v>
      </c>
      <c r="AE12" s="57">
        <v>0</v>
      </c>
      <c r="AF12" s="57">
        <v>0</v>
      </c>
      <c r="AG12" s="57">
        <v>0</v>
      </c>
      <c r="AH12" s="57">
        <v>0</v>
      </c>
      <c r="AI12" s="57">
        <v>0</v>
      </c>
      <c r="AJ12" s="57">
        <v>0</v>
      </c>
      <c r="AK12" s="57">
        <v>0</v>
      </c>
      <c r="AL12" s="57">
        <v>0</v>
      </c>
      <c r="AM12" s="57">
        <v>0</v>
      </c>
      <c r="AN12" s="57">
        <v>0</v>
      </c>
      <c r="AO12" s="57">
        <v>0</v>
      </c>
      <c r="AP12" s="42">
        <f t="shared" si="16"/>
        <v>0</v>
      </c>
      <c r="AQ12" s="57">
        <v>0</v>
      </c>
      <c r="AR12" s="57">
        <v>0</v>
      </c>
      <c r="AS12" s="57">
        <v>0</v>
      </c>
      <c r="AT12" s="57">
        <v>0</v>
      </c>
      <c r="AU12" s="57">
        <v>0</v>
      </c>
      <c r="AV12" s="57">
        <v>0</v>
      </c>
      <c r="AW12" s="57">
        <v>0</v>
      </c>
      <c r="AX12" s="57">
        <v>0</v>
      </c>
      <c r="AY12" s="57">
        <v>0</v>
      </c>
      <c r="AZ12" s="57">
        <v>0</v>
      </c>
      <c r="BA12" s="57">
        <v>0</v>
      </c>
      <c r="BB12" s="57">
        <v>0</v>
      </c>
      <c r="BC12" s="57">
        <f t="shared" si="17"/>
        <v>0</v>
      </c>
      <c r="BD12" s="57">
        <v>0</v>
      </c>
      <c r="BE12" s="57">
        <v>0</v>
      </c>
      <c r="BF12" s="57">
        <v>0</v>
      </c>
      <c r="BG12" s="57">
        <v>0</v>
      </c>
      <c r="BH12" s="57">
        <v>0</v>
      </c>
      <c r="BI12" s="57">
        <v>0</v>
      </c>
      <c r="BJ12" s="57">
        <v>0</v>
      </c>
      <c r="BK12" s="57">
        <v>0</v>
      </c>
      <c r="BL12" s="57">
        <v>0</v>
      </c>
      <c r="BM12" s="57">
        <v>0</v>
      </c>
      <c r="BN12" s="57">
        <v>0</v>
      </c>
      <c r="BO12" s="57">
        <v>0</v>
      </c>
      <c r="BP12" s="57">
        <f t="shared" si="18"/>
        <v>0</v>
      </c>
      <c r="BQ12" s="57">
        <v>0</v>
      </c>
      <c r="BR12" s="57">
        <v>0</v>
      </c>
      <c r="BS12" s="57">
        <v>0</v>
      </c>
      <c r="BT12" s="57">
        <v>0</v>
      </c>
      <c r="BU12" s="57">
        <v>0</v>
      </c>
      <c r="BV12" s="57">
        <v>0</v>
      </c>
      <c r="BW12" s="57">
        <v>0</v>
      </c>
      <c r="BX12" s="57">
        <v>0</v>
      </c>
      <c r="BY12" s="57">
        <v>0</v>
      </c>
      <c r="BZ12" s="57">
        <v>0</v>
      </c>
      <c r="CA12" s="57">
        <v>0</v>
      </c>
      <c r="CB12" s="57">
        <v>0</v>
      </c>
      <c r="CC12" s="57">
        <f t="shared" si="19"/>
        <v>0</v>
      </c>
      <c r="CD12" s="57">
        <v>0</v>
      </c>
      <c r="CE12" s="57">
        <v>0</v>
      </c>
      <c r="CF12" s="57">
        <v>0</v>
      </c>
      <c r="CG12" s="57">
        <v>0</v>
      </c>
      <c r="CH12" s="57">
        <v>0</v>
      </c>
      <c r="CI12" s="57">
        <v>0</v>
      </c>
      <c r="CJ12" s="57">
        <v>0</v>
      </c>
      <c r="CK12" s="57">
        <v>0</v>
      </c>
      <c r="CL12" s="57">
        <v>0</v>
      </c>
      <c r="CM12" s="57">
        <v>0</v>
      </c>
      <c r="CN12" s="57">
        <v>0</v>
      </c>
      <c r="CO12" s="57">
        <v>0</v>
      </c>
      <c r="CP12" s="57">
        <f t="shared" si="20"/>
        <v>0</v>
      </c>
      <c r="CQ12" s="57">
        <v>0</v>
      </c>
      <c r="CR12" s="57">
        <v>0</v>
      </c>
      <c r="CS12" s="57">
        <v>0</v>
      </c>
      <c r="CT12" s="57">
        <v>0</v>
      </c>
      <c r="CU12" s="57">
        <v>0</v>
      </c>
      <c r="CV12" s="57">
        <v>0</v>
      </c>
      <c r="CW12" s="57">
        <v>0</v>
      </c>
      <c r="CX12" s="57">
        <v>0</v>
      </c>
      <c r="CY12" s="57">
        <v>0</v>
      </c>
      <c r="CZ12" s="57">
        <v>0</v>
      </c>
      <c r="DA12" s="57">
        <v>0</v>
      </c>
      <c r="DB12" s="57">
        <v>0</v>
      </c>
      <c r="DC12" s="57">
        <f t="shared" si="21"/>
        <v>0</v>
      </c>
      <c r="DD12" s="57">
        <v>0</v>
      </c>
      <c r="DE12" s="57">
        <v>0</v>
      </c>
      <c r="DF12" s="57">
        <v>0</v>
      </c>
      <c r="DG12" s="57">
        <v>0</v>
      </c>
      <c r="DH12" s="57">
        <v>0</v>
      </c>
      <c r="DI12" s="57">
        <v>0</v>
      </c>
      <c r="DJ12" s="57">
        <v>0</v>
      </c>
      <c r="DK12" s="57">
        <v>0</v>
      </c>
      <c r="DL12" s="57">
        <v>0</v>
      </c>
      <c r="DM12" s="57">
        <v>0</v>
      </c>
      <c r="DN12" s="57">
        <v>0</v>
      </c>
      <c r="DO12" s="57">
        <v>0</v>
      </c>
      <c r="DP12" s="57">
        <f t="shared" si="22"/>
        <v>0</v>
      </c>
    </row>
    <row r="13" spans="1:120" x14ac:dyDescent="0.2">
      <c r="B13" s="37"/>
      <c r="C13" s="8" t="s">
        <v>167</v>
      </c>
      <c r="Q13" s="57">
        <v>0</v>
      </c>
      <c r="R13" s="57">
        <v>0</v>
      </c>
      <c r="S13" s="57">
        <v>0</v>
      </c>
      <c r="T13" s="57">
        <v>0</v>
      </c>
      <c r="U13" s="57">
        <v>0</v>
      </c>
      <c r="V13" s="57">
        <v>0</v>
      </c>
      <c r="W13" s="57">
        <v>0</v>
      </c>
      <c r="X13" s="57">
        <v>0</v>
      </c>
      <c r="Y13" s="57">
        <v>0</v>
      </c>
      <c r="Z13" s="57">
        <v>0</v>
      </c>
      <c r="AA13" s="57">
        <v>0</v>
      </c>
      <c r="AB13" s="57">
        <v>0</v>
      </c>
      <c r="AC13" s="57">
        <f t="shared" si="15"/>
        <v>0</v>
      </c>
      <c r="AD13" s="57">
        <v>0</v>
      </c>
      <c r="AE13" s="57">
        <v>0</v>
      </c>
      <c r="AF13" s="57">
        <v>0</v>
      </c>
      <c r="AG13" s="57">
        <v>0</v>
      </c>
      <c r="AH13" s="57">
        <v>0</v>
      </c>
      <c r="AI13" s="57">
        <v>0</v>
      </c>
      <c r="AJ13" s="57">
        <v>0</v>
      </c>
      <c r="AK13" s="57">
        <v>0</v>
      </c>
      <c r="AL13" s="57">
        <v>0</v>
      </c>
      <c r="AM13" s="57">
        <v>0</v>
      </c>
      <c r="AN13" s="57">
        <v>0</v>
      </c>
      <c r="AO13" s="57">
        <v>0</v>
      </c>
      <c r="AP13" s="42">
        <f t="shared" si="16"/>
        <v>0</v>
      </c>
      <c r="AQ13" s="57">
        <v>0</v>
      </c>
      <c r="AR13" s="57">
        <v>0</v>
      </c>
      <c r="AS13" s="57">
        <v>0</v>
      </c>
      <c r="AT13" s="57">
        <v>0</v>
      </c>
      <c r="AU13" s="57">
        <v>0</v>
      </c>
      <c r="AV13" s="57">
        <v>0</v>
      </c>
      <c r="AW13" s="57">
        <v>0</v>
      </c>
      <c r="AX13" s="57">
        <v>0</v>
      </c>
      <c r="AY13" s="57">
        <v>0</v>
      </c>
      <c r="AZ13" s="57">
        <v>0</v>
      </c>
      <c r="BA13" s="57">
        <v>0</v>
      </c>
      <c r="BB13" s="57">
        <v>0</v>
      </c>
      <c r="BC13" s="57">
        <f t="shared" si="17"/>
        <v>0</v>
      </c>
      <c r="BD13" s="57">
        <v>0</v>
      </c>
      <c r="BE13" s="57">
        <v>0</v>
      </c>
      <c r="BF13" s="57">
        <v>0</v>
      </c>
      <c r="BG13" s="57">
        <v>0</v>
      </c>
      <c r="BH13" s="57">
        <v>0</v>
      </c>
      <c r="BI13" s="57">
        <v>0</v>
      </c>
      <c r="BJ13" s="57">
        <v>0</v>
      </c>
      <c r="BK13" s="57">
        <v>0</v>
      </c>
      <c r="BL13" s="57">
        <v>0</v>
      </c>
      <c r="BM13" s="57">
        <v>0</v>
      </c>
      <c r="BN13" s="57">
        <v>0</v>
      </c>
      <c r="BO13" s="57">
        <v>0</v>
      </c>
      <c r="BP13" s="57">
        <f t="shared" si="18"/>
        <v>0</v>
      </c>
      <c r="BQ13" s="57">
        <v>0</v>
      </c>
      <c r="BR13" s="57">
        <v>0</v>
      </c>
      <c r="BS13" s="57">
        <v>0</v>
      </c>
      <c r="BT13" s="57">
        <v>0</v>
      </c>
      <c r="BU13" s="57">
        <v>0</v>
      </c>
      <c r="BV13" s="57">
        <v>0</v>
      </c>
      <c r="BW13" s="57">
        <v>0</v>
      </c>
      <c r="BX13" s="57">
        <v>0</v>
      </c>
      <c r="BY13" s="57">
        <v>0</v>
      </c>
      <c r="BZ13" s="57">
        <v>0</v>
      </c>
      <c r="CA13" s="57">
        <v>0</v>
      </c>
      <c r="CB13" s="57">
        <v>0</v>
      </c>
      <c r="CC13" s="57">
        <f t="shared" si="19"/>
        <v>0</v>
      </c>
      <c r="CD13" s="57">
        <v>0</v>
      </c>
      <c r="CE13" s="57">
        <v>0</v>
      </c>
      <c r="CF13" s="57">
        <v>0</v>
      </c>
      <c r="CG13" s="57">
        <v>0</v>
      </c>
      <c r="CH13" s="57">
        <v>0</v>
      </c>
      <c r="CI13" s="57">
        <v>0</v>
      </c>
      <c r="CJ13" s="57">
        <v>0</v>
      </c>
      <c r="CK13" s="57">
        <v>0</v>
      </c>
      <c r="CL13" s="57">
        <v>0</v>
      </c>
      <c r="CM13" s="57">
        <v>0</v>
      </c>
      <c r="CN13" s="57">
        <v>0</v>
      </c>
      <c r="CO13" s="57">
        <v>0</v>
      </c>
      <c r="CP13" s="57">
        <f t="shared" si="20"/>
        <v>0</v>
      </c>
      <c r="CQ13" s="57">
        <v>0</v>
      </c>
      <c r="CR13" s="57">
        <v>0</v>
      </c>
      <c r="CS13" s="57">
        <v>0</v>
      </c>
      <c r="CT13" s="57">
        <v>0</v>
      </c>
      <c r="CU13" s="57">
        <v>0</v>
      </c>
      <c r="CV13" s="57">
        <v>0</v>
      </c>
      <c r="CW13" s="57">
        <v>0</v>
      </c>
      <c r="CX13" s="57">
        <v>0</v>
      </c>
      <c r="CY13" s="57">
        <v>0</v>
      </c>
      <c r="CZ13" s="57">
        <v>0</v>
      </c>
      <c r="DA13" s="57">
        <v>0</v>
      </c>
      <c r="DB13" s="57">
        <v>0</v>
      </c>
      <c r="DC13" s="57">
        <f t="shared" si="21"/>
        <v>0</v>
      </c>
      <c r="DD13" s="57">
        <v>0</v>
      </c>
      <c r="DE13" s="57">
        <v>0</v>
      </c>
      <c r="DF13" s="57">
        <v>0</v>
      </c>
      <c r="DG13" s="57">
        <v>0</v>
      </c>
      <c r="DH13" s="57">
        <v>0</v>
      </c>
      <c r="DI13" s="57">
        <v>0</v>
      </c>
      <c r="DJ13" s="57">
        <v>0</v>
      </c>
      <c r="DK13" s="57">
        <v>0</v>
      </c>
      <c r="DL13" s="57">
        <v>0</v>
      </c>
      <c r="DM13" s="57">
        <v>0</v>
      </c>
      <c r="DN13" s="57">
        <v>0</v>
      </c>
      <c r="DO13" s="57">
        <v>0</v>
      </c>
      <c r="DP13" s="57">
        <f t="shared" si="22"/>
        <v>0</v>
      </c>
    </row>
    <row r="14" spans="1:120" x14ac:dyDescent="0.2">
      <c r="B14" s="37"/>
      <c r="C14" s="8" t="s">
        <v>169</v>
      </c>
      <c r="Q14" s="57">
        <v>0</v>
      </c>
      <c r="R14" s="57">
        <v>0</v>
      </c>
      <c r="S14" s="57">
        <v>0</v>
      </c>
      <c r="T14" s="57">
        <v>0</v>
      </c>
      <c r="U14" s="57">
        <v>0</v>
      </c>
      <c r="V14" s="57">
        <v>0</v>
      </c>
      <c r="W14" s="57">
        <v>0</v>
      </c>
      <c r="X14" s="57">
        <v>0</v>
      </c>
      <c r="Y14" s="57">
        <v>0</v>
      </c>
      <c r="Z14" s="57">
        <v>0</v>
      </c>
      <c r="AA14" s="57">
        <v>0</v>
      </c>
      <c r="AB14" s="57">
        <v>0</v>
      </c>
      <c r="AC14" s="57">
        <f t="shared" si="15"/>
        <v>0</v>
      </c>
      <c r="AD14" s="57">
        <v>0</v>
      </c>
      <c r="AE14" s="57">
        <v>0</v>
      </c>
      <c r="AF14" s="57">
        <v>0</v>
      </c>
      <c r="AG14" s="57">
        <v>0</v>
      </c>
      <c r="AH14" s="57">
        <v>0</v>
      </c>
      <c r="AI14" s="57">
        <v>0</v>
      </c>
      <c r="AJ14" s="57">
        <v>0</v>
      </c>
      <c r="AK14" s="57">
        <v>0</v>
      </c>
      <c r="AL14" s="57">
        <v>0</v>
      </c>
      <c r="AM14" s="57">
        <v>0</v>
      </c>
      <c r="AN14" s="57">
        <v>0</v>
      </c>
      <c r="AO14" s="57">
        <v>0</v>
      </c>
      <c r="AP14" s="42">
        <f t="shared" si="16"/>
        <v>0</v>
      </c>
      <c r="AQ14" s="57">
        <v>0</v>
      </c>
      <c r="AR14" s="57">
        <v>0</v>
      </c>
      <c r="AS14" s="57">
        <v>0</v>
      </c>
      <c r="AT14" s="57">
        <v>0</v>
      </c>
      <c r="AU14" s="57">
        <v>0</v>
      </c>
      <c r="AV14" s="57">
        <v>0</v>
      </c>
      <c r="AW14" s="57">
        <v>0</v>
      </c>
      <c r="AX14" s="57">
        <v>0</v>
      </c>
      <c r="AY14" s="57">
        <v>0</v>
      </c>
      <c r="AZ14" s="57">
        <v>0</v>
      </c>
      <c r="BA14" s="57">
        <v>0</v>
      </c>
      <c r="BB14" s="57">
        <v>0</v>
      </c>
      <c r="BC14" s="57">
        <f t="shared" si="17"/>
        <v>0</v>
      </c>
      <c r="BD14" s="57">
        <v>0</v>
      </c>
      <c r="BE14" s="57">
        <v>0</v>
      </c>
      <c r="BF14" s="57">
        <v>0</v>
      </c>
      <c r="BG14" s="57">
        <v>0</v>
      </c>
      <c r="BH14" s="57">
        <v>0</v>
      </c>
      <c r="BI14" s="57">
        <v>0</v>
      </c>
      <c r="BJ14" s="57">
        <v>0</v>
      </c>
      <c r="BK14" s="57">
        <v>0</v>
      </c>
      <c r="BL14" s="57">
        <v>0</v>
      </c>
      <c r="BM14" s="57">
        <v>0</v>
      </c>
      <c r="BN14" s="57">
        <v>0</v>
      </c>
      <c r="BO14" s="57">
        <v>0</v>
      </c>
      <c r="BP14" s="57">
        <f t="shared" si="18"/>
        <v>0</v>
      </c>
      <c r="BQ14" s="57">
        <v>0</v>
      </c>
      <c r="BR14" s="57">
        <v>0</v>
      </c>
      <c r="BS14" s="57">
        <v>0</v>
      </c>
      <c r="BT14" s="57">
        <v>0</v>
      </c>
      <c r="BU14" s="57">
        <v>0</v>
      </c>
      <c r="BV14" s="57">
        <v>0</v>
      </c>
      <c r="BW14" s="57">
        <v>0</v>
      </c>
      <c r="BX14" s="57">
        <v>0</v>
      </c>
      <c r="BY14" s="57">
        <v>0</v>
      </c>
      <c r="BZ14" s="57">
        <v>0</v>
      </c>
      <c r="CA14" s="57">
        <v>0</v>
      </c>
      <c r="CB14" s="57">
        <v>0</v>
      </c>
      <c r="CC14" s="57">
        <f t="shared" si="19"/>
        <v>0</v>
      </c>
      <c r="CD14" s="57">
        <v>0</v>
      </c>
      <c r="CE14" s="57">
        <v>0</v>
      </c>
      <c r="CF14" s="57">
        <v>0</v>
      </c>
      <c r="CG14" s="57">
        <v>0</v>
      </c>
      <c r="CH14" s="57">
        <v>0</v>
      </c>
      <c r="CI14" s="57">
        <v>0</v>
      </c>
      <c r="CJ14" s="57">
        <v>0</v>
      </c>
      <c r="CK14" s="57">
        <v>0</v>
      </c>
      <c r="CL14" s="57">
        <v>0</v>
      </c>
      <c r="CM14" s="57">
        <v>0</v>
      </c>
      <c r="CN14" s="57">
        <v>0</v>
      </c>
      <c r="CO14" s="57">
        <v>0</v>
      </c>
      <c r="CP14" s="57">
        <f t="shared" si="20"/>
        <v>0</v>
      </c>
      <c r="CQ14" s="57">
        <v>0</v>
      </c>
      <c r="CR14" s="57">
        <v>0</v>
      </c>
      <c r="CS14" s="57">
        <v>0</v>
      </c>
      <c r="CT14" s="57">
        <v>0</v>
      </c>
      <c r="CU14" s="57">
        <v>0</v>
      </c>
      <c r="CV14" s="57">
        <v>0</v>
      </c>
      <c r="CW14" s="57">
        <v>0</v>
      </c>
      <c r="CX14" s="57">
        <v>0</v>
      </c>
      <c r="CY14" s="57">
        <v>0</v>
      </c>
      <c r="CZ14" s="57">
        <v>0</v>
      </c>
      <c r="DA14" s="57">
        <v>0</v>
      </c>
      <c r="DB14" s="57">
        <v>0</v>
      </c>
      <c r="DC14" s="57">
        <f t="shared" si="21"/>
        <v>0</v>
      </c>
      <c r="DD14" s="57">
        <v>0</v>
      </c>
      <c r="DE14" s="57">
        <v>0</v>
      </c>
      <c r="DF14" s="57">
        <v>0</v>
      </c>
      <c r="DG14" s="57">
        <v>0</v>
      </c>
      <c r="DH14" s="57">
        <v>0</v>
      </c>
      <c r="DI14" s="57">
        <v>0</v>
      </c>
      <c r="DJ14" s="57">
        <v>0</v>
      </c>
      <c r="DK14" s="57">
        <v>0</v>
      </c>
      <c r="DL14" s="57">
        <v>0</v>
      </c>
      <c r="DM14" s="57">
        <v>0</v>
      </c>
      <c r="DN14" s="57">
        <v>0</v>
      </c>
      <c r="DO14" s="57">
        <v>0</v>
      </c>
      <c r="DP14" s="57">
        <f t="shared" si="22"/>
        <v>0</v>
      </c>
    </row>
    <row r="15" spans="1:120" x14ac:dyDescent="0.2">
      <c r="B15" s="37"/>
      <c r="C15" s="8" t="s">
        <v>168</v>
      </c>
      <c r="Q15" s="57">
        <v>0</v>
      </c>
      <c r="R15" s="57">
        <v>0</v>
      </c>
      <c r="S15" s="57">
        <v>0</v>
      </c>
      <c r="T15" s="57">
        <v>0</v>
      </c>
      <c r="U15" s="57">
        <v>0</v>
      </c>
      <c r="V15" s="57">
        <v>0</v>
      </c>
      <c r="W15" s="57">
        <v>0</v>
      </c>
      <c r="X15" s="57">
        <v>0</v>
      </c>
      <c r="Y15" s="57">
        <v>0</v>
      </c>
      <c r="Z15" s="57">
        <v>0</v>
      </c>
      <c r="AA15" s="57">
        <v>0</v>
      </c>
      <c r="AB15" s="57">
        <v>0</v>
      </c>
      <c r="AC15" s="57">
        <f t="shared" si="15"/>
        <v>0</v>
      </c>
      <c r="AD15" s="57">
        <v>0</v>
      </c>
      <c r="AE15" s="57">
        <v>0</v>
      </c>
      <c r="AF15" s="57">
        <v>0</v>
      </c>
      <c r="AG15" s="57">
        <v>0</v>
      </c>
      <c r="AH15" s="57">
        <v>0</v>
      </c>
      <c r="AI15" s="57">
        <v>0</v>
      </c>
      <c r="AJ15" s="57">
        <v>0</v>
      </c>
      <c r="AK15" s="57">
        <v>0</v>
      </c>
      <c r="AL15" s="57">
        <v>0</v>
      </c>
      <c r="AM15" s="57">
        <v>0</v>
      </c>
      <c r="AN15" s="57">
        <v>0</v>
      </c>
      <c r="AO15" s="57">
        <v>0</v>
      </c>
      <c r="AP15" s="42">
        <f t="shared" si="16"/>
        <v>0</v>
      </c>
      <c r="AQ15" s="57">
        <v>0</v>
      </c>
      <c r="AR15" s="57">
        <v>0</v>
      </c>
      <c r="AS15" s="57">
        <v>0</v>
      </c>
      <c r="AT15" s="57">
        <v>0</v>
      </c>
      <c r="AU15" s="57">
        <v>0</v>
      </c>
      <c r="AV15" s="57">
        <v>0</v>
      </c>
      <c r="AW15" s="57">
        <v>0</v>
      </c>
      <c r="AX15" s="57">
        <v>0</v>
      </c>
      <c r="AY15" s="57">
        <v>0</v>
      </c>
      <c r="AZ15" s="57">
        <v>0</v>
      </c>
      <c r="BA15" s="57">
        <v>0</v>
      </c>
      <c r="BB15" s="57">
        <v>0</v>
      </c>
      <c r="BC15" s="57">
        <f t="shared" si="17"/>
        <v>0</v>
      </c>
      <c r="BD15" s="57">
        <v>0</v>
      </c>
      <c r="BE15" s="57">
        <v>0</v>
      </c>
      <c r="BF15" s="57">
        <v>0</v>
      </c>
      <c r="BG15" s="57">
        <v>0</v>
      </c>
      <c r="BH15" s="57">
        <v>0</v>
      </c>
      <c r="BI15" s="57">
        <v>0</v>
      </c>
      <c r="BJ15" s="57">
        <v>0</v>
      </c>
      <c r="BK15" s="57">
        <v>0</v>
      </c>
      <c r="BL15" s="57">
        <v>0</v>
      </c>
      <c r="BM15" s="57">
        <v>0</v>
      </c>
      <c r="BN15" s="57">
        <v>0</v>
      </c>
      <c r="BO15" s="57">
        <v>0</v>
      </c>
      <c r="BP15" s="57">
        <f t="shared" si="18"/>
        <v>0</v>
      </c>
      <c r="BQ15" s="57">
        <v>0</v>
      </c>
      <c r="BR15" s="57">
        <v>0</v>
      </c>
      <c r="BS15" s="57">
        <v>0</v>
      </c>
      <c r="BT15" s="57">
        <v>0</v>
      </c>
      <c r="BU15" s="57">
        <v>0</v>
      </c>
      <c r="BV15" s="57">
        <v>0</v>
      </c>
      <c r="BW15" s="57">
        <v>0</v>
      </c>
      <c r="BX15" s="57">
        <v>0</v>
      </c>
      <c r="BY15" s="57">
        <v>0</v>
      </c>
      <c r="BZ15" s="57">
        <v>0</v>
      </c>
      <c r="CA15" s="57">
        <v>0</v>
      </c>
      <c r="CB15" s="57">
        <v>0</v>
      </c>
      <c r="CC15" s="57">
        <f t="shared" si="19"/>
        <v>0</v>
      </c>
      <c r="CD15" s="57">
        <v>0</v>
      </c>
      <c r="CE15" s="57">
        <v>0</v>
      </c>
      <c r="CF15" s="57">
        <v>0</v>
      </c>
      <c r="CG15" s="57">
        <v>0</v>
      </c>
      <c r="CH15" s="57">
        <v>0</v>
      </c>
      <c r="CI15" s="57">
        <v>0</v>
      </c>
      <c r="CJ15" s="57">
        <v>0</v>
      </c>
      <c r="CK15" s="57">
        <v>0</v>
      </c>
      <c r="CL15" s="57">
        <v>0</v>
      </c>
      <c r="CM15" s="57">
        <v>0</v>
      </c>
      <c r="CN15" s="57">
        <v>0</v>
      </c>
      <c r="CO15" s="57">
        <v>0</v>
      </c>
      <c r="CP15" s="57">
        <f t="shared" si="20"/>
        <v>0</v>
      </c>
      <c r="CQ15" s="57">
        <v>0</v>
      </c>
      <c r="CR15" s="57">
        <v>0</v>
      </c>
      <c r="CS15" s="57">
        <v>0</v>
      </c>
      <c r="CT15" s="57">
        <v>0</v>
      </c>
      <c r="CU15" s="57">
        <v>0</v>
      </c>
      <c r="CV15" s="57">
        <v>0</v>
      </c>
      <c r="CW15" s="57">
        <v>0</v>
      </c>
      <c r="CX15" s="57">
        <v>0</v>
      </c>
      <c r="CY15" s="57">
        <v>0</v>
      </c>
      <c r="CZ15" s="57">
        <v>0</v>
      </c>
      <c r="DA15" s="57">
        <v>0</v>
      </c>
      <c r="DB15" s="57">
        <v>0</v>
      </c>
      <c r="DC15" s="57">
        <f t="shared" si="21"/>
        <v>0</v>
      </c>
      <c r="DD15" s="57">
        <v>0</v>
      </c>
      <c r="DE15" s="57">
        <v>0</v>
      </c>
      <c r="DF15" s="57">
        <v>0</v>
      </c>
      <c r="DG15" s="57">
        <v>0</v>
      </c>
      <c r="DH15" s="57">
        <v>0</v>
      </c>
      <c r="DI15" s="57">
        <v>0</v>
      </c>
      <c r="DJ15" s="57">
        <v>0</v>
      </c>
      <c r="DK15" s="57">
        <v>0</v>
      </c>
      <c r="DL15" s="57">
        <v>0</v>
      </c>
      <c r="DM15" s="57">
        <v>0</v>
      </c>
      <c r="DN15" s="57">
        <v>0</v>
      </c>
      <c r="DO15" s="57">
        <v>0</v>
      </c>
      <c r="DP15" s="57">
        <f t="shared" si="22"/>
        <v>0</v>
      </c>
    </row>
    <row r="16" spans="1:120" x14ac:dyDescent="0.2">
      <c r="B16" s="37"/>
      <c r="C16" s="8" t="s">
        <v>165</v>
      </c>
      <c r="Q16" s="57">
        <v>0</v>
      </c>
      <c r="R16" s="57">
        <v>0</v>
      </c>
      <c r="S16" s="57">
        <v>0</v>
      </c>
      <c r="T16" s="57">
        <v>0</v>
      </c>
      <c r="U16" s="57">
        <v>0</v>
      </c>
      <c r="V16" s="57">
        <v>0</v>
      </c>
      <c r="W16" s="57">
        <v>0</v>
      </c>
      <c r="X16" s="57">
        <v>0</v>
      </c>
      <c r="Y16" s="57">
        <v>0</v>
      </c>
      <c r="Z16" s="57">
        <v>0</v>
      </c>
      <c r="AA16" s="57">
        <v>0</v>
      </c>
      <c r="AB16" s="57">
        <v>0</v>
      </c>
      <c r="AC16" s="57">
        <f t="shared" si="15"/>
        <v>0</v>
      </c>
      <c r="AD16" s="57">
        <v>0</v>
      </c>
      <c r="AE16" s="57">
        <v>0</v>
      </c>
      <c r="AF16" s="57">
        <v>0</v>
      </c>
      <c r="AG16" s="57">
        <v>0</v>
      </c>
      <c r="AH16" s="57">
        <v>0</v>
      </c>
      <c r="AI16" s="57">
        <v>0</v>
      </c>
      <c r="AJ16" s="57">
        <v>0</v>
      </c>
      <c r="AK16" s="57">
        <v>0</v>
      </c>
      <c r="AL16" s="57">
        <v>0</v>
      </c>
      <c r="AM16" s="57">
        <v>0</v>
      </c>
      <c r="AN16" s="57">
        <v>0</v>
      </c>
      <c r="AO16" s="57">
        <v>0</v>
      </c>
      <c r="AP16" s="42">
        <f t="shared" si="16"/>
        <v>0</v>
      </c>
      <c r="AQ16" s="57">
        <v>0</v>
      </c>
      <c r="AR16" s="57">
        <v>0</v>
      </c>
      <c r="AS16" s="57">
        <v>0</v>
      </c>
      <c r="AT16" s="57">
        <v>0</v>
      </c>
      <c r="AU16" s="57">
        <v>0</v>
      </c>
      <c r="AV16" s="57">
        <v>0</v>
      </c>
      <c r="AW16" s="57">
        <v>0</v>
      </c>
      <c r="AX16" s="57">
        <v>0</v>
      </c>
      <c r="AY16" s="57">
        <v>0</v>
      </c>
      <c r="AZ16" s="57">
        <v>0</v>
      </c>
      <c r="BA16" s="57">
        <v>0</v>
      </c>
      <c r="BB16" s="57">
        <v>0</v>
      </c>
      <c r="BC16" s="57">
        <f t="shared" si="17"/>
        <v>0</v>
      </c>
      <c r="BD16" s="57">
        <v>0</v>
      </c>
      <c r="BE16" s="57">
        <v>0</v>
      </c>
      <c r="BF16" s="57">
        <v>0</v>
      </c>
      <c r="BG16" s="57">
        <v>0</v>
      </c>
      <c r="BH16" s="57">
        <v>0</v>
      </c>
      <c r="BI16" s="57">
        <v>0</v>
      </c>
      <c r="BJ16" s="57">
        <v>0</v>
      </c>
      <c r="BK16" s="57">
        <v>0</v>
      </c>
      <c r="BL16" s="57">
        <v>0</v>
      </c>
      <c r="BM16" s="57">
        <v>0</v>
      </c>
      <c r="BN16" s="57">
        <v>0</v>
      </c>
      <c r="BO16" s="57">
        <v>0</v>
      </c>
      <c r="BP16" s="57">
        <f t="shared" si="18"/>
        <v>0</v>
      </c>
      <c r="BQ16" s="57">
        <v>0</v>
      </c>
      <c r="BR16" s="57">
        <v>0</v>
      </c>
      <c r="BS16" s="57">
        <v>0</v>
      </c>
      <c r="BT16" s="57">
        <v>0</v>
      </c>
      <c r="BU16" s="57">
        <v>0</v>
      </c>
      <c r="BV16" s="57">
        <v>0</v>
      </c>
      <c r="BW16" s="57">
        <v>0</v>
      </c>
      <c r="BX16" s="57">
        <v>0</v>
      </c>
      <c r="BY16" s="57">
        <v>0</v>
      </c>
      <c r="BZ16" s="57">
        <v>0</v>
      </c>
      <c r="CA16" s="57">
        <v>0</v>
      </c>
      <c r="CB16" s="57">
        <v>0</v>
      </c>
      <c r="CC16" s="57">
        <f t="shared" si="19"/>
        <v>0</v>
      </c>
      <c r="CD16" s="57">
        <v>0</v>
      </c>
      <c r="CE16" s="57">
        <v>0</v>
      </c>
      <c r="CF16" s="57">
        <v>0</v>
      </c>
      <c r="CG16" s="57">
        <v>0</v>
      </c>
      <c r="CH16" s="57">
        <v>0</v>
      </c>
      <c r="CI16" s="57">
        <v>0</v>
      </c>
      <c r="CJ16" s="57">
        <v>0</v>
      </c>
      <c r="CK16" s="57">
        <v>0</v>
      </c>
      <c r="CL16" s="57">
        <v>0</v>
      </c>
      <c r="CM16" s="57">
        <v>0</v>
      </c>
      <c r="CN16" s="57">
        <v>0</v>
      </c>
      <c r="CO16" s="57">
        <v>0</v>
      </c>
      <c r="CP16" s="57">
        <f t="shared" si="20"/>
        <v>0</v>
      </c>
      <c r="CQ16" s="57">
        <v>0</v>
      </c>
      <c r="CR16" s="57">
        <v>0</v>
      </c>
      <c r="CS16" s="57">
        <v>0</v>
      </c>
      <c r="CT16" s="57">
        <v>0</v>
      </c>
      <c r="CU16" s="57">
        <v>0</v>
      </c>
      <c r="CV16" s="57">
        <v>0</v>
      </c>
      <c r="CW16" s="57">
        <v>0</v>
      </c>
      <c r="CX16" s="57">
        <v>0</v>
      </c>
      <c r="CY16" s="57">
        <v>0</v>
      </c>
      <c r="CZ16" s="57">
        <v>0</v>
      </c>
      <c r="DA16" s="57">
        <v>0</v>
      </c>
      <c r="DB16" s="57">
        <v>0</v>
      </c>
      <c r="DC16" s="57">
        <f t="shared" si="21"/>
        <v>0</v>
      </c>
      <c r="DD16" s="57">
        <v>0</v>
      </c>
      <c r="DE16" s="57">
        <v>0</v>
      </c>
      <c r="DF16" s="57">
        <v>0</v>
      </c>
      <c r="DG16" s="57">
        <v>0</v>
      </c>
      <c r="DH16" s="57">
        <v>0</v>
      </c>
      <c r="DI16" s="57">
        <v>0</v>
      </c>
      <c r="DJ16" s="57">
        <v>0</v>
      </c>
      <c r="DK16" s="57">
        <v>0</v>
      </c>
      <c r="DL16" s="57">
        <v>0</v>
      </c>
      <c r="DM16" s="57">
        <v>0</v>
      </c>
      <c r="DN16" s="57">
        <v>0</v>
      </c>
      <c r="DO16" s="57">
        <v>0</v>
      </c>
      <c r="DP16" s="57">
        <f t="shared" si="22"/>
        <v>0</v>
      </c>
    </row>
    <row r="17" spans="1:120" x14ac:dyDescent="0.2">
      <c r="B17" s="43" t="s">
        <v>279</v>
      </c>
      <c r="C17" s="44"/>
      <c r="D17" s="58"/>
      <c r="E17" s="58"/>
      <c r="F17" s="58"/>
      <c r="G17" s="58"/>
      <c r="H17" s="58"/>
      <c r="I17" s="58"/>
      <c r="J17" s="58"/>
      <c r="K17" s="58"/>
      <c r="L17" s="58"/>
      <c r="M17" s="58"/>
      <c r="N17" s="58"/>
      <c r="O17" s="58"/>
      <c r="P17" s="58"/>
      <c r="Q17" s="58">
        <f>SUM(Q11:Q16)</f>
        <v>0</v>
      </c>
      <c r="R17" s="58">
        <f t="shared" ref="R17:AP17" si="23">SUM(R11:R16)</f>
        <v>0</v>
      </c>
      <c r="S17" s="58">
        <f t="shared" si="23"/>
        <v>0</v>
      </c>
      <c r="T17" s="58">
        <f t="shared" si="23"/>
        <v>0</v>
      </c>
      <c r="U17" s="58">
        <f t="shared" si="23"/>
        <v>0</v>
      </c>
      <c r="V17" s="58">
        <f t="shared" si="23"/>
        <v>0</v>
      </c>
      <c r="W17" s="58">
        <f t="shared" si="23"/>
        <v>0</v>
      </c>
      <c r="X17" s="58">
        <f t="shared" si="23"/>
        <v>0</v>
      </c>
      <c r="Y17" s="58">
        <f t="shared" si="23"/>
        <v>0</v>
      </c>
      <c r="Z17" s="58">
        <f t="shared" si="23"/>
        <v>0</v>
      </c>
      <c r="AA17" s="58">
        <f t="shared" si="23"/>
        <v>0</v>
      </c>
      <c r="AB17" s="58">
        <f t="shared" si="23"/>
        <v>0</v>
      </c>
      <c r="AC17" s="58">
        <f t="shared" si="23"/>
        <v>0</v>
      </c>
      <c r="AD17" s="58">
        <f t="shared" si="23"/>
        <v>0</v>
      </c>
      <c r="AE17" s="58">
        <f t="shared" si="23"/>
        <v>0</v>
      </c>
      <c r="AF17" s="58">
        <f t="shared" si="23"/>
        <v>0</v>
      </c>
      <c r="AG17" s="58">
        <f t="shared" si="23"/>
        <v>0</v>
      </c>
      <c r="AH17" s="58">
        <f t="shared" si="23"/>
        <v>0</v>
      </c>
      <c r="AI17" s="58">
        <f t="shared" si="23"/>
        <v>0</v>
      </c>
      <c r="AJ17" s="58">
        <f t="shared" si="23"/>
        <v>0</v>
      </c>
      <c r="AK17" s="58">
        <f t="shared" si="23"/>
        <v>0</v>
      </c>
      <c r="AL17" s="58">
        <f t="shared" si="23"/>
        <v>0</v>
      </c>
      <c r="AM17" s="58">
        <f t="shared" si="23"/>
        <v>0</v>
      </c>
      <c r="AN17" s="58">
        <f t="shared" si="23"/>
        <v>0</v>
      </c>
      <c r="AO17" s="58">
        <f t="shared" si="23"/>
        <v>0</v>
      </c>
      <c r="AP17" s="58">
        <f t="shared" si="23"/>
        <v>0</v>
      </c>
      <c r="AQ17" s="58">
        <f>SUM(AQ11:AQ16)</f>
        <v>0</v>
      </c>
      <c r="AR17" s="58">
        <f t="shared" ref="AR17:CV17" si="24">SUM(AR11:AR16)</f>
        <v>0</v>
      </c>
      <c r="AS17" s="58">
        <f t="shared" si="24"/>
        <v>0</v>
      </c>
      <c r="AT17" s="58">
        <f t="shared" si="24"/>
        <v>0</v>
      </c>
      <c r="AU17" s="58">
        <f t="shared" si="24"/>
        <v>0</v>
      </c>
      <c r="AV17" s="58">
        <f t="shared" si="24"/>
        <v>0</v>
      </c>
      <c r="AW17" s="58">
        <f t="shared" si="24"/>
        <v>0</v>
      </c>
      <c r="AX17" s="58">
        <f t="shared" si="24"/>
        <v>0</v>
      </c>
      <c r="AY17" s="58">
        <f t="shared" si="24"/>
        <v>0</v>
      </c>
      <c r="AZ17" s="58">
        <f t="shared" si="24"/>
        <v>0</v>
      </c>
      <c r="BA17" s="58">
        <f t="shared" si="24"/>
        <v>0</v>
      </c>
      <c r="BB17" s="58">
        <f t="shared" si="24"/>
        <v>0</v>
      </c>
      <c r="BC17" s="58">
        <f t="shared" si="24"/>
        <v>0</v>
      </c>
      <c r="BD17" s="58">
        <f t="shared" si="24"/>
        <v>0</v>
      </c>
      <c r="BE17" s="58">
        <f t="shared" si="24"/>
        <v>0</v>
      </c>
      <c r="BF17" s="58">
        <f t="shared" si="24"/>
        <v>0</v>
      </c>
      <c r="BG17" s="58">
        <f t="shared" si="24"/>
        <v>0</v>
      </c>
      <c r="BH17" s="58">
        <f t="shared" si="24"/>
        <v>0</v>
      </c>
      <c r="BI17" s="58">
        <f t="shared" si="24"/>
        <v>0</v>
      </c>
      <c r="BJ17" s="58">
        <f t="shared" si="24"/>
        <v>0</v>
      </c>
      <c r="BK17" s="58">
        <f t="shared" si="24"/>
        <v>0</v>
      </c>
      <c r="BL17" s="58">
        <f t="shared" si="24"/>
        <v>0</v>
      </c>
      <c r="BM17" s="58">
        <f t="shared" si="24"/>
        <v>0</v>
      </c>
      <c r="BN17" s="58">
        <f t="shared" si="24"/>
        <v>0</v>
      </c>
      <c r="BO17" s="58">
        <f t="shared" si="24"/>
        <v>0</v>
      </c>
      <c r="BP17" s="58">
        <f t="shared" si="24"/>
        <v>0</v>
      </c>
      <c r="BQ17" s="58">
        <f t="shared" si="24"/>
        <v>0</v>
      </c>
      <c r="BR17" s="58">
        <f t="shared" si="24"/>
        <v>0</v>
      </c>
      <c r="BS17" s="58">
        <f t="shared" si="24"/>
        <v>0</v>
      </c>
      <c r="BT17" s="58">
        <f t="shared" si="24"/>
        <v>0</v>
      </c>
      <c r="BU17" s="58">
        <f t="shared" si="24"/>
        <v>0</v>
      </c>
      <c r="BV17" s="58">
        <f t="shared" si="24"/>
        <v>0</v>
      </c>
      <c r="BW17" s="58">
        <v>0</v>
      </c>
      <c r="BX17" s="58">
        <f t="shared" si="24"/>
        <v>0</v>
      </c>
      <c r="BY17" s="58">
        <f t="shared" si="24"/>
        <v>0</v>
      </c>
      <c r="BZ17" s="58">
        <f t="shared" si="24"/>
        <v>0</v>
      </c>
      <c r="CA17" s="58">
        <f t="shared" si="24"/>
        <v>0</v>
      </c>
      <c r="CB17" s="58">
        <f t="shared" si="24"/>
        <v>0</v>
      </c>
      <c r="CC17" s="58">
        <f t="shared" si="24"/>
        <v>0</v>
      </c>
      <c r="CD17" s="58">
        <f t="shared" si="24"/>
        <v>0</v>
      </c>
      <c r="CE17" s="58">
        <f t="shared" si="24"/>
        <v>0</v>
      </c>
      <c r="CF17" s="58">
        <f t="shared" si="24"/>
        <v>0</v>
      </c>
      <c r="CG17" s="58">
        <f t="shared" si="24"/>
        <v>0</v>
      </c>
      <c r="CH17" s="58">
        <f t="shared" si="24"/>
        <v>0</v>
      </c>
      <c r="CI17" s="58">
        <f t="shared" si="24"/>
        <v>0</v>
      </c>
      <c r="CJ17" s="58">
        <v>0</v>
      </c>
      <c r="CK17" s="58">
        <f t="shared" si="24"/>
        <v>0</v>
      </c>
      <c r="CL17" s="58">
        <f t="shared" si="24"/>
        <v>0</v>
      </c>
      <c r="CM17" s="58">
        <f t="shared" si="24"/>
        <v>0</v>
      </c>
      <c r="CN17" s="58">
        <f t="shared" si="24"/>
        <v>0</v>
      </c>
      <c r="CO17" s="58">
        <f t="shared" si="24"/>
        <v>0</v>
      </c>
      <c r="CP17" s="58">
        <f t="shared" si="24"/>
        <v>0</v>
      </c>
      <c r="CQ17" s="58">
        <f t="shared" si="24"/>
        <v>0</v>
      </c>
      <c r="CR17" s="58">
        <f t="shared" si="24"/>
        <v>0</v>
      </c>
      <c r="CS17" s="58">
        <f t="shared" si="24"/>
        <v>0</v>
      </c>
      <c r="CT17" s="58">
        <f t="shared" si="24"/>
        <v>0</v>
      </c>
      <c r="CU17" s="58">
        <f t="shared" si="24"/>
        <v>0</v>
      </c>
      <c r="CV17" s="58">
        <f t="shared" si="24"/>
        <v>0</v>
      </c>
      <c r="CW17" s="58">
        <v>0</v>
      </c>
      <c r="CX17" s="58">
        <f t="shared" ref="CX17:DI17" si="25">SUM(CX11:CX16)</f>
        <v>0</v>
      </c>
      <c r="CY17" s="58">
        <f t="shared" si="25"/>
        <v>0</v>
      </c>
      <c r="CZ17" s="58">
        <f t="shared" si="25"/>
        <v>0</v>
      </c>
      <c r="DA17" s="58">
        <f t="shared" si="25"/>
        <v>0</v>
      </c>
      <c r="DB17" s="58">
        <f t="shared" si="25"/>
        <v>0</v>
      </c>
      <c r="DC17" s="58">
        <f t="shared" si="25"/>
        <v>0</v>
      </c>
      <c r="DD17" s="58">
        <f t="shared" si="25"/>
        <v>0</v>
      </c>
      <c r="DE17" s="58">
        <f t="shared" si="25"/>
        <v>0</v>
      </c>
      <c r="DF17" s="58">
        <f t="shared" si="25"/>
        <v>0</v>
      </c>
      <c r="DG17" s="58">
        <f t="shared" si="25"/>
        <v>0</v>
      </c>
      <c r="DH17" s="58">
        <f t="shared" si="25"/>
        <v>0</v>
      </c>
      <c r="DI17" s="58">
        <f t="shared" si="25"/>
        <v>0</v>
      </c>
      <c r="DJ17" s="58">
        <v>0</v>
      </c>
      <c r="DK17" s="58">
        <f t="shared" ref="DK17:DP17" si="26">SUM(DK11:DK16)</f>
        <v>0</v>
      </c>
      <c r="DL17" s="58">
        <f t="shared" si="26"/>
        <v>0</v>
      </c>
      <c r="DM17" s="58">
        <f t="shared" si="26"/>
        <v>0</v>
      </c>
      <c r="DN17" s="58">
        <f t="shared" si="26"/>
        <v>0</v>
      </c>
      <c r="DO17" s="58">
        <f t="shared" si="26"/>
        <v>0</v>
      </c>
      <c r="DP17" s="58">
        <f t="shared" si="26"/>
        <v>0</v>
      </c>
    </row>
    <row r="18" spans="1:120" x14ac:dyDescent="0.2">
      <c r="B18" s="37" t="s">
        <v>170</v>
      </c>
      <c r="C18" s="8" t="s">
        <v>171</v>
      </c>
      <c r="Q18" s="57">
        <v>0</v>
      </c>
      <c r="R18" s="57">
        <v>0</v>
      </c>
      <c r="S18" s="57">
        <v>0</v>
      </c>
      <c r="T18" s="57">
        <v>6</v>
      </c>
      <c r="U18" s="57">
        <v>0</v>
      </c>
      <c r="V18" s="57">
        <v>0</v>
      </c>
      <c r="W18" s="57">
        <v>0</v>
      </c>
      <c r="X18" s="57">
        <v>0</v>
      </c>
      <c r="Y18" s="57">
        <v>3.2250000000000001</v>
      </c>
      <c r="Z18" s="57">
        <v>0</v>
      </c>
      <c r="AA18" s="57">
        <v>0</v>
      </c>
      <c r="AB18" s="57">
        <v>4</v>
      </c>
      <c r="AC18" s="57">
        <f t="shared" ref="AC18:AC20" si="27">SUM(Q18:T18)</f>
        <v>6</v>
      </c>
      <c r="AD18" s="57">
        <v>5.1749999999999998</v>
      </c>
      <c r="AE18" s="57">
        <v>3.875</v>
      </c>
      <c r="AF18" s="57">
        <v>0</v>
      </c>
      <c r="AG18" s="57">
        <v>0</v>
      </c>
      <c r="AH18" s="57">
        <v>8</v>
      </c>
      <c r="AI18" s="57">
        <v>0</v>
      </c>
      <c r="AJ18" s="57">
        <v>0</v>
      </c>
      <c r="AK18" s="57">
        <v>0</v>
      </c>
      <c r="AL18" s="57">
        <v>3</v>
      </c>
      <c r="AM18" s="57">
        <v>0</v>
      </c>
      <c r="AN18" s="57">
        <v>1.65</v>
      </c>
      <c r="AO18" s="57">
        <v>0</v>
      </c>
      <c r="AP18" s="42">
        <f t="shared" ref="AP18:AP20" si="28">SUM(AD18:AG18)</f>
        <v>9.0500000000000007</v>
      </c>
      <c r="AQ18" s="57">
        <v>6.875</v>
      </c>
      <c r="AR18" s="57">
        <v>0</v>
      </c>
      <c r="AS18" s="57">
        <v>0</v>
      </c>
      <c r="AT18" s="57">
        <v>1.85</v>
      </c>
      <c r="AU18" s="57">
        <v>2.5</v>
      </c>
      <c r="AV18" s="57">
        <v>1</v>
      </c>
      <c r="AW18" s="57">
        <v>2</v>
      </c>
      <c r="AX18" s="57">
        <v>7.9249999999999998</v>
      </c>
      <c r="AY18" s="57">
        <v>2</v>
      </c>
      <c r="AZ18" s="57">
        <v>2</v>
      </c>
      <c r="BA18" s="57">
        <v>1</v>
      </c>
      <c r="BB18" s="57">
        <v>2</v>
      </c>
      <c r="BC18" s="57">
        <f t="shared" ref="BC18:BC20" si="29">SUM(AQ18:AT18)</f>
        <v>8.7249999999999996</v>
      </c>
      <c r="BD18" s="57">
        <v>4</v>
      </c>
      <c r="BE18" s="57">
        <v>0</v>
      </c>
      <c r="BF18" s="57">
        <v>2.75</v>
      </c>
      <c r="BG18" s="57">
        <v>0</v>
      </c>
      <c r="BH18" s="57">
        <v>0</v>
      </c>
      <c r="BI18" s="57">
        <v>0</v>
      </c>
      <c r="BJ18" s="57">
        <v>0</v>
      </c>
      <c r="BK18" s="57">
        <v>0</v>
      </c>
      <c r="BL18" s="57">
        <v>0</v>
      </c>
      <c r="BM18" s="57">
        <v>2.5</v>
      </c>
      <c r="BN18" s="57">
        <v>0</v>
      </c>
      <c r="BO18" s="57">
        <v>0</v>
      </c>
      <c r="BP18" s="57">
        <f t="shared" ref="BP18:BP20" si="30">SUM(BD18:BG18)</f>
        <v>6.75</v>
      </c>
      <c r="BQ18" s="57">
        <v>0</v>
      </c>
      <c r="BR18" s="57">
        <v>0</v>
      </c>
      <c r="BS18" s="57">
        <v>0</v>
      </c>
      <c r="BT18" s="57">
        <v>0</v>
      </c>
      <c r="BU18" s="57">
        <v>0</v>
      </c>
      <c r="BV18" s="57">
        <v>0</v>
      </c>
      <c r="BW18" s="57">
        <v>0</v>
      </c>
      <c r="BX18" s="57">
        <v>0</v>
      </c>
      <c r="BY18" s="57">
        <v>0</v>
      </c>
      <c r="BZ18" s="57">
        <v>0</v>
      </c>
      <c r="CA18" s="57">
        <v>0</v>
      </c>
      <c r="CB18" s="57">
        <v>0</v>
      </c>
      <c r="CC18" s="57">
        <f t="shared" ref="CC18:CC20" si="31">SUM(BQ18:BT18)</f>
        <v>0</v>
      </c>
      <c r="CD18" s="57">
        <v>0</v>
      </c>
      <c r="CE18" s="57">
        <v>0</v>
      </c>
      <c r="CF18" s="57">
        <v>0</v>
      </c>
      <c r="CG18" s="57">
        <v>0</v>
      </c>
      <c r="CH18" s="57">
        <v>0</v>
      </c>
      <c r="CI18" s="57">
        <v>0</v>
      </c>
      <c r="CJ18" s="57">
        <v>0</v>
      </c>
      <c r="CK18" s="57">
        <v>0</v>
      </c>
      <c r="CL18" s="57">
        <v>0</v>
      </c>
      <c r="CM18" s="57">
        <v>0</v>
      </c>
      <c r="CN18" s="57">
        <v>0</v>
      </c>
      <c r="CO18" s="57">
        <v>0</v>
      </c>
      <c r="CP18" s="57">
        <f t="shared" ref="CP18:CP20" si="32">SUM(CD18:CG18)</f>
        <v>0</v>
      </c>
      <c r="CQ18" s="57">
        <v>0</v>
      </c>
      <c r="CR18" s="57">
        <v>0</v>
      </c>
      <c r="CS18" s="57">
        <v>0</v>
      </c>
      <c r="CT18" s="57">
        <v>0</v>
      </c>
      <c r="CU18" s="57">
        <v>0</v>
      </c>
      <c r="CV18" s="57">
        <v>0</v>
      </c>
      <c r="CW18" s="57">
        <v>0</v>
      </c>
      <c r="CX18" s="57">
        <v>0</v>
      </c>
      <c r="CY18" s="57">
        <v>0</v>
      </c>
      <c r="CZ18" s="57">
        <v>0</v>
      </c>
      <c r="DA18" s="57">
        <v>0</v>
      </c>
      <c r="DB18" s="57">
        <v>0</v>
      </c>
      <c r="DC18" s="57">
        <f t="shared" ref="DC18:DC20" si="33">SUM(CQ18:CT18)</f>
        <v>0</v>
      </c>
      <c r="DD18" s="57">
        <v>0</v>
      </c>
      <c r="DE18" s="57">
        <v>0</v>
      </c>
      <c r="DF18" s="57">
        <v>0</v>
      </c>
      <c r="DG18" s="57">
        <v>0</v>
      </c>
      <c r="DH18" s="57">
        <v>0</v>
      </c>
      <c r="DI18" s="57">
        <v>0</v>
      </c>
      <c r="DJ18" s="57">
        <v>0</v>
      </c>
      <c r="DK18" s="57">
        <v>0</v>
      </c>
      <c r="DL18" s="57">
        <v>0</v>
      </c>
      <c r="DM18" s="57">
        <v>0</v>
      </c>
      <c r="DN18" s="57">
        <v>0</v>
      </c>
      <c r="DO18" s="57">
        <v>0</v>
      </c>
      <c r="DP18" s="57">
        <f>SUM(DD18:DO18)</f>
        <v>0</v>
      </c>
    </row>
    <row r="19" spans="1:120" x14ac:dyDescent="0.2">
      <c r="B19" s="37"/>
      <c r="C19" s="8" t="s">
        <v>172</v>
      </c>
      <c r="Q19" s="57">
        <v>0</v>
      </c>
      <c r="R19" s="57">
        <v>0</v>
      </c>
      <c r="S19" s="57">
        <v>0</v>
      </c>
      <c r="T19" s="57">
        <v>0</v>
      </c>
      <c r="U19" s="57">
        <v>0</v>
      </c>
      <c r="V19" s="57">
        <v>0</v>
      </c>
      <c r="W19" s="57">
        <v>0</v>
      </c>
      <c r="X19" s="57">
        <v>0</v>
      </c>
      <c r="Y19" s="57">
        <v>0</v>
      </c>
      <c r="Z19" s="57">
        <v>0</v>
      </c>
      <c r="AA19" s="57">
        <v>3.875</v>
      </c>
      <c r="AB19" s="57">
        <v>0</v>
      </c>
      <c r="AC19" s="57">
        <f t="shared" si="27"/>
        <v>0</v>
      </c>
      <c r="AD19" s="57">
        <v>0</v>
      </c>
      <c r="AE19" s="57">
        <v>0</v>
      </c>
      <c r="AF19" s="57">
        <v>0</v>
      </c>
      <c r="AG19" s="57">
        <v>0</v>
      </c>
      <c r="AH19" s="57">
        <v>4</v>
      </c>
      <c r="AI19" s="57">
        <v>0</v>
      </c>
      <c r="AJ19" s="57">
        <v>0</v>
      </c>
      <c r="AK19" s="57">
        <v>0</v>
      </c>
      <c r="AL19" s="57">
        <v>0</v>
      </c>
      <c r="AM19" s="57">
        <v>0</v>
      </c>
      <c r="AN19" s="57">
        <v>0</v>
      </c>
      <c r="AO19" s="57">
        <v>0</v>
      </c>
      <c r="AP19" s="42">
        <f t="shared" si="28"/>
        <v>0</v>
      </c>
      <c r="AQ19" s="57">
        <v>2</v>
      </c>
      <c r="AR19" s="57">
        <v>0</v>
      </c>
      <c r="AS19" s="57">
        <v>0</v>
      </c>
      <c r="AT19" s="57">
        <v>0</v>
      </c>
      <c r="AU19" s="57">
        <v>0</v>
      </c>
      <c r="AV19" s="57">
        <v>0</v>
      </c>
      <c r="AW19" s="57">
        <v>0</v>
      </c>
      <c r="AX19" s="57">
        <v>0</v>
      </c>
      <c r="AY19" s="57">
        <v>4</v>
      </c>
      <c r="AZ19" s="57">
        <v>0</v>
      </c>
      <c r="BA19" s="57">
        <v>4</v>
      </c>
      <c r="BB19" s="57">
        <v>0</v>
      </c>
      <c r="BC19" s="57">
        <f t="shared" si="29"/>
        <v>2</v>
      </c>
      <c r="BD19" s="57">
        <v>0</v>
      </c>
      <c r="BE19" s="57">
        <v>2</v>
      </c>
      <c r="BF19" s="57">
        <v>0</v>
      </c>
      <c r="BG19" s="57">
        <v>8</v>
      </c>
      <c r="BH19" s="57">
        <v>0</v>
      </c>
      <c r="BI19" s="57">
        <v>0</v>
      </c>
      <c r="BJ19" s="57">
        <v>0</v>
      </c>
      <c r="BK19" s="57">
        <v>2</v>
      </c>
      <c r="BL19" s="57">
        <v>2</v>
      </c>
      <c r="BM19" s="57">
        <v>0</v>
      </c>
      <c r="BN19" s="57">
        <v>0</v>
      </c>
      <c r="BO19" s="57">
        <v>6</v>
      </c>
      <c r="BP19" s="57">
        <f t="shared" si="30"/>
        <v>10</v>
      </c>
      <c r="BQ19" s="57">
        <v>0</v>
      </c>
      <c r="BR19" s="57">
        <v>0</v>
      </c>
      <c r="BS19" s="57">
        <v>0</v>
      </c>
      <c r="BT19" s="57">
        <v>8</v>
      </c>
      <c r="BU19" s="57">
        <v>0</v>
      </c>
      <c r="BV19" s="57">
        <v>0</v>
      </c>
      <c r="BW19" s="57">
        <v>0</v>
      </c>
      <c r="BX19" s="57">
        <v>0</v>
      </c>
      <c r="BY19" s="57">
        <v>0</v>
      </c>
      <c r="BZ19" s="57">
        <v>0</v>
      </c>
      <c r="CA19" s="57">
        <v>0</v>
      </c>
      <c r="CB19" s="57">
        <v>0</v>
      </c>
      <c r="CC19" s="57">
        <f t="shared" si="31"/>
        <v>8</v>
      </c>
      <c r="CD19" s="57">
        <v>0</v>
      </c>
      <c r="CE19" s="57">
        <v>0</v>
      </c>
      <c r="CF19" s="57">
        <v>0</v>
      </c>
      <c r="CG19" s="57">
        <v>0</v>
      </c>
      <c r="CH19" s="57">
        <v>0</v>
      </c>
      <c r="CI19" s="57">
        <v>0</v>
      </c>
      <c r="CJ19" s="57">
        <v>0</v>
      </c>
      <c r="CK19" s="57">
        <v>0</v>
      </c>
      <c r="CL19" s="57">
        <v>0</v>
      </c>
      <c r="CM19" s="57">
        <v>0</v>
      </c>
      <c r="CN19" s="57">
        <v>0</v>
      </c>
      <c r="CO19" s="57">
        <v>0</v>
      </c>
      <c r="CP19" s="57">
        <f t="shared" si="32"/>
        <v>0</v>
      </c>
      <c r="CQ19" s="57">
        <v>0</v>
      </c>
      <c r="CR19" s="57">
        <v>0</v>
      </c>
      <c r="CS19" s="57">
        <v>0</v>
      </c>
      <c r="CT19" s="57">
        <v>0</v>
      </c>
      <c r="CU19" s="57">
        <v>0</v>
      </c>
      <c r="CV19" s="57">
        <v>0</v>
      </c>
      <c r="CW19" s="57">
        <v>0</v>
      </c>
      <c r="CX19" s="57">
        <v>0</v>
      </c>
      <c r="CY19" s="57">
        <v>0</v>
      </c>
      <c r="CZ19" s="57">
        <v>0</v>
      </c>
      <c r="DA19" s="57">
        <v>0</v>
      </c>
      <c r="DB19" s="57">
        <v>0</v>
      </c>
      <c r="DC19" s="57">
        <f t="shared" si="33"/>
        <v>0</v>
      </c>
      <c r="DD19" s="57">
        <v>0</v>
      </c>
      <c r="DE19" s="57">
        <v>0</v>
      </c>
      <c r="DF19" s="57">
        <v>0</v>
      </c>
      <c r="DG19" s="57">
        <v>0</v>
      </c>
      <c r="DH19" s="57">
        <v>0</v>
      </c>
      <c r="DI19" s="57">
        <v>0</v>
      </c>
      <c r="DJ19" s="57">
        <v>0</v>
      </c>
      <c r="DK19" s="57">
        <v>0</v>
      </c>
      <c r="DL19" s="57">
        <v>0</v>
      </c>
      <c r="DM19" s="57">
        <v>0</v>
      </c>
      <c r="DN19" s="57">
        <v>0</v>
      </c>
      <c r="DO19" s="57">
        <v>0</v>
      </c>
      <c r="DP19" s="57">
        <f>SUM(DD19:DO19)</f>
        <v>0</v>
      </c>
    </row>
    <row r="20" spans="1:120" x14ac:dyDescent="0.2">
      <c r="B20" s="37"/>
      <c r="C20" s="8" t="s">
        <v>173</v>
      </c>
      <c r="Q20" s="57">
        <v>2</v>
      </c>
      <c r="R20" s="57">
        <v>0</v>
      </c>
      <c r="S20" s="57">
        <v>0</v>
      </c>
      <c r="T20" s="57">
        <v>0</v>
      </c>
      <c r="U20" s="57">
        <v>0</v>
      </c>
      <c r="V20" s="57">
        <v>0</v>
      </c>
      <c r="W20" s="57">
        <v>4</v>
      </c>
      <c r="X20" s="57">
        <v>0</v>
      </c>
      <c r="Y20" s="57">
        <v>0</v>
      </c>
      <c r="Z20" s="57">
        <v>0</v>
      </c>
      <c r="AA20" s="57">
        <v>0</v>
      </c>
      <c r="AB20" s="57">
        <v>0</v>
      </c>
      <c r="AC20" s="57">
        <f t="shared" si="27"/>
        <v>2</v>
      </c>
      <c r="AD20" s="57">
        <v>4</v>
      </c>
      <c r="AE20" s="57">
        <v>0</v>
      </c>
      <c r="AF20" s="57">
        <v>0</v>
      </c>
      <c r="AG20" s="57">
        <v>0</v>
      </c>
      <c r="AH20" s="57">
        <v>0</v>
      </c>
      <c r="AI20" s="57">
        <v>0</v>
      </c>
      <c r="AJ20" s="57">
        <v>0</v>
      </c>
      <c r="AK20" s="57">
        <v>0</v>
      </c>
      <c r="AL20" s="57">
        <v>4</v>
      </c>
      <c r="AM20" s="57">
        <v>0</v>
      </c>
      <c r="AN20" s="57">
        <v>0</v>
      </c>
      <c r="AO20" s="57">
        <v>0</v>
      </c>
      <c r="AP20" s="42">
        <f t="shared" si="28"/>
        <v>4</v>
      </c>
      <c r="AQ20" s="57">
        <v>0</v>
      </c>
      <c r="AR20" s="57">
        <v>2</v>
      </c>
      <c r="AS20" s="57">
        <v>0</v>
      </c>
      <c r="AT20" s="57">
        <v>2</v>
      </c>
      <c r="AU20" s="57">
        <v>0</v>
      </c>
      <c r="AV20" s="57">
        <v>0</v>
      </c>
      <c r="AW20" s="57">
        <v>0</v>
      </c>
      <c r="AX20" s="57">
        <v>0</v>
      </c>
      <c r="AY20" s="57">
        <v>0</v>
      </c>
      <c r="AZ20" s="57">
        <v>0</v>
      </c>
      <c r="BA20" s="57">
        <v>4</v>
      </c>
      <c r="BB20" s="57">
        <v>0</v>
      </c>
      <c r="BC20" s="57">
        <f t="shared" si="29"/>
        <v>4</v>
      </c>
      <c r="BD20" s="57">
        <v>0</v>
      </c>
      <c r="BE20" s="57">
        <v>6</v>
      </c>
      <c r="BF20" s="57">
        <v>0</v>
      </c>
      <c r="BG20" s="57">
        <v>0</v>
      </c>
      <c r="BH20" s="57">
        <v>0</v>
      </c>
      <c r="BI20" s="57">
        <v>0</v>
      </c>
      <c r="BJ20" s="57">
        <v>0</v>
      </c>
      <c r="BK20" s="57">
        <v>0</v>
      </c>
      <c r="BL20" s="57">
        <v>0</v>
      </c>
      <c r="BM20" s="57">
        <v>0</v>
      </c>
      <c r="BN20" s="57">
        <v>6</v>
      </c>
      <c r="BO20" s="57">
        <v>0</v>
      </c>
      <c r="BP20" s="57">
        <f t="shared" si="30"/>
        <v>6</v>
      </c>
      <c r="BQ20" s="57">
        <v>0</v>
      </c>
      <c r="BR20" s="57">
        <v>0</v>
      </c>
      <c r="BS20" s="57">
        <v>0</v>
      </c>
      <c r="BT20" s="57">
        <v>0</v>
      </c>
      <c r="BU20" s="57">
        <v>4</v>
      </c>
      <c r="BV20" s="57">
        <v>0</v>
      </c>
      <c r="BW20" s="57">
        <v>0</v>
      </c>
      <c r="BX20" s="57">
        <v>0</v>
      </c>
      <c r="BY20" s="57">
        <v>0</v>
      </c>
      <c r="BZ20" s="57">
        <v>0</v>
      </c>
      <c r="CA20" s="57">
        <v>0</v>
      </c>
      <c r="CB20" s="57">
        <v>0</v>
      </c>
      <c r="CC20" s="57">
        <f t="shared" si="31"/>
        <v>0</v>
      </c>
      <c r="CD20" s="57">
        <v>0</v>
      </c>
      <c r="CE20" s="57">
        <v>0</v>
      </c>
      <c r="CF20" s="57">
        <v>0</v>
      </c>
      <c r="CG20" s="57">
        <v>0</v>
      </c>
      <c r="CH20" s="57">
        <v>0</v>
      </c>
      <c r="CI20" s="57">
        <v>0</v>
      </c>
      <c r="CJ20" s="57">
        <v>0</v>
      </c>
      <c r="CK20" s="57">
        <v>0</v>
      </c>
      <c r="CL20" s="57">
        <v>0</v>
      </c>
      <c r="CM20" s="57">
        <v>0</v>
      </c>
      <c r="CN20" s="57">
        <v>0</v>
      </c>
      <c r="CO20" s="57">
        <v>0</v>
      </c>
      <c r="CP20" s="57">
        <f t="shared" si="32"/>
        <v>0</v>
      </c>
      <c r="CQ20" s="57">
        <v>0</v>
      </c>
      <c r="CR20" s="57">
        <v>0</v>
      </c>
      <c r="CS20" s="57">
        <v>0</v>
      </c>
      <c r="CT20" s="57">
        <v>0</v>
      </c>
      <c r="CU20" s="57">
        <v>0</v>
      </c>
      <c r="CV20" s="57">
        <v>0</v>
      </c>
      <c r="CW20" s="57">
        <v>0</v>
      </c>
      <c r="CX20" s="57">
        <v>0</v>
      </c>
      <c r="CY20" s="57">
        <v>0</v>
      </c>
      <c r="CZ20" s="57">
        <v>0</v>
      </c>
      <c r="DA20" s="57">
        <v>0</v>
      </c>
      <c r="DB20" s="57">
        <v>0</v>
      </c>
      <c r="DC20" s="57">
        <f t="shared" si="33"/>
        <v>0</v>
      </c>
      <c r="DD20" s="57">
        <v>0</v>
      </c>
      <c r="DE20" s="57">
        <v>0</v>
      </c>
      <c r="DF20" s="57">
        <v>0</v>
      </c>
      <c r="DG20" s="57">
        <v>0</v>
      </c>
      <c r="DH20" s="57">
        <v>0</v>
      </c>
      <c r="DI20" s="57">
        <v>0</v>
      </c>
      <c r="DJ20" s="57">
        <v>0</v>
      </c>
      <c r="DK20" s="57">
        <v>0</v>
      </c>
      <c r="DL20" s="57">
        <v>0</v>
      </c>
      <c r="DM20" s="57">
        <v>0</v>
      </c>
      <c r="DN20" s="57">
        <v>0</v>
      </c>
      <c r="DO20" s="57">
        <v>0</v>
      </c>
      <c r="DP20" s="57">
        <f>SUM(DD20:DO20)</f>
        <v>0</v>
      </c>
    </row>
    <row r="21" spans="1:120" x14ac:dyDescent="0.2">
      <c r="B21" s="43" t="s">
        <v>303</v>
      </c>
      <c r="C21" s="44"/>
      <c r="D21" s="58"/>
      <c r="E21" s="58"/>
      <c r="F21" s="58"/>
      <c r="G21" s="58"/>
      <c r="H21" s="58"/>
      <c r="I21" s="58"/>
      <c r="J21" s="58"/>
      <c r="K21" s="58"/>
      <c r="L21" s="58"/>
      <c r="M21" s="58"/>
      <c r="N21" s="58"/>
      <c r="O21" s="58"/>
      <c r="P21" s="58"/>
      <c r="Q21" s="58">
        <f>SUM(Q18:Q20)</f>
        <v>2</v>
      </c>
      <c r="R21" s="58">
        <f t="shared" ref="R21:CC21" si="34">SUM(R18:R20)</f>
        <v>0</v>
      </c>
      <c r="S21" s="58">
        <f t="shared" si="34"/>
        <v>0</v>
      </c>
      <c r="T21" s="58">
        <f t="shared" si="34"/>
        <v>6</v>
      </c>
      <c r="U21" s="58">
        <f t="shared" si="34"/>
        <v>0</v>
      </c>
      <c r="V21" s="58">
        <f t="shared" si="34"/>
        <v>0</v>
      </c>
      <c r="W21" s="58">
        <f t="shared" si="34"/>
        <v>4</v>
      </c>
      <c r="X21" s="58">
        <f t="shared" si="34"/>
        <v>0</v>
      </c>
      <c r="Y21" s="58">
        <f t="shared" si="34"/>
        <v>3.2250000000000001</v>
      </c>
      <c r="Z21" s="58">
        <f t="shared" si="34"/>
        <v>0</v>
      </c>
      <c r="AA21" s="58">
        <f t="shared" si="34"/>
        <v>3.875</v>
      </c>
      <c r="AB21" s="58">
        <f t="shared" si="34"/>
        <v>4</v>
      </c>
      <c r="AC21" s="58">
        <f t="shared" si="34"/>
        <v>8</v>
      </c>
      <c r="AD21" s="58">
        <f t="shared" si="34"/>
        <v>9.1750000000000007</v>
      </c>
      <c r="AE21" s="58">
        <f t="shared" si="34"/>
        <v>3.875</v>
      </c>
      <c r="AF21" s="58">
        <f t="shared" si="34"/>
        <v>0</v>
      </c>
      <c r="AG21" s="58">
        <f t="shared" si="34"/>
        <v>0</v>
      </c>
      <c r="AH21" s="58">
        <f t="shared" si="34"/>
        <v>12</v>
      </c>
      <c r="AI21" s="58">
        <f t="shared" si="34"/>
        <v>0</v>
      </c>
      <c r="AJ21" s="58">
        <f t="shared" si="34"/>
        <v>0</v>
      </c>
      <c r="AK21" s="58">
        <f t="shared" si="34"/>
        <v>0</v>
      </c>
      <c r="AL21" s="58">
        <f t="shared" si="34"/>
        <v>7</v>
      </c>
      <c r="AM21" s="58">
        <f t="shared" si="34"/>
        <v>0</v>
      </c>
      <c r="AN21" s="58">
        <f t="shared" si="34"/>
        <v>1.65</v>
      </c>
      <c r="AO21" s="58">
        <f t="shared" si="34"/>
        <v>0</v>
      </c>
      <c r="AP21" s="58">
        <f t="shared" si="34"/>
        <v>13.05</v>
      </c>
      <c r="AQ21" s="58">
        <f t="shared" si="34"/>
        <v>8.875</v>
      </c>
      <c r="AR21" s="58">
        <f t="shared" si="34"/>
        <v>2</v>
      </c>
      <c r="AS21" s="58">
        <f t="shared" si="34"/>
        <v>0</v>
      </c>
      <c r="AT21" s="58">
        <f t="shared" si="34"/>
        <v>3.85</v>
      </c>
      <c r="AU21" s="58">
        <f t="shared" si="34"/>
        <v>2.5</v>
      </c>
      <c r="AV21" s="58">
        <f t="shared" si="34"/>
        <v>1</v>
      </c>
      <c r="AW21" s="58">
        <f t="shared" si="34"/>
        <v>2</v>
      </c>
      <c r="AX21" s="58">
        <f t="shared" si="34"/>
        <v>7.9249999999999998</v>
      </c>
      <c r="AY21" s="58">
        <f t="shared" si="34"/>
        <v>6</v>
      </c>
      <c r="AZ21" s="58">
        <f t="shared" si="34"/>
        <v>2</v>
      </c>
      <c r="BA21" s="58">
        <f t="shared" si="34"/>
        <v>9</v>
      </c>
      <c r="BB21" s="58">
        <f t="shared" si="34"/>
        <v>2</v>
      </c>
      <c r="BC21" s="58">
        <f t="shared" si="34"/>
        <v>14.725</v>
      </c>
      <c r="BD21" s="58">
        <f t="shared" si="34"/>
        <v>4</v>
      </c>
      <c r="BE21" s="58">
        <f t="shared" si="34"/>
        <v>8</v>
      </c>
      <c r="BF21" s="58">
        <f t="shared" si="34"/>
        <v>2.75</v>
      </c>
      <c r="BG21" s="58">
        <f t="shared" si="34"/>
        <v>8</v>
      </c>
      <c r="BH21" s="58">
        <f t="shared" si="34"/>
        <v>0</v>
      </c>
      <c r="BI21" s="58">
        <f t="shared" si="34"/>
        <v>0</v>
      </c>
      <c r="BJ21" s="58">
        <f t="shared" si="34"/>
        <v>0</v>
      </c>
      <c r="BK21" s="58">
        <f t="shared" si="34"/>
        <v>2</v>
      </c>
      <c r="BL21" s="58">
        <f t="shared" si="34"/>
        <v>2</v>
      </c>
      <c r="BM21" s="58">
        <f t="shared" si="34"/>
        <v>2.5</v>
      </c>
      <c r="BN21" s="58">
        <f t="shared" si="34"/>
        <v>6</v>
      </c>
      <c r="BO21" s="58">
        <f t="shared" si="34"/>
        <v>6</v>
      </c>
      <c r="BP21" s="58">
        <f t="shared" si="34"/>
        <v>22.75</v>
      </c>
      <c r="BQ21" s="58">
        <f t="shared" si="34"/>
        <v>0</v>
      </c>
      <c r="BR21" s="58">
        <f t="shared" si="34"/>
        <v>0</v>
      </c>
      <c r="BS21" s="58">
        <f t="shared" si="34"/>
        <v>0</v>
      </c>
      <c r="BT21" s="58">
        <f t="shared" si="34"/>
        <v>8</v>
      </c>
      <c r="BU21" s="58">
        <f t="shared" si="34"/>
        <v>4</v>
      </c>
      <c r="BV21" s="58">
        <f t="shared" si="34"/>
        <v>0</v>
      </c>
      <c r="BW21" s="58">
        <v>0</v>
      </c>
      <c r="BX21" s="58">
        <f t="shared" si="34"/>
        <v>0</v>
      </c>
      <c r="BY21" s="58">
        <f t="shared" si="34"/>
        <v>0</v>
      </c>
      <c r="BZ21" s="58">
        <f t="shared" si="34"/>
        <v>0</v>
      </c>
      <c r="CA21" s="58">
        <f t="shared" si="34"/>
        <v>0</v>
      </c>
      <c r="CB21" s="58">
        <f t="shared" si="34"/>
        <v>0</v>
      </c>
      <c r="CC21" s="58">
        <f t="shared" si="34"/>
        <v>8</v>
      </c>
      <c r="CD21" s="58">
        <f t="shared" ref="CD21:CV21" si="35">SUM(CD18:CD20)</f>
        <v>0</v>
      </c>
      <c r="CE21" s="58">
        <f t="shared" si="35"/>
        <v>0</v>
      </c>
      <c r="CF21" s="58">
        <f t="shared" si="35"/>
        <v>0</v>
      </c>
      <c r="CG21" s="58">
        <f t="shared" si="35"/>
        <v>0</v>
      </c>
      <c r="CH21" s="58">
        <f t="shared" si="35"/>
        <v>0</v>
      </c>
      <c r="CI21" s="58">
        <f t="shared" si="35"/>
        <v>0</v>
      </c>
      <c r="CJ21" s="58">
        <v>0</v>
      </c>
      <c r="CK21" s="58">
        <f t="shared" si="35"/>
        <v>0</v>
      </c>
      <c r="CL21" s="58">
        <f t="shared" si="35"/>
        <v>0</v>
      </c>
      <c r="CM21" s="58">
        <f t="shared" si="35"/>
        <v>0</v>
      </c>
      <c r="CN21" s="58">
        <f t="shared" si="35"/>
        <v>0</v>
      </c>
      <c r="CO21" s="58">
        <f t="shared" si="35"/>
        <v>0</v>
      </c>
      <c r="CP21" s="58">
        <f t="shared" si="35"/>
        <v>0</v>
      </c>
      <c r="CQ21" s="58">
        <f t="shared" si="35"/>
        <v>0</v>
      </c>
      <c r="CR21" s="58">
        <f t="shared" si="35"/>
        <v>0</v>
      </c>
      <c r="CS21" s="58">
        <f t="shared" si="35"/>
        <v>0</v>
      </c>
      <c r="CT21" s="58">
        <f t="shared" si="35"/>
        <v>0</v>
      </c>
      <c r="CU21" s="58">
        <f t="shared" si="35"/>
        <v>0</v>
      </c>
      <c r="CV21" s="58">
        <f t="shared" si="35"/>
        <v>0</v>
      </c>
      <c r="CW21" s="58">
        <v>0</v>
      </c>
      <c r="CX21" s="58">
        <f t="shared" ref="CX21:DI21" si="36">SUM(CX18:CX20)</f>
        <v>0</v>
      </c>
      <c r="CY21" s="58">
        <f t="shared" si="36"/>
        <v>0</v>
      </c>
      <c r="CZ21" s="58">
        <f t="shared" si="36"/>
        <v>0</v>
      </c>
      <c r="DA21" s="58">
        <f t="shared" si="36"/>
        <v>0</v>
      </c>
      <c r="DB21" s="58">
        <f t="shared" si="36"/>
        <v>0</v>
      </c>
      <c r="DC21" s="58">
        <f t="shared" si="36"/>
        <v>0</v>
      </c>
      <c r="DD21" s="58">
        <f t="shared" si="36"/>
        <v>0</v>
      </c>
      <c r="DE21" s="58">
        <f t="shared" si="36"/>
        <v>0</v>
      </c>
      <c r="DF21" s="58">
        <f t="shared" si="36"/>
        <v>0</v>
      </c>
      <c r="DG21" s="58">
        <f t="shared" si="36"/>
        <v>0</v>
      </c>
      <c r="DH21" s="58">
        <f t="shared" si="36"/>
        <v>0</v>
      </c>
      <c r="DI21" s="58">
        <f t="shared" si="36"/>
        <v>0</v>
      </c>
      <c r="DJ21" s="58">
        <v>0</v>
      </c>
      <c r="DK21" s="58">
        <f t="shared" ref="DK21:DP21" si="37">SUM(DK18:DK20)</f>
        <v>0</v>
      </c>
      <c r="DL21" s="58">
        <f t="shared" si="37"/>
        <v>0</v>
      </c>
      <c r="DM21" s="58">
        <f t="shared" si="37"/>
        <v>0</v>
      </c>
      <c r="DN21" s="58">
        <f t="shared" si="37"/>
        <v>0</v>
      </c>
      <c r="DO21" s="58">
        <f t="shared" si="37"/>
        <v>0</v>
      </c>
      <c r="DP21" s="58">
        <f t="shared" si="37"/>
        <v>0</v>
      </c>
    </row>
    <row r="22" spans="1:120" x14ac:dyDescent="0.2">
      <c r="B22" s="37" t="s">
        <v>396</v>
      </c>
      <c r="C22" s="8" t="s">
        <v>179</v>
      </c>
      <c r="Q22" s="57">
        <v>0</v>
      </c>
      <c r="R22" s="57">
        <v>7.6749999999999998</v>
      </c>
      <c r="S22" s="57">
        <v>2</v>
      </c>
      <c r="T22" s="57">
        <v>3.15</v>
      </c>
      <c r="U22" s="57">
        <v>4.5</v>
      </c>
      <c r="V22" s="57">
        <v>3.9</v>
      </c>
      <c r="W22" s="57">
        <v>7.5</v>
      </c>
      <c r="X22" s="57">
        <v>4</v>
      </c>
      <c r="Y22" s="57">
        <v>3</v>
      </c>
      <c r="Z22" s="57">
        <v>8</v>
      </c>
      <c r="AA22" s="57">
        <v>1.4750000000000001</v>
      </c>
      <c r="AB22" s="57">
        <v>0</v>
      </c>
      <c r="AC22" s="57">
        <f t="shared" ref="AC22:AC30" si="38">SUM(Q22:T22)</f>
        <v>12.825000000000001</v>
      </c>
      <c r="AD22" s="57">
        <v>0</v>
      </c>
      <c r="AE22" s="57">
        <v>2.9750000000000001</v>
      </c>
      <c r="AF22" s="57">
        <v>11.725</v>
      </c>
      <c r="AG22" s="57">
        <v>0</v>
      </c>
      <c r="AH22" s="57">
        <v>1.925</v>
      </c>
      <c r="AI22" s="57">
        <v>2</v>
      </c>
      <c r="AJ22" s="57">
        <v>8.1</v>
      </c>
      <c r="AK22" s="57">
        <v>0</v>
      </c>
      <c r="AL22" s="57">
        <v>2.15</v>
      </c>
      <c r="AM22" s="57">
        <v>7.4</v>
      </c>
      <c r="AN22" s="57">
        <v>0</v>
      </c>
      <c r="AO22" s="57">
        <v>0</v>
      </c>
      <c r="AP22" s="42">
        <f t="shared" ref="AP22:AP30" si="39">SUM(AD22:AG22)</f>
        <v>14.7</v>
      </c>
      <c r="AQ22" s="57">
        <v>1.9</v>
      </c>
      <c r="AR22" s="57">
        <v>0</v>
      </c>
      <c r="AS22" s="57">
        <v>0</v>
      </c>
      <c r="AT22" s="57">
        <v>0</v>
      </c>
      <c r="AU22" s="57">
        <v>3</v>
      </c>
      <c r="AV22" s="57">
        <v>0</v>
      </c>
      <c r="AW22" s="57">
        <v>8</v>
      </c>
      <c r="AX22" s="57">
        <v>4</v>
      </c>
      <c r="AY22" s="57">
        <v>1</v>
      </c>
      <c r="AZ22" s="57">
        <v>12</v>
      </c>
      <c r="BA22" s="57">
        <v>0</v>
      </c>
      <c r="BB22" s="57">
        <v>0</v>
      </c>
      <c r="BC22" s="57">
        <f t="shared" ref="BC22:BC30" si="40">SUM(AQ22:AT22)</f>
        <v>1.9</v>
      </c>
      <c r="BD22" s="57">
        <v>3.85</v>
      </c>
      <c r="BE22" s="57">
        <v>7.5250000000000004</v>
      </c>
      <c r="BF22" s="57">
        <v>0</v>
      </c>
      <c r="BG22" s="57">
        <v>3.625</v>
      </c>
      <c r="BH22" s="57">
        <v>0</v>
      </c>
      <c r="BI22" s="57">
        <v>5.8</v>
      </c>
      <c r="BJ22" s="57">
        <v>0</v>
      </c>
      <c r="BK22" s="57">
        <v>7.9749999999999996</v>
      </c>
      <c r="BL22" s="57">
        <v>0</v>
      </c>
      <c r="BM22" s="57">
        <v>8</v>
      </c>
      <c r="BN22" s="57">
        <v>0</v>
      </c>
      <c r="BO22" s="57">
        <v>7.5</v>
      </c>
      <c r="BP22" s="57">
        <f t="shared" ref="BP22:BP30" si="41">SUM(BD22:BG22)</f>
        <v>15</v>
      </c>
      <c r="BQ22" s="57">
        <v>4</v>
      </c>
      <c r="BR22" s="57">
        <v>4</v>
      </c>
      <c r="BS22" s="57">
        <v>0</v>
      </c>
      <c r="BT22" s="57">
        <v>0</v>
      </c>
      <c r="BU22" s="57">
        <v>0</v>
      </c>
      <c r="BV22" s="57">
        <v>0</v>
      </c>
      <c r="BW22" s="57">
        <v>0</v>
      </c>
      <c r="BX22" s="57">
        <v>0</v>
      </c>
      <c r="BY22" s="57">
        <v>0</v>
      </c>
      <c r="BZ22" s="57">
        <v>0</v>
      </c>
      <c r="CA22" s="57">
        <v>0</v>
      </c>
      <c r="CB22" s="57">
        <v>0</v>
      </c>
      <c r="CC22" s="57">
        <f t="shared" ref="CC22:CC30" si="42">SUM(BQ22:BT22)</f>
        <v>8</v>
      </c>
      <c r="CD22" s="57">
        <v>0</v>
      </c>
      <c r="CE22" s="57">
        <v>0</v>
      </c>
      <c r="CF22" s="57">
        <v>0</v>
      </c>
      <c r="CG22" s="57">
        <v>0</v>
      </c>
      <c r="CH22" s="57">
        <v>0</v>
      </c>
      <c r="CI22" s="57">
        <v>0</v>
      </c>
      <c r="CJ22" s="57">
        <v>0</v>
      </c>
      <c r="CK22" s="57">
        <v>0</v>
      </c>
      <c r="CL22" s="57">
        <v>0</v>
      </c>
      <c r="CM22" s="57">
        <v>0</v>
      </c>
      <c r="CN22" s="57">
        <v>0</v>
      </c>
      <c r="CO22" s="57">
        <v>0</v>
      </c>
      <c r="CP22" s="57">
        <f t="shared" ref="CP22:CP30" si="43">SUM(CD22:CG22)</f>
        <v>0</v>
      </c>
      <c r="CQ22" s="57">
        <v>0</v>
      </c>
      <c r="CR22" s="57">
        <v>0</v>
      </c>
      <c r="CS22" s="57">
        <v>0</v>
      </c>
      <c r="CT22" s="57">
        <v>0</v>
      </c>
      <c r="CU22" s="57">
        <v>0</v>
      </c>
      <c r="CV22" s="57">
        <v>0</v>
      </c>
      <c r="CW22" s="57">
        <v>0</v>
      </c>
      <c r="CX22" s="57">
        <v>0</v>
      </c>
      <c r="CY22" s="57">
        <v>0</v>
      </c>
      <c r="CZ22" s="57">
        <v>0</v>
      </c>
      <c r="DA22" s="57">
        <v>0</v>
      </c>
      <c r="DB22" s="57">
        <v>0</v>
      </c>
      <c r="DC22" s="57">
        <f t="shared" ref="DC22:DC30" si="44">SUM(CQ22:CT22)</f>
        <v>0</v>
      </c>
      <c r="DD22" s="57">
        <v>0</v>
      </c>
      <c r="DE22" s="57">
        <v>0</v>
      </c>
      <c r="DF22" s="57">
        <v>0</v>
      </c>
      <c r="DG22" s="57">
        <v>0</v>
      </c>
      <c r="DH22" s="57">
        <v>0</v>
      </c>
      <c r="DI22" s="57">
        <v>0</v>
      </c>
      <c r="DJ22" s="57">
        <v>0</v>
      </c>
      <c r="DK22" s="57">
        <v>0</v>
      </c>
      <c r="DL22" s="57">
        <v>0</v>
      </c>
      <c r="DM22" s="57">
        <v>0</v>
      </c>
      <c r="DN22" s="57">
        <v>0</v>
      </c>
      <c r="DO22" s="57">
        <v>0</v>
      </c>
      <c r="DP22" s="57">
        <f t="shared" ref="DP22:DP30" si="45">SUM(DD22:DO22)</f>
        <v>0</v>
      </c>
    </row>
    <row r="23" spans="1:120" x14ac:dyDescent="0.2">
      <c r="B23" s="37"/>
      <c r="C23" s="8" t="s">
        <v>183</v>
      </c>
      <c r="Q23" s="57">
        <v>0</v>
      </c>
      <c r="R23" s="57">
        <v>0</v>
      </c>
      <c r="S23" s="57">
        <v>0</v>
      </c>
      <c r="T23" s="57">
        <v>0</v>
      </c>
      <c r="U23" s="57">
        <v>2</v>
      </c>
      <c r="V23" s="57">
        <v>2</v>
      </c>
      <c r="W23" s="57">
        <v>0</v>
      </c>
      <c r="X23" s="57">
        <v>4</v>
      </c>
      <c r="Y23" s="57">
        <v>0</v>
      </c>
      <c r="Z23" s="57">
        <v>0</v>
      </c>
      <c r="AA23" s="57">
        <v>0</v>
      </c>
      <c r="AB23" s="57">
        <v>4</v>
      </c>
      <c r="AC23" s="57">
        <f t="shared" si="38"/>
        <v>0</v>
      </c>
      <c r="AD23" s="57">
        <v>2</v>
      </c>
      <c r="AE23" s="57">
        <v>4</v>
      </c>
      <c r="AF23" s="57">
        <v>0</v>
      </c>
      <c r="AG23" s="57">
        <v>0</v>
      </c>
      <c r="AH23" s="57">
        <v>8</v>
      </c>
      <c r="AI23" s="57">
        <v>0</v>
      </c>
      <c r="AJ23" s="57">
        <v>2</v>
      </c>
      <c r="AK23" s="57">
        <v>1.425</v>
      </c>
      <c r="AL23" s="57">
        <v>0</v>
      </c>
      <c r="AM23" s="57">
        <v>4</v>
      </c>
      <c r="AN23" s="57">
        <v>0</v>
      </c>
      <c r="AO23" s="57">
        <v>4</v>
      </c>
      <c r="AP23" s="42">
        <f t="shared" si="39"/>
        <v>6</v>
      </c>
      <c r="AQ23" s="57">
        <v>0</v>
      </c>
      <c r="AR23" s="57">
        <v>0</v>
      </c>
      <c r="AS23" s="57">
        <v>0</v>
      </c>
      <c r="AT23" s="57">
        <v>0</v>
      </c>
      <c r="AU23" s="57">
        <v>0</v>
      </c>
      <c r="AV23" s="57">
        <v>2</v>
      </c>
      <c r="AW23" s="57">
        <v>0</v>
      </c>
      <c r="AX23" s="57">
        <v>0</v>
      </c>
      <c r="AY23" s="57">
        <v>0</v>
      </c>
      <c r="AZ23" s="57">
        <v>0</v>
      </c>
      <c r="BA23" s="57">
        <v>4</v>
      </c>
      <c r="BB23" s="57">
        <v>0</v>
      </c>
      <c r="BC23" s="57">
        <f t="shared" si="40"/>
        <v>0</v>
      </c>
      <c r="BD23" s="57">
        <v>0</v>
      </c>
      <c r="BE23" s="57">
        <v>2</v>
      </c>
      <c r="BF23" s="57">
        <v>0</v>
      </c>
      <c r="BG23" s="57">
        <v>1.9</v>
      </c>
      <c r="BH23" s="57">
        <v>0</v>
      </c>
      <c r="BI23" s="57">
        <v>0</v>
      </c>
      <c r="BJ23" s="57">
        <v>0</v>
      </c>
      <c r="BK23" s="57">
        <v>0</v>
      </c>
      <c r="BL23" s="57">
        <v>0</v>
      </c>
      <c r="BM23" s="57">
        <v>0</v>
      </c>
      <c r="BN23" s="57">
        <v>0</v>
      </c>
      <c r="BO23" s="57">
        <v>0</v>
      </c>
      <c r="BP23" s="57">
        <f t="shared" si="41"/>
        <v>3.9</v>
      </c>
      <c r="BQ23" s="57">
        <v>0</v>
      </c>
      <c r="BR23" s="57">
        <v>0</v>
      </c>
      <c r="BS23" s="57">
        <v>0</v>
      </c>
      <c r="BT23" s="57">
        <v>0</v>
      </c>
      <c r="BU23" s="57">
        <v>0</v>
      </c>
      <c r="BV23" s="57">
        <v>0</v>
      </c>
      <c r="BW23" s="57">
        <v>0</v>
      </c>
      <c r="BX23" s="57">
        <v>0</v>
      </c>
      <c r="BY23" s="57">
        <v>0</v>
      </c>
      <c r="BZ23" s="57">
        <v>0</v>
      </c>
      <c r="CA23" s="57">
        <v>0</v>
      </c>
      <c r="CB23" s="57">
        <v>0</v>
      </c>
      <c r="CC23" s="57">
        <f t="shared" si="42"/>
        <v>0</v>
      </c>
      <c r="CD23" s="57">
        <v>0</v>
      </c>
      <c r="CE23" s="57">
        <v>0</v>
      </c>
      <c r="CF23" s="57">
        <v>0</v>
      </c>
      <c r="CG23" s="57">
        <v>0</v>
      </c>
      <c r="CH23" s="57">
        <v>0</v>
      </c>
      <c r="CI23" s="57">
        <v>0</v>
      </c>
      <c r="CJ23" s="57">
        <v>0</v>
      </c>
      <c r="CK23" s="57">
        <v>0</v>
      </c>
      <c r="CL23" s="57">
        <v>0</v>
      </c>
      <c r="CM23" s="57">
        <v>0</v>
      </c>
      <c r="CN23" s="57">
        <v>0</v>
      </c>
      <c r="CO23" s="57">
        <v>0</v>
      </c>
      <c r="CP23" s="57">
        <f t="shared" si="43"/>
        <v>0</v>
      </c>
      <c r="CQ23" s="57">
        <v>0</v>
      </c>
      <c r="CR23" s="57">
        <v>0</v>
      </c>
      <c r="CS23" s="57">
        <v>0</v>
      </c>
      <c r="CT23" s="57">
        <v>0</v>
      </c>
      <c r="CU23" s="57">
        <v>0</v>
      </c>
      <c r="CV23" s="57">
        <v>0</v>
      </c>
      <c r="CW23" s="57">
        <v>0</v>
      </c>
      <c r="CX23" s="57">
        <v>0</v>
      </c>
      <c r="CY23" s="57">
        <v>0</v>
      </c>
      <c r="CZ23" s="57">
        <v>0</v>
      </c>
      <c r="DA23" s="57">
        <v>0</v>
      </c>
      <c r="DB23" s="57">
        <v>0</v>
      </c>
      <c r="DC23" s="57">
        <f t="shared" si="44"/>
        <v>0</v>
      </c>
      <c r="DD23" s="57">
        <v>0</v>
      </c>
      <c r="DE23" s="57">
        <v>0</v>
      </c>
      <c r="DF23" s="57">
        <v>0</v>
      </c>
      <c r="DG23" s="57">
        <v>0</v>
      </c>
      <c r="DH23" s="57">
        <v>0</v>
      </c>
      <c r="DI23" s="57">
        <v>0</v>
      </c>
      <c r="DJ23" s="57">
        <v>0</v>
      </c>
      <c r="DK23" s="57">
        <v>0</v>
      </c>
      <c r="DL23" s="57">
        <v>0</v>
      </c>
      <c r="DM23" s="57">
        <v>0</v>
      </c>
      <c r="DN23" s="57">
        <v>0</v>
      </c>
      <c r="DO23" s="57">
        <v>0</v>
      </c>
      <c r="DP23" s="57">
        <f t="shared" si="45"/>
        <v>0</v>
      </c>
    </row>
    <row r="24" spans="1:120" x14ac:dyDescent="0.2">
      <c r="B24" s="37"/>
      <c r="C24" s="8" t="s">
        <v>184</v>
      </c>
      <c r="Q24" s="57">
        <v>0</v>
      </c>
      <c r="R24" s="57">
        <v>0</v>
      </c>
      <c r="S24" s="57">
        <v>0</v>
      </c>
      <c r="T24" s="57">
        <v>0</v>
      </c>
      <c r="U24" s="57">
        <v>0</v>
      </c>
      <c r="V24" s="57">
        <v>0</v>
      </c>
      <c r="W24" s="57">
        <v>6</v>
      </c>
      <c r="X24" s="57">
        <v>0</v>
      </c>
      <c r="Y24" s="57">
        <v>0</v>
      </c>
      <c r="Z24" s="57">
        <v>0</v>
      </c>
      <c r="AA24" s="57">
        <v>0</v>
      </c>
      <c r="AB24" s="57">
        <v>0</v>
      </c>
      <c r="AC24" s="57">
        <f t="shared" si="38"/>
        <v>0</v>
      </c>
      <c r="AD24" s="57">
        <v>0</v>
      </c>
      <c r="AE24" s="57">
        <v>0</v>
      </c>
      <c r="AF24" s="57">
        <v>4</v>
      </c>
      <c r="AG24" s="57">
        <v>0</v>
      </c>
      <c r="AH24" s="57">
        <v>0</v>
      </c>
      <c r="AI24" s="57">
        <v>0</v>
      </c>
      <c r="AJ24" s="57">
        <v>0</v>
      </c>
      <c r="AK24" s="57">
        <v>0</v>
      </c>
      <c r="AL24" s="57">
        <v>0</v>
      </c>
      <c r="AM24" s="57">
        <v>4</v>
      </c>
      <c r="AN24" s="57">
        <v>0</v>
      </c>
      <c r="AO24" s="57">
        <v>0</v>
      </c>
      <c r="AP24" s="42">
        <f t="shared" si="39"/>
        <v>4</v>
      </c>
      <c r="AQ24" s="57">
        <v>1.875</v>
      </c>
      <c r="AR24" s="57">
        <v>0</v>
      </c>
      <c r="AS24" s="57">
        <v>0</v>
      </c>
      <c r="AT24" s="57">
        <v>0</v>
      </c>
      <c r="AU24" s="57">
        <v>0</v>
      </c>
      <c r="AV24" s="57">
        <v>0</v>
      </c>
      <c r="AW24" s="57">
        <v>0</v>
      </c>
      <c r="AX24" s="57">
        <v>0</v>
      </c>
      <c r="AY24" s="57">
        <v>0</v>
      </c>
      <c r="AZ24" s="57">
        <v>3.9750000000000001</v>
      </c>
      <c r="BA24" s="57">
        <v>0</v>
      </c>
      <c r="BB24" s="57">
        <v>0</v>
      </c>
      <c r="BC24" s="57">
        <f t="shared" si="40"/>
        <v>1.875</v>
      </c>
      <c r="BD24" s="57">
        <v>0</v>
      </c>
      <c r="BE24" s="57">
        <v>0</v>
      </c>
      <c r="BF24" s="57">
        <v>0</v>
      </c>
      <c r="BG24" s="57">
        <v>4</v>
      </c>
      <c r="BH24" s="57">
        <v>0</v>
      </c>
      <c r="BI24" s="57">
        <v>0</v>
      </c>
      <c r="BJ24" s="57">
        <v>0</v>
      </c>
      <c r="BK24" s="57">
        <v>0</v>
      </c>
      <c r="BL24" s="57">
        <v>0</v>
      </c>
      <c r="BM24" s="57">
        <v>0</v>
      </c>
      <c r="BN24" s="57">
        <v>0</v>
      </c>
      <c r="BO24" s="57">
        <v>0</v>
      </c>
      <c r="BP24" s="57">
        <f t="shared" si="41"/>
        <v>4</v>
      </c>
      <c r="BQ24" s="57">
        <v>0</v>
      </c>
      <c r="BR24" s="57">
        <v>0</v>
      </c>
      <c r="BS24" s="57">
        <v>0</v>
      </c>
      <c r="BT24" s="57">
        <v>0</v>
      </c>
      <c r="BU24" s="57">
        <v>0</v>
      </c>
      <c r="BV24" s="57">
        <v>0</v>
      </c>
      <c r="BW24" s="57">
        <v>0</v>
      </c>
      <c r="BX24" s="57">
        <v>0</v>
      </c>
      <c r="BY24" s="57">
        <v>0</v>
      </c>
      <c r="BZ24" s="57">
        <v>0</v>
      </c>
      <c r="CA24" s="57">
        <v>0</v>
      </c>
      <c r="CB24" s="57">
        <v>0</v>
      </c>
      <c r="CC24" s="57">
        <f t="shared" si="42"/>
        <v>0</v>
      </c>
      <c r="CD24" s="57">
        <v>0</v>
      </c>
      <c r="CE24" s="57">
        <v>0</v>
      </c>
      <c r="CF24" s="57">
        <v>0</v>
      </c>
      <c r="CG24" s="57">
        <v>0</v>
      </c>
      <c r="CH24" s="57">
        <v>0</v>
      </c>
      <c r="CI24" s="57">
        <v>0</v>
      </c>
      <c r="CJ24" s="57">
        <v>0</v>
      </c>
      <c r="CK24" s="57">
        <v>0</v>
      </c>
      <c r="CL24" s="57">
        <v>0</v>
      </c>
      <c r="CM24" s="57">
        <v>0</v>
      </c>
      <c r="CN24" s="57">
        <v>0</v>
      </c>
      <c r="CO24" s="57">
        <v>0</v>
      </c>
      <c r="CP24" s="57">
        <f t="shared" si="43"/>
        <v>0</v>
      </c>
      <c r="CQ24" s="57">
        <v>0</v>
      </c>
      <c r="CR24" s="57">
        <v>0</v>
      </c>
      <c r="CS24" s="57">
        <v>0</v>
      </c>
      <c r="CT24" s="57">
        <v>0</v>
      </c>
      <c r="CU24" s="57">
        <v>0</v>
      </c>
      <c r="CV24" s="57">
        <v>0</v>
      </c>
      <c r="CW24" s="57">
        <v>0</v>
      </c>
      <c r="CX24" s="57">
        <v>0</v>
      </c>
      <c r="CY24" s="57">
        <v>0</v>
      </c>
      <c r="CZ24" s="57">
        <v>0</v>
      </c>
      <c r="DA24" s="57">
        <v>0</v>
      </c>
      <c r="DB24" s="57">
        <v>0</v>
      </c>
      <c r="DC24" s="57">
        <f t="shared" si="44"/>
        <v>0</v>
      </c>
      <c r="DD24" s="57">
        <v>0</v>
      </c>
      <c r="DE24" s="57">
        <v>0</v>
      </c>
      <c r="DF24" s="57">
        <v>0</v>
      </c>
      <c r="DG24" s="57">
        <v>0</v>
      </c>
      <c r="DH24" s="57">
        <v>0</v>
      </c>
      <c r="DI24" s="57">
        <v>0</v>
      </c>
      <c r="DJ24" s="57">
        <v>0</v>
      </c>
      <c r="DK24" s="57">
        <v>0</v>
      </c>
      <c r="DL24" s="57">
        <v>0</v>
      </c>
      <c r="DM24" s="57">
        <v>0</v>
      </c>
      <c r="DN24" s="57">
        <v>0</v>
      </c>
      <c r="DO24" s="57">
        <v>0</v>
      </c>
      <c r="DP24" s="57">
        <f t="shared" si="45"/>
        <v>0</v>
      </c>
    </row>
    <row r="25" spans="1:120" x14ac:dyDescent="0.2">
      <c r="B25" s="37"/>
      <c r="C25" s="8" t="s">
        <v>180</v>
      </c>
      <c r="Q25" s="57">
        <v>0</v>
      </c>
      <c r="R25" s="57">
        <v>0</v>
      </c>
      <c r="S25" s="57">
        <v>0</v>
      </c>
      <c r="T25" s="57">
        <v>0</v>
      </c>
      <c r="U25" s="57">
        <v>0</v>
      </c>
      <c r="V25" s="57">
        <v>0</v>
      </c>
      <c r="W25" s="57">
        <v>0</v>
      </c>
      <c r="X25" s="57">
        <v>0</v>
      </c>
      <c r="Y25" s="57">
        <v>1.825</v>
      </c>
      <c r="Z25" s="57">
        <v>0</v>
      </c>
      <c r="AA25" s="57">
        <v>0</v>
      </c>
      <c r="AB25" s="57">
        <v>1.2</v>
      </c>
      <c r="AC25" s="57">
        <f t="shared" si="38"/>
        <v>0</v>
      </c>
      <c r="AD25" s="57">
        <v>3</v>
      </c>
      <c r="AE25" s="57">
        <v>0</v>
      </c>
      <c r="AF25" s="57">
        <v>1</v>
      </c>
      <c r="AG25" s="57">
        <v>0</v>
      </c>
      <c r="AH25" s="57">
        <v>2</v>
      </c>
      <c r="AI25" s="57">
        <v>3</v>
      </c>
      <c r="AJ25" s="57">
        <v>4</v>
      </c>
      <c r="AK25" s="57">
        <v>0</v>
      </c>
      <c r="AL25" s="57">
        <v>0</v>
      </c>
      <c r="AM25" s="57">
        <v>0</v>
      </c>
      <c r="AN25" s="57">
        <v>0</v>
      </c>
      <c r="AO25" s="57">
        <v>2</v>
      </c>
      <c r="AP25" s="42">
        <f t="shared" si="39"/>
        <v>4</v>
      </c>
      <c r="AQ25" s="57">
        <v>0</v>
      </c>
      <c r="AR25" s="57">
        <v>0</v>
      </c>
      <c r="AS25" s="57">
        <v>0</v>
      </c>
      <c r="AT25" s="57">
        <v>0</v>
      </c>
      <c r="AU25" s="57">
        <v>0</v>
      </c>
      <c r="AV25" s="57">
        <v>0</v>
      </c>
      <c r="AW25" s="57">
        <v>0</v>
      </c>
      <c r="AX25" s="57">
        <v>0</v>
      </c>
      <c r="AY25" s="57">
        <v>2</v>
      </c>
      <c r="AZ25" s="57">
        <v>2</v>
      </c>
      <c r="BA25" s="57">
        <v>0</v>
      </c>
      <c r="BB25" s="57">
        <v>0</v>
      </c>
      <c r="BC25" s="57">
        <f t="shared" si="40"/>
        <v>0</v>
      </c>
      <c r="BD25" s="57">
        <v>1.25</v>
      </c>
      <c r="BE25" s="57">
        <v>2</v>
      </c>
      <c r="BF25" s="57">
        <v>0</v>
      </c>
      <c r="BG25" s="57">
        <v>0</v>
      </c>
      <c r="BH25" s="57">
        <v>2</v>
      </c>
      <c r="BI25" s="57">
        <v>0</v>
      </c>
      <c r="BJ25" s="57">
        <v>0</v>
      </c>
      <c r="BK25" s="57">
        <v>0</v>
      </c>
      <c r="BL25" s="57">
        <v>0</v>
      </c>
      <c r="BM25" s="57">
        <v>2</v>
      </c>
      <c r="BN25" s="57">
        <v>0</v>
      </c>
      <c r="BO25" s="57">
        <v>1</v>
      </c>
      <c r="BP25" s="57">
        <f t="shared" si="41"/>
        <v>3.25</v>
      </c>
      <c r="BQ25" s="57">
        <v>0</v>
      </c>
      <c r="BR25" s="57">
        <v>0</v>
      </c>
      <c r="BS25" s="57">
        <v>4</v>
      </c>
      <c r="BT25" s="57">
        <v>0</v>
      </c>
      <c r="BU25" s="57">
        <v>0</v>
      </c>
      <c r="BV25" s="57">
        <v>0</v>
      </c>
      <c r="BW25" s="57">
        <v>0</v>
      </c>
      <c r="BX25" s="57">
        <v>0</v>
      </c>
      <c r="BY25" s="57">
        <v>0</v>
      </c>
      <c r="BZ25" s="57">
        <v>0</v>
      </c>
      <c r="CA25" s="57">
        <v>0</v>
      </c>
      <c r="CB25" s="57">
        <v>0</v>
      </c>
      <c r="CC25" s="57">
        <f t="shared" si="42"/>
        <v>4</v>
      </c>
      <c r="CD25" s="57">
        <v>0</v>
      </c>
      <c r="CE25" s="57">
        <v>0</v>
      </c>
      <c r="CF25" s="57">
        <v>0</v>
      </c>
      <c r="CG25" s="57">
        <v>0</v>
      </c>
      <c r="CH25" s="57">
        <v>0</v>
      </c>
      <c r="CI25" s="57">
        <v>0</v>
      </c>
      <c r="CJ25" s="57">
        <v>0</v>
      </c>
      <c r="CK25" s="57">
        <v>0</v>
      </c>
      <c r="CL25" s="57">
        <v>0</v>
      </c>
      <c r="CM25" s="57">
        <v>0</v>
      </c>
      <c r="CN25" s="57">
        <v>0</v>
      </c>
      <c r="CO25" s="57">
        <v>0</v>
      </c>
      <c r="CP25" s="57">
        <f t="shared" si="43"/>
        <v>0</v>
      </c>
      <c r="CQ25" s="57">
        <v>0</v>
      </c>
      <c r="CR25" s="57">
        <v>0</v>
      </c>
      <c r="CS25" s="57">
        <v>0</v>
      </c>
      <c r="CT25" s="57">
        <v>0</v>
      </c>
      <c r="CU25" s="57">
        <v>0</v>
      </c>
      <c r="CV25" s="57">
        <v>0</v>
      </c>
      <c r="CW25" s="57">
        <v>0</v>
      </c>
      <c r="CX25" s="57">
        <v>0</v>
      </c>
      <c r="CY25" s="57">
        <v>0</v>
      </c>
      <c r="CZ25" s="57">
        <v>0</v>
      </c>
      <c r="DA25" s="57">
        <v>0</v>
      </c>
      <c r="DB25" s="57">
        <v>0</v>
      </c>
      <c r="DC25" s="57">
        <f t="shared" si="44"/>
        <v>0</v>
      </c>
      <c r="DD25" s="57">
        <v>0</v>
      </c>
      <c r="DE25" s="57">
        <v>0</v>
      </c>
      <c r="DF25" s="57">
        <v>0</v>
      </c>
      <c r="DG25" s="57">
        <v>0</v>
      </c>
      <c r="DH25" s="57">
        <v>0</v>
      </c>
      <c r="DI25" s="57">
        <v>0</v>
      </c>
      <c r="DJ25" s="57">
        <v>0</v>
      </c>
      <c r="DK25" s="57">
        <v>0</v>
      </c>
      <c r="DL25" s="57">
        <v>0</v>
      </c>
      <c r="DM25" s="57">
        <v>0</v>
      </c>
      <c r="DN25" s="57">
        <v>0</v>
      </c>
      <c r="DO25" s="57">
        <v>0</v>
      </c>
      <c r="DP25" s="57">
        <f t="shared" si="45"/>
        <v>0</v>
      </c>
    </row>
    <row r="26" spans="1:120" x14ac:dyDescent="0.2">
      <c r="B26" s="37"/>
      <c r="C26" s="8" t="s">
        <v>181</v>
      </c>
      <c r="Q26" s="57">
        <v>0</v>
      </c>
      <c r="R26" s="57">
        <v>0</v>
      </c>
      <c r="S26" s="57">
        <v>2</v>
      </c>
      <c r="T26" s="57">
        <v>0</v>
      </c>
      <c r="U26" s="57">
        <v>2</v>
      </c>
      <c r="V26" s="57">
        <v>0</v>
      </c>
      <c r="W26" s="57">
        <v>0</v>
      </c>
      <c r="X26" s="57">
        <v>0</v>
      </c>
      <c r="Y26" s="57">
        <v>0</v>
      </c>
      <c r="Z26" s="57">
        <v>0</v>
      </c>
      <c r="AA26" s="57">
        <v>0</v>
      </c>
      <c r="AB26" s="57">
        <v>0</v>
      </c>
      <c r="AC26" s="57">
        <f t="shared" si="38"/>
        <v>2</v>
      </c>
      <c r="AD26" s="57">
        <v>0</v>
      </c>
      <c r="AE26" s="57">
        <v>0</v>
      </c>
      <c r="AF26" s="57">
        <v>0</v>
      </c>
      <c r="AG26" s="57">
        <v>0</v>
      </c>
      <c r="AH26" s="57">
        <v>0</v>
      </c>
      <c r="AI26" s="57">
        <v>0</v>
      </c>
      <c r="AJ26" s="57">
        <v>0</v>
      </c>
      <c r="AK26" s="57">
        <v>0</v>
      </c>
      <c r="AL26" s="57">
        <v>0</v>
      </c>
      <c r="AM26" s="57">
        <v>0</v>
      </c>
      <c r="AN26" s="57">
        <v>0</v>
      </c>
      <c r="AO26" s="57">
        <v>0</v>
      </c>
      <c r="AP26" s="42">
        <f t="shared" si="39"/>
        <v>0</v>
      </c>
      <c r="AQ26" s="57">
        <v>0</v>
      </c>
      <c r="AR26" s="57">
        <v>0</v>
      </c>
      <c r="AS26" s="57">
        <v>0</v>
      </c>
      <c r="AT26" s="57">
        <v>0</v>
      </c>
      <c r="AU26" s="57">
        <v>0</v>
      </c>
      <c r="AV26" s="57">
        <v>0</v>
      </c>
      <c r="AW26" s="57">
        <v>0</v>
      </c>
      <c r="AX26" s="57">
        <v>0</v>
      </c>
      <c r="AY26" s="57">
        <v>0</v>
      </c>
      <c r="AZ26" s="57">
        <v>0</v>
      </c>
      <c r="BA26" s="57">
        <v>0</v>
      </c>
      <c r="BB26" s="57">
        <v>0</v>
      </c>
      <c r="BC26" s="57">
        <f t="shared" si="40"/>
        <v>0</v>
      </c>
      <c r="BD26" s="57">
        <v>0</v>
      </c>
      <c r="BE26" s="57">
        <v>0</v>
      </c>
      <c r="BF26" s="57">
        <v>0</v>
      </c>
      <c r="BG26" s="57">
        <v>0</v>
      </c>
      <c r="BH26" s="57">
        <v>0</v>
      </c>
      <c r="BI26" s="57">
        <v>0</v>
      </c>
      <c r="BJ26" s="57">
        <v>0</v>
      </c>
      <c r="BK26" s="57">
        <v>0</v>
      </c>
      <c r="BL26" s="57">
        <v>0</v>
      </c>
      <c r="BM26" s="57">
        <v>0</v>
      </c>
      <c r="BN26" s="57">
        <v>0</v>
      </c>
      <c r="BO26" s="57">
        <v>0</v>
      </c>
      <c r="BP26" s="57">
        <f t="shared" si="41"/>
        <v>0</v>
      </c>
      <c r="BQ26" s="57">
        <v>0</v>
      </c>
      <c r="BR26" s="57">
        <v>0</v>
      </c>
      <c r="BS26" s="57">
        <v>0</v>
      </c>
      <c r="BT26" s="57">
        <v>0</v>
      </c>
      <c r="BU26" s="57">
        <v>0</v>
      </c>
      <c r="BV26" s="57">
        <v>0</v>
      </c>
      <c r="BW26" s="57">
        <v>0</v>
      </c>
      <c r="BX26" s="57">
        <v>0</v>
      </c>
      <c r="BY26" s="57">
        <v>0</v>
      </c>
      <c r="BZ26" s="57">
        <v>0</v>
      </c>
      <c r="CA26" s="57">
        <v>0</v>
      </c>
      <c r="CB26" s="57">
        <v>0</v>
      </c>
      <c r="CC26" s="57">
        <f t="shared" si="42"/>
        <v>0</v>
      </c>
      <c r="CD26" s="57">
        <v>0</v>
      </c>
      <c r="CE26" s="57">
        <v>0</v>
      </c>
      <c r="CF26" s="57">
        <v>0</v>
      </c>
      <c r="CG26" s="57">
        <v>0</v>
      </c>
      <c r="CH26" s="57">
        <v>0</v>
      </c>
      <c r="CI26" s="57">
        <v>0</v>
      </c>
      <c r="CJ26" s="57">
        <v>0</v>
      </c>
      <c r="CK26" s="57">
        <v>0</v>
      </c>
      <c r="CL26" s="57">
        <v>0</v>
      </c>
      <c r="CM26" s="57">
        <v>0</v>
      </c>
      <c r="CN26" s="57">
        <v>0</v>
      </c>
      <c r="CO26" s="57">
        <v>0</v>
      </c>
      <c r="CP26" s="57">
        <f t="shared" si="43"/>
        <v>0</v>
      </c>
      <c r="CQ26" s="57">
        <v>0</v>
      </c>
      <c r="CR26" s="57">
        <v>0</v>
      </c>
      <c r="CS26" s="57">
        <v>0</v>
      </c>
      <c r="CT26" s="57">
        <v>0</v>
      </c>
      <c r="CU26" s="57">
        <v>0</v>
      </c>
      <c r="CV26" s="57">
        <v>0</v>
      </c>
      <c r="CW26" s="57">
        <v>0</v>
      </c>
      <c r="CX26" s="57">
        <v>0</v>
      </c>
      <c r="CY26" s="57">
        <v>0</v>
      </c>
      <c r="CZ26" s="57">
        <v>0</v>
      </c>
      <c r="DA26" s="57">
        <v>0</v>
      </c>
      <c r="DB26" s="57">
        <v>0</v>
      </c>
      <c r="DC26" s="57">
        <f t="shared" si="44"/>
        <v>0</v>
      </c>
      <c r="DD26" s="57">
        <v>0</v>
      </c>
      <c r="DE26" s="57">
        <v>0</v>
      </c>
      <c r="DF26" s="57">
        <v>0</v>
      </c>
      <c r="DG26" s="57">
        <v>0</v>
      </c>
      <c r="DH26" s="57">
        <v>0</v>
      </c>
      <c r="DI26" s="57">
        <v>0</v>
      </c>
      <c r="DJ26" s="57">
        <v>0</v>
      </c>
      <c r="DK26" s="57">
        <v>0</v>
      </c>
      <c r="DL26" s="57">
        <v>0</v>
      </c>
      <c r="DM26" s="57">
        <v>0</v>
      </c>
      <c r="DN26" s="57">
        <v>0</v>
      </c>
      <c r="DO26" s="57">
        <v>0</v>
      </c>
      <c r="DP26" s="57">
        <f t="shared" si="45"/>
        <v>0</v>
      </c>
    </row>
    <row r="27" spans="1:120" x14ac:dyDescent="0.2">
      <c r="B27" s="37"/>
      <c r="C27" s="8" t="s">
        <v>182</v>
      </c>
      <c r="Q27" s="57">
        <v>0</v>
      </c>
      <c r="R27" s="57">
        <v>0</v>
      </c>
      <c r="S27" s="57">
        <v>2</v>
      </c>
      <c r="T27" s="57">
        <v>2</v>
      </c>
      <c r="U27" s="57">
        <v>0</v>
      </c>
      <c r="V27" s="57">
        <v>0</v>
      </c>
      <c r="W27" s="57">
        <v>0</v>
      </c>
      <c r="X27" s="57">
        <v>0</v>
      </c>
      <c r="Y27" s="57">
        <v>0</v>
      </c>
      <c r="Z27" s="57">
        <v>0</v>
      </c>
      <c r="AA27" s="57">
        <v>0</v>
      </c>
      <c r="AB27" s="57">
        <v>0</v>
      </c>
      <c r="AC27" s="57">
        <f t="shared" si="38"/>
        <v>4</v>
      </c>
      <c r="AD27" s="57">
        <v>0</v>
      </c>
      <c r="AE27" s="57">
        <v>0</v>
      </c>
      <c r="AF27" s="57">
        <v>0</v>
      </c>
      <c r="AG27" s="57">
        <v>0</v>
      </c>
      <c r="AH27" s="57">
        <v>0</v>
      </c>
      <c r="AI27" s="57">
        <v>0</v>
      </c>
      <c r="AJ27" s="57">
        <v>0</v>
      </c>
      <c r="AK27" s="57">
        <v>0</v>
      </c>
      <c r="AL27" s="57">
        <v>0</v>
      </c>
      <c r="AM27" s="57">
        <v>0</v>
      </c>
      <c r="AN27" s="57">
        <v>0</v>
      </c>
      <c r="AO27" s="57">
        <v>0</v>
      </c>
      <c r="AP27" s="42">
        <f t="shared" si="39"/>
        <v>0</v>
      </c>
      <c r="AQ27" s="57">
        <v>0</v>
      </c>
      <c r="AR27" s="57">
        <v>0</v>
      </c>
      <c r="AS27" s="57">
        <v>0</v>
      </c>
      <c r="AT27" s="57">
        <v>0</v>
      </c>
      <c r="AU27" s="57">
        <v>0</v>
      </c>
      <c r="AV27" s="57">
        <v>0</v>
      </c>
      <c r="AW27" s="57">
        <v>0</v>
      </c>
      <c r="AX27" s="57">
        <v>0</v>
      </c>
      <c r="AY27" s="57">
        <v>0</v>
      </c>
      <c r="AZ27" s="57">
        <v>0</v>
      </c>
      <c r="BA27" s="57">
        <v>0</v>
      </c>
      <c r="BB27" s="57">
        <v>0</v>
      </c>
      <c r="BC27" s="57">
        <f t="shared" si="40"/>
        <v>0</v>
      </c>
      <c r="BD27" s="57">
        <v>0</v>
      </c>
      <c r="BE27" s="57">
        <v>0</v>
      </c>
      <c r="BF27" s="57">
        <v>0</v>
      </c>
      <c r="BG27" s="57">
        <v>0</v>
      </c>
      <c r="BH27" s="57">
        <v>0</v>
      </c>
      <c r="BI27" s="57">
        <v>0</v>
      </c>
      <c r="BJ27" s="57">
        <v>0</v>
      </c>
      <c r="BK27" s="57">
        <v>0</v>
      </c>
      <c r="BL27" s="57">
        <v>0</v>
      </c>
      <c r="BM27" s="57">
        <v>0</v>
      </c>
      <c r="BN27" s="57">
        <v>0</v>
      </c>
      <c r="BO27" s="57">
        <v>0</v>
      </c>
      <c r="BP27" s="57">
        <f t="shared" si="41"/>
        <v>0</v>
      </c>
      <c r="BQ27" s="57">
        <v>0</v>
      </c>
      <c r="BR27" s="57">
        <v>0</v>
      </c>
      <c r="BS27" s="57">
        <v>0</v>
      </c>
      <c r="BT27" s="57">
        <v>0</v>
      </c>
      <c r="BU27" s="57">
        <v>0</v>
      </c>
      <c r="BV27" s="57">
        <v>0</v>
      </c>
      <c r="BW27" s="57">
        <v>0</v>
      </c>
      <c r="BX27" s="57">
        <v>0</v>
      </c>
      <c r="BY27" s="57">
        <v>0</v>
      </c>
      <c r="BZ27" s="57">
        <v>0</v>
      </c>
      <c r="CA27" s="57">
        <v>0</v>
      </c>
      <c r="CB27" s="57">
        <v>0</v>
      </c>
      <c r="CC27" s="57">
        <f t="shared" si="42"/>
        <v>0</v>
      </c>
      <c r="CD27" s="57">
        <v>0</v>
      </c>
      <c r="CE27" s="57">
        <v>0</v>
      </c>
      <c r="CF27" s="57">
        <v>0</v>
      </c>
      <c r="CG27" s="57">
        <v>0</v>
      </c>
      <c r="CH27" s="57">
        <v>0</v>
      </c>
      <c r="CI27" s="57">
        <v>0</v>
      </c>
      <c r="CJ27" s="57">
        <v>0</v>
      </c>
      <c r="CK27" s="57">
        <v>0</v>
      </c>
      <c r="CL27" s="57">
        <v>0</v>
      </c>
      <c r="CM27" s="57">
        <v>0</v>
      </c>
      <c r="CN27" s="57">
        <v>0</v>
      </c>
      <c r="CO27" s="57">
        <v>0</v>
      </c>
      <c r="CP27" s="57">
        <f t="shared" si="43"/>
        <v>0</v>
      </c>
      <c r="CQ27" s="57">
        <v>0</v>
      </c>
      <c r="CR27" s="57">
        <v>0</v>
      </c>
      <c r="CS27" s="57">
        <v>0</v>
      </c>
      <c r="CT27" s="57">
        <v>0</v>
      </c>
      <c r="CU27" s="57">
        <v>0</v>
      </c>
      <c r="CV27" s="57">
        <v>0</v>
      </c>
      <c r="CW27" s="57">
        <v>0</v>
      </c>
      <c r="CX27" s="57">
        <v>0</v>
      </c>
      <c r="CY27" s="57">
        <v>0</v>
      </c>
      <c r="CZ27" s="57">
        <v>0</v>
      </c>
      <c r="DA27" s="57">
        <v>0</v>
      </c>
      <c r="DB27" s="57">
        <v>0</v>
      </c>
      <c r="DC27" s="57">
        <f t="shared" si="44"/>
        <v>0</v>
      </c>
      <c r="DD27" s="57">
        <v>0</v>
      </c>
      <c r="DE27" s="57">
        <v>0</v>
      </c>
      <c r="DF27" s="57">
        <v>0</v>
      </c>
      <c r="DG27" s="57">
        <v>0</v>
      </c>
      <c r="DH27" s="57">
        <v>0</v>
      </c>
      <c r="DI27" s="57">
        <v>0</v>
      </c>
      <c r="DJ27" s="57">
        <v>0</v>
      </c>
      <c r="DK27" s="57">
        <v>0</v>
      </c>
      <c r="DL27" s="57">
        <v>0</v>
      </c>
      <c r="DM27" s="57">
        <v>0</v>
      </c>
      <c r="DN27" s="57">
        <v>0</v>
      </c>
      <c r="DO27" s="57">
        <v>0</v>
      </c>
      <c r="DP27" s="57">
        <f t="shared" si="45"/>
        <v>0</v>
      </c>
    </row>
    <row r="28" spans="1:120" x14ac:dyDescent="0.2">
      <c r="B28" s="37"/>
      <c r="C28" s="8" t="s">
        <v>185</v>
      </c>
      <c r="Q28" s="57">
        <v>0</v>
      </c>
      <c r="R28" s="57">
        <v>0</v>
      </c>
      <c r="S28" s="57">
        <v>0</v>
      </c>
      <c r="T28" s="57">
        <v>0</v>
      </c>
      <c r="U28" s="57">
        <v>0</v>
      </c>
      <c r="V28" s="57">
        <v>0</v>
      </c>
      <c r="W28" s="57">
        <v>0</v>
      </c>
      <c r="X28" s="57">
        <v>0</v>
      </c>
      <c r="Y28" s="57">
        <v>0</v>
      </c>
      <c r="Z28" s="57">
        <v>0</v>
      </c>
      <c r="AA28" s="57">
        <v>0</v>
      </c>
      <c r="AB28" s="57">
        <v>0</v>
      </c>
      <c r="AC28" s="57">
        <f t="shared" si="38"/>
        <v>0</v>
      </c>
      <c r="AD28" s="57">
        <v>0</v>
      </c>
      <c r="AE28" s="57">
        <v>0</v>
      </c>
      <c r="AF28" s="57">
        <v>0</v>
      </c>
      <c r="AG28" s="57">
        <v>0</v>
      </c>
      <c r="AH28" s="57">
        <v>0</v>
      </c>
      <c r="AI28" s="57">
        <v>0</v>
      </c>
      <c r="AJ28" s="57">
        <v>0</v>
      </c>
      <c r="AK28" s="57">
        <v>0</v>
      </c>
      <c r="AL28" s="57">
        <v>0</v>
      </c>
      <c r="AM28" s="57">
        <v>0</v>
      </c>
      <c r="AN28" s="57">
        <v>0</v>
      </c>
      <c r="AO28" s="57">
        <v>0</v>
      </c>
      <c r="AP28" s="42">
        <f t="shared" si="39"/>
        <v>0</v>
      </c>
      <c r="AQ28" s="57">
        <v>0</v>
      </c>
      <c r="AR28" s="57">
        <v>0</v>
      </c>
      <c r="AS28" s="57">
        <v>0</v>
      </c>
      <c r="AT28" s="57">
        <v>0</v>
      </c>
      <c r="AU28" s="57">
        <v>0</v>
      </c>
      <c r="AV28" s="57">
        <v>0</v>
      </c>
      <c r="AW28" s="57">
        <v>0</v>
      </c>
      <c r="AX28" s="57">
        <v>0</v>
      </c>
      <c r="AY28" s="57">
        <v>0</v>
      </c>
      <c r="AZ28" s="57">
        <v>0</v>
      </c>
      <c r="BA28" s="57">
        <v>0</v>
      </c>
      <c r="BB28" s="57">
        <v>0</v>
      </c>
      <c r="BC28" s="57">
        <f t="shared" si="40"/>
        <v>0</v>
      </c>
      <c r="BD28" s="57">
        <v>0</v>
      </c>
      <c r="BE28" s="57">
        <v>0</v>
      </c>
      <c r="BF28" s="57">
        <v>0</v>
      </c>
      <c r="BG28" s="57">
        <v>0</v>
      </c>
      <c r="BH28" s="57">
        <v>0</v>
      </c>
      <c r="BI28" s="57">
        <v>0</v>
      </c>
      <c r="BJ28" s="57">
        <v>0</v>
      </c>
      <c r="BK28" s="57">
        <v>0</v>
      </c>
      <c r="BL28" s="57">
        <v>0</v>
      </c>
      <c r="BM28" s="57">
        <v>0</v>
      </c>
      <c r="BN28" s="57">
        <v>0</v>
      </c>
      <c r="BO28" s="57">
        <v>0</v>
      </c>
      <c r="BP28" s="57">
        <f t="shared" si="41"/>
        <v>0</v>
      </c>
      <c r="BQ28" s="57">
        <v>0</v>
      </c>
      <c r="BR28" s="57">
        <v>0</v>
      </c>
      <c r="BS28" s="57">
        <v>0</v>
      </c>
      <c r="BT28" s="57">
        <v>0</v>
      </c>
      <c r="BU28" s="57">
        <v>0</v>
      </c>
      <c r="BV28" s="57">
        <v>0</v>
      </c>
      <c r="BW28" s="57">
        <v>0</v>
      </c>
      <c r="BX28" s="57">
        <v>0</v>
      </c>
      <c r="BY28" s="57">
        <v>0</v>
      </c>
      <c r="BZ28" s="57">
        <v>0</v>
      </c>
      <c r="CA28" s="57">
        <v>0</v>
      </c>
      <c r="CB28" s="57">
        <v>0</v>
      </c>
      <c r="CC28" s="57">
        <f t="shared" si="42"/>
        <v>0</v>
      </c>
      <c r="CD28" s="57">
        <v>0</v>
      </c>
      <c r="CE28" s="57">
        <v>0</v>
      </c>
      <c r="CF28" s="57">
        <v>0</v>
      </c>
      <c r="CG28" s="57">
        <v>0</v>
      </c>
      <c r="CH28" s="57">
        <v>0</v>
      </c>
      <c r="CI28" s="57">
        <v>0</v>
      </c>
      <c r="CJ28" s="57">
        <v>0</v>
      </c>
      <c r="CK28" s="57">
        <v>0</v>
      </c>
      <c r="CL28" s="57">
        <v>0</v>
      </c>
      <c r="CM28" s="57">
        <v>0</v>
      </c>
      <c r="CN28" s="57">
        <v>0</v>
      </c>
      <c r="CO28" s="57">
        <v>0</v>
      </c>
      <c r="CP28" s="57">
        <f t="shared" si="43"/>
        <v>0</v>
      </c>
      <c r="CQ28" s="57">
        <v>0</v>
      </c>
      <c r="CR28" s="57">
        <v>0</v>
      </c>
      <c r="CS28" s="57">
        <v>0</v>
      </c>
      <c r="CT28" s="57">
        <v>0</v>
      </c>
      <c r="CU28" s="57">
        <v>0</v>
      </c>
      <c r="CV28" s="57">
        <v>0</v>
      </c>
      <c r="CW28" s="57">
        <v>0</v>
      </c>
      <c r="CX28" s="57">
        <v>0</v>
      </c>
      <c r="CY28" s="57">
        <v>0</v>
      </c>
      <c r="CZ28" s="57">
        <v>0</v>
      </c>
      <c r="DA28" s="57">
        <v>0</v>
      </c>
      <c r="DB28" s="57">
        <v>0</v>
      </c>
      <c r="DC28" s="57">
        <f t="shared" si="44"/>
        <v>0</v>
      </c>
      <c r="DD28" s="57">
        <v>0</v>
      </c>
      <c r="DE28" s="57">
        <v>0</v>
      </c>
      <c r="DF28" s="57">
        <v>0</v>
      </c>
      <c r="DG28" s="57">
        <v>0</v>
      </c>
      <c r="DH28" s="57">
        <v>0</v>
      </c>
      <c r="DI28" s="57">
        <v>0</v>
      </c>
      <c r="DJ28" s="57">
        <v>0</v>
      </c>
      <c r="DK28" s="57">
        <v>0</v>
      </c>
      <c r="DL28" s="57">
        <v>0</v>
      </c>
      <c r="DM28" s="57">
        <v>0</v>
      </c>
      <c r="DN28" s="57">
        <v>0</v>
      </c>
      <c r="DO28" s="57">
        <v>0</v>
      </c>
      <c r="DP28" s="57">
        <f t="shared" si="45"/>
        <v>0</v>
      </c>
    </row>
    <row r="29" spans="1:120" x14ac:dyDescent="0.2">
      <c r="B29" s="37"/>
      <c r="C29" s="8" t="s">
        <v>186</v>
      </c>
      <c r="Q29" s="57">
        <v>0</v>
      </c>
      <c r="R29" s="57">
        <v>0</v>
      </c>
      <c r="S29" s="57">
        <v>0</v>
      </c>
      <c r="T29" s="57">
        <v>3.5</v>
      </c>
      <c r="U29" s="57">
        <v>0</v>
      </c>
      <c r="V29" s="57">
        <v>3.5</v>
      </c>
      <c r="W29" s="57">
        <v>0</v>
      </c>
      <c r="X29" s="57">
        <v>0</v>
      </c>
      <c r="Y29" s="57">
        <v>0</v>
      </c>
      <c r="Z29" s="57">
        <v>0</v>
      </c>
      <c r="AA29" s="57">
        <v>0</v>
      </c>
      <c r="AB29" s="57">
        <v>0</v>
      </c>
      <c r="AC29" s="57">
        <f t="shared" si="38"/>
        <v>3.5</v>
      </c>
      <c r="AD29" s="57">
        <v>0</v>
      </c>
      <c r="AE29" s="57">
        <v>0</v>
      </c>
      <c r="AF29" s="57">
        <v>0</v>
      </c>
      <c r="AG29" s="57">
        <v>0</v>
      </c>
      <c r="AH29" s="57">
        <v>0</v>
      </c>
      <c r="AI29" s="57">
        <v>0</v>
      </c>
      <c r="AJ29" s="57">
        <v>0</v>
      </c>
      <c r="AK29" s="57">
        <v>0</v>
      </c>
      <c r="AL29" s="57">
        <v>0</v>
      </c>
      <c r="AM29" s="57">
        <v>0</v>
      </c>
      <c r="AN29" s="57">
        <v>0</v>
      </c>
      <c r="AO29" s="57">
        <v>0</v>
      </c>
      <c r="AP29" s="42">
        <f t="shared" si="39"/>
        <v>0</v>
      </c>
      <c r="AQ29" s="57">
        <v>0</v>
      </c>
      <c r="AR29" s="57">
        <v>0</v>
      </c>
      <c r="AS29" s="57">
        <v>0</v>
      </c>
      <c r="AT29" s="57">
        <v>0</v>
      </c>
      <c r="AU29" s="57">
        <v>0</v>
      </c>
      <c r="AV29" s="57">
        <v>0</v>
      </c>
      <c r="AW29" s="57">
        <v>0</v>
      </c>
      <c r="AX29" s="57">
        <v>0</v>
      </c>
      <c r="AY29" s="57">
        <v>0</v>
      </c>
      <c r="AZ29" s="57">
        <v>0</v>
      </c>
      <c r="BA29" s="57">
        <v>0</v>
      </c>
      <c r="BB29" s="57">
        <v>0</v>
      </c>
      <c r="BC29" s="57">
        <f t="shared" si="40"/>
        <v>0</v>
      </c>
      <c r="BD29" s="57">
        <v>0</v>
      </c>
      <c r="BE29" s="57">
        <v>0</v>
      </c>
      <c r="BF29" s="57">
        <v>0</v>
      </c>
      <c r="BG29" s="57">
        <v>0</v>
      </c>
      <c r="BH29" s="57">
        <v>0</v>
      </c>
      <c r="BI29" s="57">
        <v>0</v>
      </c>
      <c r="BJ29" s="57">
        <v>0</v>
      </c>
      <c r="BK29" s="57">
        <v>0</v>
      </c>
      <c r="BL29" s="57">
        <v>0</v>
      </c>
      <c r="BM29" s="57">
        <v>0</v>
      </c>
      <c r="BN29" s="57">
        <v>0</v>
      </c>
      <c r="BO29" s="57">
        <v>0</v>
      </c>
      <c r="BP29" s="57">
        <f t="shared" si="41"/>
        <v>0</v>
      </c>
      <c r="BQ29" s="57">
        <v>0</v>
      </c>
      <c r="BR29" s="57">
        <v>0</v>
      </c>
      <c r="BS29" s="57">
        <v>0</v>
      </c>
      <c r="BT29" s="57">
        <v>0</v>
      </c>
      <c r="BU29" s="57">
        <v>0</v>
      </c>
      <c r="BV29" s="57">
        <v>0</v>
      </c>
      <c r="BW29" s="57">
        <v>0</v>
      </c>
      <c r="BX29" s="57">
        <v>0</v>
      </c>
      <c r="BY29" s="57">
        <v>0</v>
      </c>
      <c r="BZ29" s="57">
        <v>0</v>
      </c>
      <c r="CA29" s="57">
        <v>0</v>
      </c>
      <c r="CB29" s="57">
        <v>0</v>
      </c>
      <c r="CC29" s="57">
        <f t="shared" si="42"/>
        <v>0</v>
      </c>
      <c r="CD29" s="57">
        <v>0</v>
      </c>
      <c r="CE29" s="57">
        <v>0</v>
      </c>
      <c r="CF29" s="57">
        <v>0</v>
      </c>
      <c r="CG29" s="57">
        <v>0</v>
      </c>
      <c r="CH29" s="57">
        <v>0</v>
      </c>
      <c r="CI29" s="57">
        <v>0</v>
      </c>
      <c r="CJ29" s="57">
        <v>0</v>
      </c>
      <c r="CK29" s="57">
        <v>0</v>
      </c>
      <c r="CL29" s="57">
        <v>0</v>
      </c>
      <c r="CM29" s="57">
        <v>0</v>
      </c>
      <c r="CN29" s="57">
        <v>0</v>
      </c>
      <c r="CO29" s="57">
        <v>0</v>
      </c>
      <c r="CP29" s="57">
        <f t="shared" si="43"/>
        <v>0</v>
      </c>
      <c r="CQ29" s="57">
        <v>0</v>
      </c>
      <c r="CR29" s="57">
        <v>0</v>
      </c>
      <c r="CS29" s="57">
        <v>0</v>
      </c>
      <c r="CT29" s="57">
        <v>0</v>
      </c>
      <c r="CU29" s="57">
        <v>0</v>
      </c>
      <c r="CV29" s="57">
        <v>0</v>
      </c>
      <c r="CW29" s="57">
        <v>0</v>
      </c>
      <c r="CX29" s="57">
        <v>0</v>
      </c>
      <c r="CY29" s="57">
        <v>0</v>
      </c>
      <c r="CZ29" s="57">
        <v>0</v>
      </c>
      <c r="DA29" s="57">
        <v>0</v>
      </c>
      <c r="DB29" s="57">
        <v>0</v>
      </c>
      <c r="DC29" s="57">
        <f t="shared" si="44"/>
        <v>0</v>
      </c>
      <c r="DD29" s="57">
        <v>0</v>
      </c>
      <c r="DE29" s="57">
        <v>0</v>
      </c>
      <c r="DF29" s="57">
        <v>0</v>
      </c>
      <c r="DG29" s="57">
        <v>0</v>
      </c>
      <c r="DH29" s="57">
        <v>0</v>
      </c>
      <c r="DI29" s="57">
        <v>0</v>
      </c>
      <c r="DJ29" s="57">
        <v>0</v>
      </c>
      <c r="DK29" s="57">
        <v>0</v>
      </c>
      <c r="DL29" s="57">
        <v>0</v>
      </c>
      <c r="DM29" s="57">
        <v>0</v>
      </c>
      <c r="DN29" s="57">
        <v>0</v>
      </c>
      <c r="DO29" s="57">
        <v>0</v>
      </c>
      <c r="DP29" s="57">
        <f t="shared" si="45"/>
        <v>0</v>
      </c>
    </row>
    <row r="30" spans="1:120" x14ac:dyDescent="0.2">
      <c r="B30" s="37"/>
      <c r="C30" s="8" t="s">
        <v>187</v>
      </c>
      <c r="Q30" s="57">
        <v>0</v>
      </c>
      <c r="R30" s="57">
        <v>0</v>
      </c>
      <c r="S30" s="57">
        <v>0</v>
      </c>
      <c r="T30" s="57">
        <v>14</v>
      </c>
      <c r="U30" s="57">
        <v>0</v>
      </c>
      <c r="V30" s="57">
        <v>0</v>
      </c>
      <c r="W30" s="57">
        <v>0</v>
      </c>
      <c r="X30" s="57">
        <v>0</v>
      </c>
      <c r="Y30" s="57">
        <v>0</v>
      </c>
      <c r="Z30" s="57">
        <v>0</v>
      </c>
      <c r="AA30" s="57">
        <v>0</v>
      </c>
      <c r="AB30" s="57">
        <v>0</v>
      </c>
      <c r="AC30" s="57">
        <f t="shared" si="38"/>
        <v>14</v>
      </c>
      <c r="AD30" s="57">
        <v>0</v>
      </c>
      <c r="AE30" s="57">
        <v>0</v>
      </c>
      <c r="AF30" s="57">
        <v>0</v>
      </c>
      <c r="AG30" s="57">
        <v>0</v>
      </c>
      <c r="AH30" s="57">
        <v>5.85</v>
      </c>
      <c r="AI30" s="57">
        <v>0</v>
      </c>
      <c r="AJ30" s="57">
        <v>0</v>
      </c>
      <c r="AK30" s="57">
        <v>2</v>
      </c>
      <c r="AL30" s="57">
        <v>0</v>
      </c>
      <c r="AM30" s="57">
        <v>0</v>
      </c>
      <c r="AN30" s="57">
        <v>10</v>
      </c>
      <c r="AO30" s="57">
        <v>0</v>
      </c>
      <c r="AP30" s="42">
        <f t="shared" si="39"/>
        <v>0</v>
      </c>
      <c r="AQ30" s="57">
        <v>3.95</v>
      </c>
      <c r="AR30" s="57">
        <v>0</v>
      </c>
      <c r="AS30" s="57">
        <v>0</v>
      </c>
      <c r="AT30" s="57">
        <v>0</v>
      </c>
      <c r="AU30" s="57">
        <v>0</v>
      </c>
      <c r="AV30" s="57">
        <v>0</v>
      </c>
      <c r="AW30" s="57">
        <v>0</v>
      </c>
      <c r="AX30" s="57">
        <v>2</v>
      </c>
      <c r="AY30" s="57">
        <v>0</v>
      </c>
      <c r="AZ30" s="57">
        <v>0</v>
      </c>
      <c r="BA30" s="57">
        <v>0</v>
      </c>
      <c r="BB30" s="57">
        <v>1.8</v>
      </c>
      <c r="BC30" s="57">
        <f t="shared" si="40"/>
        <v>3.95</v>
      </c>
      <c r="BD30" s="57">
        <v>0</v>
      </c>
      <c r="BE30" s="57">
        <v>2</v>
      </c>
      <c r="BF30" s="57">
        <v>0</v>
      </c>
      <c r="BG30" s="57">
        <v>0</v>
      </c>
      <c r="BH30" s="57">
        <v>0</v>
      </c>
      <c r="BI30" s="57">
        <v>2</v>
      </c>
      <c r="BJ30" s="57">
        <v>0</v>
      </c>
      <c r="BK30" s="57">
        <v>0</v>
      </c>
      <c r="BL30" s="57">
        <v>2</v>
      </c>
      <c r="BM30" s="57">
        <v>0</v>
      </c>
      <c r="BN30" s="57">
        <v>0</v>
      </c>
      <c r="BO30" s="57">
        <v>0</v>
      </c>
      <c r="BP30" s="57">
        <f t="shared" si="41"/>
        <v>2</v>
      </c>
      <c r="BQ30" s="57">
        <v>4</v>
      </c>
      <c r="BR30" s="57">
        <v>0</v>
      </c>
      <c r="BS30" s="57">
        <v>0</v>
      </c>
      <c r="BT30" s="57">
        <v>4</v>
      </c>
      <c r="BU30" s="57">
        <v>0</v>
      </c>
      <c r="BV30" s="57">
        <v>0</v>
      </c>
      <c r="BW30" s="57">
        <v>0</v>
      </c>
      <c r="BX30" s="57">
        <v>0</v>
      </c>
      <c r="BY30" s="57">
        <v>0</v>
      </c>
      <c r="BZ30" s="57">
        <v>0</v>
      </c>
      <c r="CA30" s="57">
        <v>0</v>
      </c>
      <c r="CB30" s="57">
        <v>0</v>
      </c>
      <c r="CC30" s="57">
        <f t="shared" si="42"/>
        <v>8</v>
      </c>
      <c r="CD30" s="57">
        <v>0</v>
      </c>
      <c r="CE30" s="57">
        <v>0</v>
      </c>
      <c r="CF30" s="57">
        <v>0</v>
      </c>
      <c r="CG30" s="57">
        <v>0</v>
      </c>
      <c r="CH30" s="57">
        <v>0</v>
      </c>
      <c r="CI30" s="57">
        <v>0</v>
      </c>
      <c r="CJ30" s="57">
        <v>0</v>
      </c>
      <c r="CK30" s="57">
        <v>0</v>
      </c>
      <c r="CL30" s="57">
        <v>0</v>
      </c>
      <c r="CM30" s="57">
        <v>0</v>
      </c>
      <c r="CN30" s="57">
        <v>0</v>
      </c>
      <c r="CO30" s="57">
        <v>0</v>
      </c>
      <c r="CP30" s="57">
        <f t="shared" si="43"/>
        <v>0</v>
      </c>
      <c r="CQ30" s="57">
        <v>0</v>
      </c>
      <c r="CR30" s="57">
        <v>0</v>
      </c>
      <c r="CS30" s="57">
        <v>0</v>
      </c>
      <c r="CT30" s="57">
        <v>0</v>
      </c>
      <c r="CU30" s="57">
        <v>0</v>
      </c>
      <c r="CV30" s="57">
        <v>0</v>
      </c>
      <c r="CW30" s="57">
        <v>0</v>
      </c>
      <c r="CX30" s="57">
        <v>0</v>
      </c>
      <c r="CY30" s="57">
        <v>0</v>
      </c>
      <c r="CZ30" s="57">
        <v>0</v>
      </c>
      <c r="DA30" s="57">
        <v>0</v>
      </c>
      <c r="DB30" s="57">
        <v>0</v>
      </c>
      <c r="DC30" s="57">
        <f t="shared" si="44"/>
        <v>0</v>
      </c>
      <c r="DD30" s="57">
        <v>0</v>
      </c>
      <c r="DE30" s="57">
        <v>0</v>
      </c>
      <c r="DF30" s="57">
        <v>0</v>
      </c>
      <c r="DG30" s="57">
        <v>0</v>
      </c>
      <c r="DH30" s="57">
        <v>0</v>
      </c>
      <c r="DI30" s="57">
        <v>0</v>
      </c>
      <c r="DJ30" s="57">
        <v>0</v>
      </c>
      <c r="DK30" s="57">
        <v>0</v>
      </c>
      <c r="DL30" s="57">
        <v>0</v>
      </c>
      <c r="DM30" s="57">
        <v>0</v>
      </c>
      <c r="DN30" s="57">
        <v>0</v>
      </c>
      <c r="DO30" s="57">
        <v>0</v>
      </c>
      <c r="DP30" s="57">
        <f t="shared" si="45"/>
        <v>0</v>
      </c>
    </row>
    <row r="31" spans="1:120" x14ac:dyDescent="0.2">
      <c r="B31" s="46" t="s">
        <v>407</v>
      </c>
      <c r="C31" s="47"/>
      <c r="D31" s="59"/>
      <c r="E31" s="59"/>
      <c r="F31" s="59"/>
      <c r="G31" s="59"/>
      <c r="H31" s="59"/>
      <c r="I31" s="59"/>
      <c r="J31" s="59"/>
      <c r="K31" s="59"/>
      <c r="L31" s="59"/>
      <c r="M31" s="59"/>
      <c r="N31" s="59"/>
      <c r="O31" s="59"/>
      <c r="P31" s="59"/>
      <c r="Q31" s="59">
        <f t="shared" ref="Q31:AV31" si="46">SUM(Q22:Q30)</f>
        <v>0</v>
      </c>
      <c r="R31" s="59">
        <f t="shared" si="46"/>
        <v>7.6749999999999998</v>
      </c>
      <c r="S31" s="59">
        <f t="shared" si="46"/>
        <v>6</v>
      </c>
      <c r="T31" s="59">
        <f t="shared" si="46"/>
        <v>22.65</v>
      </c>
      <c r="U31" s="59">
        <f t="shared" si="46"/>
        <v>8.5</v>
      </c>
      <c r="V31" s="59">
        <f t="shared" si="46"/>
        <v>9.4</v>
      </c>
      <c r="W31" s="59">
        <f t="shared" si="46"/>
        <v>13.5</v>
      </c>
      <c r="X31" s="59">
        <f t="shared" si="46"/>
        <v>8</v>
      </c>
      <c r="Y31" s="59">
        <f t="shared" si="46"/>
        <v>4.8250000000000002</v>
      </c>
      <c r="Z31" s="59">
        <f t="shared" si="46"/>
        <v>8</v>
      </c>
      <c r="AA31" s="59">
        <f t="shared" si="46"/>
        <v>1.4750000000000001</v>
      </c>
      <c r="AB31" s="59">
        <f t="shared" si="46"/>
        <v>5.2</v>
      </c>
      <c r="AC31" s="59">
        <f t="shared" si="46"/>
        <v>36.325000000000003</v>
      </c>
      <c r="AD31" s="59">
        <f t="shared" si="46"/>
        <v>5</v>
      </c>
      <c r="AE31" s="59">
        <f t="shared" si="46"/>
        <v>6.9749999999999996</v>
      </c>
      <c r="AF31" s="59">
        <f t="shared" si="46"/>
        <v>16.725000000000001</v>
      </c>
      <c r="AG31" s="59">
        <f t="shared" si="46"/>
        <v>0</v>
      </c>
      <c r="AH31" s="59">
        <f t="shared" si="46"/>
        <v>17.774999999999999</v>
      </c>
      <c r="AI31" s="59">
        <f t="shared" si="46"/>
        <v>5</v>
      </c>
      <c r="AJ31" s="59">
        <f t="shared" si="46"/>
        <v>14.1</v>
      </c>
      <c r="AK31" s="59">
        <f t="shared" si="46"/>
        <v>3.4249999999999998</v>
      </c>
      <c r="AL31" s="59">
        <f t="shared" si="46"/>
        <v>2.15</v>
      </c>
      <c r="AM31" s="59">
        <f t="shared" si="46"/>
        <v>15.4</v>
      </c>
      <c r="AN31" s="59">
        <f t="shared" si="46"/>
        <v>10</v>
      </c>
      <c r="AO31" s="59">
        <f t="shared" si="46"/>
        <v>6</v>
      </c>
      <c r="AP31" s="59">
        <f t="shared" si="46"/>
        <v>28.7</v>
      </c>
      <c r="AQ31" s="59">
        <f t="shared" si="46"/>
        <v>7.7249999999999996</v>
      </c>
      <c r="AR31" s="59">
        <f t="shared" si="46"/>
        <v>0</v>
      </c>
      <c r="AS31" s="59">
        <f t="shared" si="46"/>
        <v>0</v>
      </c>
      <c r="AT31" s="59">
        <f t="shared" si="46"/>
        <v>0</v>
      </c>
      <c r="AU31" s="59">
        <f t="shared" si="46"/>
        <v>3</v>
      </c>
      <c r="AV31" s="59">
        <f t="shared" si="46"/>
        <v>2</v>
      </c>
      <c r="AW31" s="59">
        <f t="shared" ref="AW31:CB31" si="47">SUM(AW22:AW30)</f>
        <v>8</v>
      </c>
      <c r="AX31" s="59">
        <f t="shared" si="47"/>
        <v>6</v>
      </c>
      <c r="AY31" s="59">
        <f t="shared" si="47"/>
        <v>3</v>
      </c>
      <c r="AZ31" s="59">
        <f t="shared" si="47"/>
        <v>17.975000000000001</v>
      </c>
      <c r="BA31" s="59">
        <f t="shared" si="47"/>
        <v>4</v>
      </c>
      <c r="BB31" s="59">
        <f t="shared" si="47"/>
        <v>1.8</v>
      </c>
      <c r="BC31" s="59">
        <f t="shared" si="47"/>
        <v>7.7249999999999996</v>
      </c>
      <c r="BD31" s="59">
        <f t="shared" si="47"/>
        <v>5.0999999999999996</v>
      </c>
      <c r="BE31" s="59">
        <f t="shared" si="47"/>
        <v>13.525</v>
      </c>
      <c r="BF31" s="59">
        <f t="shared" si="47"/>
        <v>0</v>
      </c>
      <c r="BG31" s="59">
        <f t="shared" si="47"/>
        <v>9.5250000000000004</v>
      </c>
      <c r="BH31" s="59">
        <f t="shared" si="47"/>
        <v>2</v>
      </c>
      <c r="BI31" s="59">
        <f t="shared" si="47"/>
        <v>7.8</v>
      </c>
      <c r="BJ31" s="59">
        <f t="shared" si="47"/>
        <v>0</v>
      </c>
      <c r="BK31" s="59">
        <f t="shared" si="47"/>
        <v>7.9749999999999996</v>
      </c>
      <c r="BL31" s="59">
        <f t="shared" si="47"/>
        <v>2</v>
      </c>
      <c r="BM31" s="59">
        <f t="shared" si="47"/>
        <v>10</v>
      </c>
      <c r="BN31" s="59">
        <f t="shared" si="47"/>
        <v>0</v>
      </c>
      <c r="BO31" s="59">
        <f t="shared" si="47"/>
        <v>8.5</v>
      </c>
      <c r="BP31" s="59">
        <f t="shared" si="47"/>
        <v>28.15</v>
      </c>
      <c r="BQ31" s="59">
        <f t="shared" si="47"/>
        <v>8</v>
      </c>
      <c r="BR31" s="59">
        <f t="shared" si="47"/>
        <v>4</v>
      </c>
      <c r="BS31" s="59">
        <f t="shared" si="47"/>
        <v>4</v>
      </c>
      <c r="BT31" s="59">
        <f t="shared" si="47"/>
        <v>4</v>
      </c>
      <c r="BU31" s="59">
        <f t="shared" si="47"/>
        <v>0</v>
      </c>
      <c r="BV31" s="59">
        <f t="shared" si="47"/>
        <v>0</v>
      </c>
      <c r="BW31" s="59">
        <f t="shared" si="47"/>
        <v>0</v>
      </c>
      <c r="BX31" s="59">
        <f t="shared" si="47"/>
        <v>0</v>
      </c>
      <c r="BY31" s="59">
        <f t="shared" si="47"/>
        <v>0</v>
      </c>
      <c r="BZ31" s="59">
        <f t="shared" si="47"/>
        <v>0</v>
      </c>
      <c r="CA31" s="59">
        <f t="shared" si="47"/>
        <v>0</v>
      </c>
      <c r="CB31" s="59">
        <f t="shared" si="47"/>
        <v>0</v>
      </c>
      <c r="CC31" s="59">
        <f t="shared" ref="CC31:DH31" si="48">SUM(CC22:CC30)</f>
        <v>20</v>
      </c>
      <c r="CD31" s="59">
        <f t="shared" si="48"/>
        <v>0</v>
      </c>
      <c r="CE31" s="59">
        <f t="shared" si="48"/>
        <v>0</v>
      </c>
      <c r="CF31" s="59">
        <f t="shared" si="48"/>
        <v>0</v>
      </c>
      <c r="CG31" s="59">
        <f t="shared" si="48"/>
        <v>0</v>
      </c>
      <c r="CH31" s="59">
        <f t="shared" si="48"/>
        <v>0</v>
      </c>
      <c r="CI31" s="59">
        <f t="shared" si="48"/>
        <v>0</v>
      </c>
      <c r="CJ31" s="59">
        <f t="shared" si="48"/>
        <v>0</v>
      </c>
      <c r="CK31" s="59">
        <f t="shared" si="48"/>
        <v>0</v>
      </c>
      <c r="CL31" s="59">
        <f t="shared" si="48"/>
        <v>0</v>
      </c>
      <c r="CM31" s="59">
        <f t="shared" si="48"/>
        <v>0</v>
      </c>
      <c r="CN31" s="59">
        <f t="shared" si="48"/>
        <v>0</v>
      </c>
      <c r="CO31" s="59">
        <f t="shared" si="48"/>
        <v>0</v>
      </c>
      <c r="CP31" s="59">
        <f t="shared" si="48"/>
        <v>0</v>
      </c>
      <c r="CQ31" s="59">
        <f t="shared" si="48"/>
        <v>0</v>
      </c>
      <c r="CR31" s="59">
        <f t="shared" si="48"/>
        <v>0</v>
      </c>
      <c r="CS31" s="59">
        <f t="shared" si="48"/>
        <v>0</v>
      </c>
      <c r="CT31" s="59">
        <f t="shared" si="48"/>
        <v>0</v>
      </c>
      <c r="CU31" s="59">
        <f t="shared" si="48"/>
        <v>0</v>
      </c>
      <c r="CV31" s="59">
        <f t="shared" si="48"/>
        <v>0</v>
      </c>
      <c r="CW31" s="59">
        <f t="shared" si="48"/>
        <v>0</v>
      </c>
      <c r="CX31" s="59">
        <f t="shared" si="48"/>
        <v>0</v>
      </c>
      <c r="CY31" s="59">
        <f t="shared" si="48"/>
        <v>0</v>
      </c>
      <c r="CZ31" s="59">
        <f t="shared" si="48"/>
        <v>0</v>
      </c>
      <c r="DA31" s="59">
        <f t="shared" si="48"/>
        <v>0</v>
      </c>
      <c r="DB31" s="59">
        <f t="shared" si="48"/>
        <v>0</v>
      </c>
      <c r="DC31" s="59">
        <f t="shared" si="48"/>
        <v>0</v>
      </c>
      <c r="DD31" s="59">
        <f t="shared" si="48"/>
        <v>0</v>
      </c>
      <c r="DE31" s="59">
        <f t="shared" si="48"/>
        <v>0</v>
      </c>
      <c r="DF31" s="59">
        <f t="shared" si="48"/>
        <v>0</v>
      </c>
      <c r="DG31" s="59">
        <f t="shared" si="48"/>
        <v>0</v>
      </c>
      <c r="DH31" s="59">
        <f t="shared" si="48"/>
        <v>0</v>
      </c>
      <c r="DI31" s="59">
        <f t="shared" ref="DI31:DP31" si="49">SUM(DI22:DI30)</f>
        <v>0</v>
      </c>
      <c r="DJ31" s="59">
        <f t="shared" si="49"/>
        <v>0</v>
      </c>
      <c r="DK31" s="59">
        <f t="shared" si="49"/>
        <v>0</v>
      </c>
      <c r="DL31" s="59">
        <f t="shared" si="49"/>
        <v>0</v>
      </c>
      <c r="DM31" s="59">
        <f t="shared" si="49"/>
        <v>0</v>
      </c>
      <c r="DN31" s="59">
        <f t="shared" si="49"/>
        <v>0</v>
      </c>
      <c r="DO31" s="59">
        <f t="shared" si="49"/>
        <v>0</v>
      </c>
      <c r="DP31" s="59">
        <f t="shared" si="49"/>
        <v>0</v>
      </c>
    </row>
    <row r="32" spans="1:120" x14ac:dyDescent="0.2">
      <c r="A32" s="49" t="s">
        <v>284</v>
      </c>
      <c r="B32" s="50"/>
      <c r="C32" s="51"/>
      <c r="D32" s="60"/>
      <c r="E32" s="60"/>
      <c r="F32" s="60"/>
      <c r="G32" s="60"/>
      <c r="H32" s="60"/>
      <c r="I32" s="60"/>
      <c r="J32" s="60"/>
      <c r="K32" s="60"/>
      <c r="L32" s="60"/>
      <c r="M32" s="60"/>
      <c r="N32" s="60"/>
      <c r="O32" s="60"/>
      <c r="P32" s="60"/>
      <c r="Q32" s="60">
        <f t="shared" ref="Q32:AV32" si="50">Q5+Q10+Q17+Q21+Q31</f>
        <v>2</v>
      </c>
      <c r="R32" s="60">
        <f t="shared" si="50"/>
        <v>28.675000000000001</v>
      </c>
      <c r="S32" s="60">
        <f t="shared" si="50"/>
        <v>26</v>
      </c>
      <c r="T32" s="60">
        <f t="shared" si="50"/>
        <v>28.65</v>
      </c>
      <c r="U32" s="60">
        <f t="shared" si="50"/>
        <v>40</v>
      </c>
      <c r="V32" s="60">
        <f t="shared" si="50"/>
        <v>11.875</v>
      </c>
      <c r="W32" s="60">
        <f t="shared" si="50"/>
        <v>38</v>
      </c>
      <c r="X32" s="60">
        <f t="shared" si="50"/>
        <v>14.425000000000001</v>
      </c>
      <c r="Y32" s="60">
        <f t="shared" si="50"/>
        <v>16.05</v>
      </c>
      <c r="Z32" s="60">
        <f t="shared" si="50"/>
        <v>19</v>
      </c>
      <c r="AA32" s="60">
        <f t="shared" si="50"/>
        <v>14.35</v>
      </c>
      <c r="AB32" s="60">
        <f t="shared" si="50"/>
        <v>11.7</v>
      </c>
      <c r="AC32" s="60">
        <f t="shared" si="50"/>
        <v>85.325000000000003</v>
      </c>
      <c r="AD32" s="60">
        <f t="shared" si="50"/>
        <v>22.975000000000001</v>
      </c>
      <c r="AE32" s="60">
        <f t="shared" si="50"/>
        <v>22.85</v>
      </c>
      <c r="AF32" s="60">
        <f t="shared" si="50"/>
        <v>35.700000000000003</v>
      </c>
      <c r="AG32" s="60">
        <f t="shared" si="50"/>
        <v>15.8</v>
      </c>
      <c r="AH32" s="60">
        <f t="shared" si="50"/>
        <v>45.024999999999999</v>
      </c>
      <c r="AI32" s="60">
        <f t="shared" si="50"/>
        <v>17.850000000000001</v>
      </c>
      <c r="AJ32" s="60">
        <f t="shared" si="50"/>
        <v>25.475000000000001</v>
      </c>
      <c r="AK32" s="60">
        <f t="shared" si="50"/>
        <v>20</v>
      </c>
      <c r="AL32" s="60">
        <f t="shared" si="50"/>
        <v>18.25</v>
      </c>
      <c r="AM32" s="60">
        <f t="shared" si="50"/>
        <v>23.8</v>
      </c>
      <c r="AN32" s="60">
        <f t="shared" si="50"/>
        <v>14.15</v>
      </c>
      <c r="AO32" s="60">
        <f t="shared" si="50"/>
        <v>27.3</v>
      </c>
      <c r="AP32" s="60">
        <f t="shared" si="50"/>
        <v>97.325000000000003</v>
      </c>
      <c r="AQ32" s="60">
        <f t="shared" si="50"/>
        <v>17.850000000000001</v>
      </c>
      <c r="AR32" s="60">
        <f t="shared" si="50"/>
        <v>19.5</v>
      </c>
      <c r="AS32" s="60">
        <f t="shared" si="50"/>
        <v>10.25</v>
      </c>
      <c r="AT32" s="60">
        <f t="shared" si="50"/>
        <v>17.100000000000001</v>
      </c>
      <c r="AU32" s="60">
        <f t="shared" si="50"/>
        <v>13.5</v>
      </c>
      <c r="AV32" s="60">
        <f t="shared" si="50"/>
        <v>27.975000000000001</v>
      </c>
      <c r="AW32" s="60">
        <f t="shared" ref="AW32:CB32" si="51">AW5+AW10+AW17+AW21+AW31</f>
        <v>15.25</v>
      </c>
      <c r="AX32" s="60">
        <f t="shared" si="51"/>
        <v>29.45</v>
      </c>
      <c r="AY32" s="60">
        <f t="shared" si="51"/>
        <v>25.65</v>
      </c>
      <c r="AZ32" s="60">
        <f t="shared" si="51"/>
        <v>43.05</v>
      </c>
      <c r="BA32" s="60">
        <f t="shared" si="51"/>
        <v>41.825000000000003</v>
      </c>
      <c r="BB32" s="60">
        <f t="shared" si="51"/>
        <v>34.049999999999997</v>
      </c>
      <c r="BC32" s="60">
        <f t="shared" si="51"/>
        <v>64.7</v>
      </c>
      <c r="BD32" s="60">
        <f t="shared" si="51"/>
        <v>21.1</v>
      </c>
      <c r="BE32" s="60">
        <f t="shared" si="51"/>
        <v>26.774999999999999</v>
      </c>
      <c r="BF32" s="60">
        <f t="shared" si="51"/>
        <v>28.774999999999999</v>
      </c>
      <c r="BG32" s="60">
        <f t="shared" si="51"/>
        <v>33.299999999999997</v>
      </c>
      <c r="BH32" s="60">
        <f t="shared" si="51"/>
        <v>24.324999999999999</v>
      </c>
      <c r="BI32" s="60">
        <f t="shared" si="51"/>
        <v>16.024999999999999</v>
      </c>
      <c r="BJ32" s="60">
        <f t="shared" si="51"/>
        <v>16</v>
      </c>
      <c r="BK32" s="60">
        <f t="shared" si="51"/>
        <v>27.25</v>
      </c>
      <c r="BL32" s="60">
        <f t="shared" si="51"/>
        <v>22.975000000000001</v>
      </c>
      <c r="BM32" s="60">
        <f t="shared" si="51"/>
        <v>30.225000000000001</v>
      </c>
      <c r="BN32" s="60">
        <f t="shared" si="51"/>
        <v>41</v>
      </c>
      <c r="BO32" s="60">
        <f t="shared" si="51"/>
        <v>34.450000000000003</v>
      </c>
      <c r="BP32" s="60">
        <f t="shared" si="51"/>
        <v>109.94999999999999</v>
      </c>
      <c r="BQ32" s="60">
        <f t="shared" si="51"/>
        <v>43.7</v>
      </c>
      <c r="BR32" s="60">
        <f t="shared" si="51"/>
        <v>15.7</v>
      </c>
      <c r="BS32" s="60">
        <f t="shared" si="51"/>
        <v>18.924999999999997</v>
      </c>
      <c r="BT32" s="60">
        <f t="shared" si="51"/>
        <v>41.300000000000004</v>
      </c>
      <c r="BU32" s="60">
        <f t="shared" si="51"/>
        <v>13.025</v>
      </c>
      <c r="BV32" s="60">
        <f t="shared" si="51"/>
        <v>0</v>
      </c>
      <c r="BW32" s="60">
        <f t="shared" si="51"/>
        <v>31.5</v>
      </c>
      <c r="BX32" s="60">
        <f t="shared" si="51"/>
        <v>0</v>
      </c>
      <c r="BY32" s="60">
        <f t="shared" si="51"/>
        <v>0</v>
      </c>
      <c r="BZ32" s="60">
        <f t="shared" si="51"/>
        <v>0</v>
      </c>
      <c r="CA32" s="60">
        <f t="shared" si="51"/>
        <v>0</v>
      </c>
      <c r="CB32" s="60">
        <f t="shared" si="51"/>
        <v>0</v>
      </c>
      <c r="CC32" s="60">
        <f t="shared" ref="CC32:DH32" si="52">CC5+CC10+CC17+CC21+CC31</f>
        <v>119.625</v>
      </c>
      <c r="CD32" s="60">
        <f t="shared" si="52"/>
        <v>0</v>
      </c>
      <c r="CE32" s="60">
        <f t="shared" si="52"/>
        <v>0</v>
      </c>
      <c r="CF32" s="60">
        <f t="shared" si="52"/>
        <v>0</v>
      </c>
      <c r="CG32" s="60">
        <f t="shared" si="52"/>
        <v>0</v>
      </c>
      <c r="CH32" s="60">
        <f t="shared" si="52"/>
        <v>0</v>
      </c>
      <c r="CI32" s="60">
        <f t="shared" si="52"/>
        <v>0</v>
      </c>
      <c r="CJ32" s="60">
        <f t="shared" si="52"/>
        <v>0</v>
      </c>
      <c r="CK32" s="60">
        <f t="shared" si="52"/>
        <v>0</v>
      </c>
      <c r="CL32" s="60">
        <f t="shared" si="52"/>
        <v>0</v>
      </c>
      <c r="CM32" s="60">
        <f t="shared" si="52"/>
        <v>0</v>
      </c>
      <c r="CN32" s="60">
        <f t="shared" si="52"/>
        <v>0</v>
      </c>
      <c r="CO32" s="60">
        <f t="shared" si="52"/>
        <v>0</v>
      </c>
      <c r="CP32" s="60">
        <f t="shared" si="52"/>
        <v>0</v>
      </c>
      <c r="CQ32" s="60">
        <f t="shared" si="52"/>
        <v>0</v>
      </c>
      <c r="CR32" s="60">
        <f t="shared" si="52"/>
        <v>0</v>
      </c>
      <c r="CS32" s="60">
        <f t="shared" si="52"/>
        <v>0</v>
      </c>
      <c r="CT32" s="60">
        <f t="shared" si="52"/>
        <v>0</v>
      </c>
      <c r="CU32" s="60">
        <f t="shared" si="52"/>
        <v>0</v>
      </c>
      <c r="CV32" s="60">
        <f t="shared" si="52"/>
        <v>0</v>
      </c>
      <c r="CW32" s="60">
        <f t="shared" si="52"/>
        <v>0</v>
      </c>
      <c r="CX32" s="60">
        <f t="shared" si="52"/>
        <v>0</v>
      </c>
      <c r="CY32" s="60">
        <f t="shared" si="52"/>
        <v>0</v>
      </c>
      <c r="CZ32" s="60">
        <f t="shared" si="52"/>
        <v>0</v>
      </c>
      <c r="DA32" s="60">
        <f t="shared" si="52"/>
        <v>0</v>
      </c>
      <c r="DB32" s="60">
        <f t="shared" si="52"/>
        <v>0</v>
      </c>
      <c r="DC32" s="60">
        <f t="shared" si="52"/>
        <v>0</v>
      </c>
      <c r="DD32" s="60">
        <f t="shared" si="52"/>
        <v>0</v>
      </c>
      <c r="DE32" s="60">
        <f t="shared" si="52"/>
        <v>0</v>
      </c>
      <c r="DF32" s="60">
        <f t="shared" si="52"/>
        <v>0</v>
      </c>
      <c r="DG32" s="60">
        <f t="shared" si="52"/>
        <v>0</v>
      </c>
      <c r="DH32" s="60">
        <f t="shared" si="52"/>
        <v>0</v>
      </c>
      <c r="DI32" s="60">
        <f t="shared" ref="DI32:DP32" si="53">DI5+DI10+DI17+DI21+DI31</f>
        <v>0</v>
      </c>
      <c r="DJ32" s="60">
        <f t="shared" si="53"/>
        <v>0</v>
      </c>
      <c r="DK32" s="60">
        <f t="shared" si="53"/>
        <v>0</v>
      </c>
      <c r="DL32" s="60">
        <f t="shared" si="53"/>
        <v>0</v>
      </c>
      <c r="DM32" s="60">
        <f t="shared" si="53"/>
        <v>0</v>
      </c>
      <c r="DN32" s="60">
        <f t="shared" si="53"/>
        <v>0</v>
      </c>
      <c r="DO32" s="60">
        <f t="shared" si="53"/>
        <v>0</v>
      </c>
      <c r="DP32" s="60">
        <f t="shared" si="53"/>
        <v>0</v>
      </c>
    </row>
    <row r="33" spans="1:120" x14ac:dyDescent="0.2">
      <c r="A33" s="40" t="s">
        <v>105</v>
      </c>
      <c r="B33" s="37" t="s">
        <v>176</v>
      </c>
      <c r="C33" s="8" t="s">
        <v>177</v>
      </c>
      <c r="Q33" s="57">
        <v>2</v>
      </c>
      <c r="R33" s="57">
        <v>0</v>
      </c>
      <c r="S33" s="57">
        <v>0</v>
      </c>
      <c r="T33" s="57">
        <v>1.25</v>
      </c>
      <c r="U33" s="57">
        <v>0</v>
      </c>
      <c r="V33" s="57">
        <v>5</v>
      </c>
      <c r="W33" s="57">
        <v>9</v>
      </c>
      <c r="X33" s="57">
        <v>4</v>
      </c>
      <c r="Y33" s="57">
        <v>2</v>
      </c>
      <c r="Z33" s="57">
        <v>0</v>
      </c>
      <c r="AA33" s="57">
        <v>10.25</v>
      </c>
      <c r="AB33" s="57">
        <v>4</v>
      </c>
      <c r="AC33" s="57">
        <f t="shared" ref="AC33:AC35" si="54">SUM(Q33:T33)</f>
        <v>3.25</v>
      </c>
      <c r="AD33" s="57">
        <v>4.5</v>
      </c>
      <c r="AE33" s="57">
        <v>5.5</v>
      </c>
      <c r="AF33" s="57">
        <v>4</v>
      </c>
      <c r="AG33" s="57">
        <v>0</v>
      </c>
      <c r="AH33" s="57">
        <v>0</v>
      </c>
      <c r="AI33" s="57">
        <v>8</v>
      </c>
      <c r="AJ33" s="57">
        <v>4.5250000000000004</v>
      </c>
      <c r="AK33" s="57">
        <v>0</v>
      </c>
      <c r="AL33" s="57">
        <v>1.25</v>
      </c>
      <c r="AM33" s="57">
        <v>0</v>
      </c>
      <c r="AN33" s="57">
        <v>3</v>
      </c>
      <c r="AO33" s="57">
        <v>2</v>
      </c>
      <c r="AP33" s="42">
        <f t="shared" ref="AP33:AP35" si="55">SUM(AD33:AG33)</f>
        <v>14</v>
      </c>
      <c r="AQ33" s="57">
        <v>0</v>
      </c>
      <c r="AR33" s="57">
        <v>2</v>
      </c>
      <c r="AS33" s="57">
        <v>4</v>
      </c>
      <c r="AT33" s="57">
        <v>4</v>
      </c>
      <c r="AU33" s="57">
        <v>0</v>
      </c>
      <c r="AV33" s="57">
        <v>0</v>
      </c>
      <c r="AW33" s="57">
        <v>4</v>
      </c>
      <c r="AX33" s="57">
        <v>0</v>
      </c>
      <c r="AY33" s="57">
        <v>4</v>
      </c>
      <c r="AZ33" s="57">
        <v>0</v>
      </c>
      <c r="BA33" s="57">
        <v>4</v>
      </c>
      <c r="BB33" s="57">
        <v>4</v>
      </c>
      <c r="BC33" s="57">
        <f t="shared" ref="BC33:BC35" si="56">SUM(AQ33:AT33)</f>
        <v>10</v>
      </c>
      <c r="BD33" s="57">
        <v>6.55</v>
      </c>
      <c r="BE33" s="57">
        <v>0</v>
      </c>
      <c r="BF33" s="57">
        <v>3</v>
      </c>
      <c r="BG33" s="57">
        <v>2</v>
      </c>
      <c r="BH33" s="57">
        <v>3.75</v>
      </c>
      <c r="BI33" s="57">
        <v>0</v>
      </c>
      <c r="BJ33" s="57">
        <v>3.9</v>
      </c>
      <c r="BK33" s="57">
        <v>0</v>
      </c>
      <c r="BL33" s="57">
        <v>0</v>
      </c>
      <c r="BM33" s="57">
        <v>4</v>
      </c>
      <c r="BN33" s="57">
        <v>0</v>
      </c>
      <c r="BO33" s="57">
        <v>2</v>
      </c>
      <c r="BP33" s="57">
        <f t="shared" ref="BP33:BP35" si="57">SUM(BD33:BG33)</f>
        <v>11.55</v>
      </c>
      <c r="BQ33" s="57">
        <v>0</v>
      </c>
      <c r="BR33" s="57">
        <v>0</v>
      </c>
      <c r="BS33" s="57">
        <v>0</v>
      </c>
      <c r="BT33" s="57">
        <v>0</v>
      </c>
      <c r="BU33" s="57">
        <v>0</v>
      </c>
      <c r="BV33" s="57">
        <v>0</v>
      </c>
      <c r="BW33" s="57">
        <v>0</v>
      </c>
      <c r="BX33" s="57">
        <v>0</v>
      </c>
      <c r="BY33" s="57">
        <v>0</v>
      </c>
      <c r="BZ33" s="57">
        <v>0</v>
      </c>
      <c r="CA33" s="57">
        <v>0</v>
      </c>
      <c r="CB33" s="57">
        <v>0</v>
      </c>
      <c r="CC33" s="57">
        <f t="shared" ref="CC33:CC35" si="58">SUM(BQ33:BT33)</f>
        <v>0</v>
      </c>
      <c r="CD33" s="57">
        <v>0</v>
      </c>
      <c r="CE33" s="57">
        <v>0</v>
      </c>
      <c r="CF33" s="57">
        <v>0</v>
      </c>
      <c r="CG33" s="57">
        <v>0</v>
      </c>
      <c r="CH33" s="57">
        <v>0</v>
      </c>
      <c r="CI33" s="57">
        <v>0</v>
      </c>
      <c r="CJ33" s="57">
        <v>0</v>
      </c>
      <c r="CK33" s="57">
        <v>0</v>
      </c>
      <c r="CL33" s="57">
        <v>0</v>
      </c>
      <c r="CM33" s="57">
        <v>0</v>
      </c>
      <c r="CN33" s="57">
        <v>0</v>
      </c>
      <c r="CO33" s="57">
        <v>0</v>
      </c>
      <c r="CP33" s="57">
        <f t="shared" ref="CP33:CP35" si="59">SUM(CD33:CG33)</f>
        <v>0</v>
      </c>
      <c r="CQ33" s="57">
        <v>0</v>
      </c>
      <c r="CR33" s="57">
        <v>0</v>
      </c>
      <c r="CS33" s="57">
        <v>0</v>
      </c>
      <c r="CT33" s="57">
        <v>0</v>
      </c>
      <c r="CU33" s="57">
        <v>0</v>
      </c>
      <c r="CV33" s="57">
        <v>0</v>
      </c>
      <c r="CW33" s="57">
        <v>0</v>
      </c>
      <c r="CX33" s="57">
        <v>0</v>
      </c>
      <c r="CY33" s="57">
        <v>0</v>
      </c>
      <c r="CZ33" s="57">
        <v>0</v>
      </c>
      <c r="DA33" s="57">
        <v>0</v>
      </c>
      <c r="DB33" s="57">
        <v>0</v>
      </c>
      <c r="DC33" s="57">
        <f t="shared" ref="DC33:DC35" si="60">SUM(CQ33:CT33)</f>
        <v>0</v>
      </c>
      <c r="DD33" s="57">
        <v>0</v>
      </c>
      <c r="DE33" s="57">
        <v>0</v>
      </c>
      <c r="DF33" s="57">
        <v>0</v>
      </c>
      <c r="DG33" s="57">
        <v>0</v>
      </c>
      <c r="DH33" s="57">
        <v>0</v>
      </c>
      <c r="DI33" s="57">
        <v>0</v>
      </c>
      <c r="DJ33" s="57">
        <v>0</v>
      </c>
      <c r="DK33" s="57">
        <v>0</v>
      </c>
      <c r="DL33" s="57">
        <v>0</v>
      </c>
      <c r="DM33" s="57">
        <v>0</v>
      </c>
      <c r="DN33" s="57">
        <v>0</v>
      </c>
      <c r="DO33" s="57">
        <v>0</v>
      </c>
      <c r="DP33" s="57">
        <f>SUM(DD33:DO33)</f>
        <v>0</v>
      </c>
    </row>
    <row r="34" spans="1:120" x14ac:dyDescent="0.2">
      <c r="B34" s="37"/>
      <c r="C34" s="8" t="s">
        <v>178</v>
      </c>
      <c r="Q34" s="57">
        <v>0</v>
      </c>
      <c r="R34" s="57">
        <v>0</v>
      </c>
      <c r="S34" s="57">
        <v>0</v>
      </c>
      <c r="T34" s="57">
        <v>0</v>
      </c>
      <c r="U34" s="57">
        <v>0</v>
      </c>
      <c r="V34" s="57">
        <v>0</v>
      </c>
      <c r="W34" s="57">
        <v>0</v>
      </c>
      <c r="X34" s="57">
        <v>6</v>
      </c>
      <c r="Y34" s="57">
        <v>0</v>
      </c>
      <c r="Z34" s="57">
        <v>0</v>
      </c>
      <c r="AA34" s="57">
        <v>6</v>
      </c>
      <c r="AB34" s="57">
        <v>0</v>
      </c>
      <c r="AC34" s="57">
        <f t="shared" si="54"/>
        <v>0</v>
      </c>
      <c r="AD34" s="57">
        <v>0</v>
      </c>
      <c r="AE34" s="57">
        <v>0</v>
      </c>
      <c r="AF34" s="57">
        <v>0</v>
      </c>
      <c r="AG34" s="57">
        <v>0</v>
      </c>
      <c r="AH34" s="57">
        <v>5</v>
      </c>
      <c r="AI34" s="57">
        <v>0</v>
      </c>
      <c r="AJ34" s="57">
        <v>1.875</v>
      </c>
      <c r="AK34" s="57">
        <v>0</v>
      </c>
      <c r="AL34" s="57">
        <v>1.25</v>
      </c>
      <c r="AM34" s="57">
        <v>0</v>
      </c>
      <c r="AN34" s="57">
        <v>2.9750000000000001</v>
      </c>
      <c r="AO34" s="57">
        <v>1.5</v>
      </c>
      <c r="AP34" s="42">
        <f t="shared" si="55"/>
        <v>0</v>
      </c>
      <c r="AQ34" s="57">
        <v>0</v>
      </c>
      <c r="AR34" s="57">
        <v>0</v>
      </c>
      <c r="AS34" s="57">
        <v>0</v>
      </c>
      <c r="AT34" s="57">
        <v>2.4</v>
      </c>
      <c r="AU34" s="57">
        <v>0</v>
      </c>
      <c r="AV34" s="57">
        <v>2</v>
      </c>
      <c r="AW34" s="57">
        <v>0</v>
      </c>
      <c r="AX34" s="57">
        <v>2</v>
      </c>
      <c r="AY34" s="57">
        <v>0</v>
      </c>
      <c r="AZ34" s="57">
        <v>2</v>
      </c>
      <c r="BA34" s="57">
        <v>2</v>
      </c>
      <c r="BB34" s="57">
        <v>0</v>
      </c>
      <c r="BC34" s="57">
        <f t="shared" si="56"/>
        <v>2.4</v>
      </c>
      <c r="BD34" s="57">
        <v>2</v>
      </c>
      <c r="BE34" s="57">
        <v>2</v>
      </c>
      <c r="BF34" s="57">
        <v>1.7</v>
      </c>
      <c r="BG34" s="57">
        <v>0</v>
      </c>
      <c r="BH34" s="57">
        <v>1.7250000000000001</v>
      </c>
      <c r="BI34" s="57">
        <v>0</v>
      </c>
      <c r="BJ34" s="57">
        <v>0</v>
      </c>
      <c r="BK34" s="57">
        <v>4</v>
      </c>
      <c r="BL34" s="57">
        <v>0</v>
      </c>
      <c r="BM34" s="57">
        <v>4</v>
      </c>
      <c r="BN34" s="57">
        <v>2</v>
      </c>
      <c r="BO34" s="57">
        <v>4</v>
      </c>
      <c r="BP34" s="57">
        <f t="shared" si="57"/>
        <v>5.7</v>
      </c>
      <c r="BQ34" s="57">
        <v>0</v>
      </c>
      <c r="BR34" s="57">
        <v>0</v>
      </c>
      <c r="BS34" s="57">
        <v>0</v>
      </c>
      <c r="BT34" s="57">
        <v>2</v>
      </c>
      <c r="BU34" s="57">
        <v>0</v>
      </c>
      <c r="BV34" s="57">
        <v>2</v>
      </c>
      <c r="BW34" s="57">
        <v>0</v>
      </c>
      <c r="BX34" s="57">
        <v>0</v>
      </c>
      <c r="BY34" s="57">
        <v>0</v>
      </c>
      <c r="BZ34" s="57">
        <v>0</v>
      </c>
      <c r="CA34" s="57">
        <v>0</v>
      </c>
      <c r="CB34" s="57">
        <v>0</v>
      </c>
      <c r="CC34" s="57">
        <f t="shared" si="58"/>
        <v>2</v>
      </c>
      <c r="CD34" s="57">
        <v>0</v>
      </c>
      <c r="CE34" s="57">
        <v>0</v>
      </c>
      <c r="CF34" s="57">
        <v>0</v>
      </c>
      <c r="CG34" s="57">
        <v>0</v>
      </c>
      <c r="CH34" s="57">
        <v>0</v>
      </c>
      <c r="CI34" s="57">
        <v>0</v>
      </c>
      <c r="CJ34" s="57">
        <v>0</v>
      </c>
      <c r="CK34" s="57">
        <v>0</v>
      </c>
      <c r="CL34" s="57">
        <v>0</v>
      </c>
      <c r="CM34" s="57">
        <v>0</v>
      </c>
      <c r="CN34" s="57">
        <v>0</v>
      </c>
      <c r="CO34" s="57">
        <v>0</v>
      </c>
      <c r="CP34" s="57">
        <f t="shared" si="59"/>
        <v>0</v>
      </c>
      <c r="CQ34" s="57">
        <v>0</v>
      </c>
      <c r="CR34" s="57">
        <v>0</v>
      </c>
      <c r="CS34" s="57">
        <v>0</v>
      </c>
      <c r="CT34" s="57">
        <v>0</v>
      </c>
      <c r="CU34" s="57">
        <v>0</v>
      </c>
      <c r="CV34" s="57">
        <v>0</v>
      </c>
      <c r="CW34" s="57">
        <v>0</v>
      </c>
      <c r="CX34" s="57">
        <v>0</v>
      </c>
      <c r="CY34" s="57">
        <v>0</v>
      </c>
      <c r="CZ34" s="57">
        <v>0</v>
      </c>
      <c r="DA34" s="57">
        <v>0</v>
      </c>
      <c r="DB34" s="57">
        <v>0</v>
      </c>
      <c r="DC34" s="57">
        <f t="shared" si="60"/>
        <v>0</v>
      </c>
      <c r="DD34" s="57">
        <v>0</v>
      </c>
      <c r="DE34" s="57">
        <v>0</v>
      </c>
      <c r="DF34" s="57">
        <v>0</v>
      </c>
      <c r="DG34" s="57">
        <v>0</v>
      </c>
      <c r="DH34" s="57">
        <v>0</v>
      </c>
      <c r="DI34" s="57">
        <v>0</v>
      </c>
      <c r="DJ34" s="57">
        <v>0</v>
      </c>
      <c r="DK34" s="57">
        <v>0</v>
      </c>
      <c r="DL34" s="57">
        <v>0</v>
      </c>
      <c r="DM34" s="57">
        <v>0</v>
      </c>
      <c r="DN34" s="57">
        <v>0</v>
      </c>
      <c r="DO34" s="57">
        <v>0</v>
      </c>
      <c r="DP34" s="57">
        <f>SUM(DD34:DO34)</f>
        <v>0</v>
      </c>
    </row>
    <row r="35" spans="1:120" x14ac:dyDescent="0.2">
      <c r="B35" s="37"/>
      <c r="C35" s="8" t="s">
        <v>6</v>
      </c>
      <c r="Q35" s="57">
        <v>0</v>
      </c>
      <c r="R35" s="57">
        <v>0</v>
      </c>
      <c r="S35" s="57">
        <v>2</v>
      </c>
      <c r="T35" s="57">
        <v>0</v>
      </c>
      <c r="U35" s="57">
        <v>2</v>
      </c>
      <c r="V35" s="57">
        <v>2.5</v>
      </c>
      <c r="W35" s="57">
        <v>5.5</v>
      </c>
      <c r="X35" s="57">
        <v>0</v>
      </c>
      <c r="Y35" s="57">
        <v>4</v>
      </c>
      <c r="Z35" s="57">
        <v>1</v>
      </c>
      <c r="AA35" s="57">
        <v>11</v>
      </c>
      <c r="AB35" s="57">
        <v>9.9499999999999993</v>
      </c>
      <c r="AC35" s="57">
        <f t="shared" si="54"/>
        <v>2</v>
      </c>
      <c r="AD35" s="57">
        <v>1.2</v>
      </c>
      <c r="AE35" s="57">
        <v>0</v>
      </c>
      <c r="AF35" s="57">
        <v>0</v>
      </c>
      <c r="AG35" s="57">
        <v>6.7249999999999996</v>
      </c>
      <c r="AH35" s="57">
        <v>8</v>
      </c>
      <c r="AI35" s="57">
        <v>1.2</v>
      </c>
      <c r="AJ35" s="57">
        <v>0</v>
      </c>
      <c r="AK35" s="57">
        <v>1.95</v>
      </c>
      <c r="AL35" s="57">
        <v>8.7999999999999989</v>
      </c>
      <c r="AM35" s="57">
        <v>0</v>
      </c>
      <c r="AN35" s="57">
        <v>0</v>
      </c>
      <c r="AO35" s="57">
        <v>8</v>
      </c>
      <c r="AP35" s="42">
        <f t="shared" si="55"/>
        <v>7.9249999999999998</v>
      </c>
      <c r="AQ35" s="57">
        <v>5</v>
      </c>
      <c r="AR35" s="57">
        <v>0</v>
      </c>
      <c r="AS35" s="57">
        <v>0</v>
      </c>
      <c r="AT35" s="57">
        <v>1.5</v>
      </c>
      <c r="AU35" s="57">
        <v>1</v>
      </c>
      <c r="AV35" s="57">
        <v>4.3499999999999996</v>
      </c>
      <c r="AW35" s="57">
        <v>0</v>
      </c>
      <c r="AX35" s="57">
        <v>0</v>
      </c>
      <c r="AY35" s="57">
        <v>3.7250000000000001</v>
      </c>
      <c r="AZ35" s="57">
        <v>4</v>
      </c>
      <c r="BA35" s="57">
        <v>0</v>
      </c>
      <c r="BB35" s="57">
        <v>0</v>
      </c>
      <c r="BC35" s="57">
        <f t="shared" si="56"/>
        <v>6.5</v>
      </c>
      <c r="BD35" s="57">
        <v>6</v>
      </c>
      <c r="BE35" s="57">
        <v>5</v>
      </c>
      <c r="BF35" s="57">
        <v>6</v>
      </c>
      <c r="BG35" s="57">
        <v>10.7</v>
      </c>
      <c r="BH35" s="57">
        <v>2</v>
      </c>
      <c r="BI35" s="57">
        <v>0</v>
      </c>
      <c r="BJ35" s="57">
        <v>0</v>
      </c>
      <c r="BK35" s="57">
        <v>7</v>
      </c>
      <c r="BL35" s="57">
        <v>0</v>
      </c>
      <c r="BM35" s="57">
        <v>0</v>
      </c>
      <c r="BN35" s="57">
        <v>1.95</v>
      </c>
      <c r="BO35" s="57">
        <v>0</v>
      </c>
      <c r="BP35" s="57">
        <f t="shared" si="57"/>
        <v>27.7</v>
      </c>
      <c r="BQ35" s="57">
        <v>5</v>
      </c>
      <c r="BR35" s="57">
        <v>0</v>
      </c>
      <c r="BS35" s="57">
        <v>1.25</v>
      </c>
      <c r="BT35" s="57">
        <v>0</v>
      </c>
      <c r="BU35" s="57">
        <v>2</v>
      </c>
      <c r="BV35" s="57">
        <v>0</v>
      </c>
      <c r="BW35" s="57">
        <v>0</v>
      </c>
      <c r="BX35" s="57">
        <v>0</v>
      </c>
      <c r="BY35" s="57">
        <v>0</v>
      </c>
      <c r="BZ35" s="57">
        <v>0</v>
      </c>
      <c r="CA35" s="57">
        <v>0</v>
      </c>
      <c r="CB35" s="57">
        <v>0</v>
      </c>
      <c r="CC35" s="57">
        <f t="shared" si="58"/>
        <v>6.25</v>
      </c>
      <c r="CD35" s="57">
        <v>0</v>
      </c>
      <c r="CE35" s="57">
        <v>0</v>
      </c>
      <c r="CF35" s="57">
        <v>0</v>
      </c>
      <c r="CG35" s="57">
        <v>0</v>
      </c>
      <c r="CH35" s="57">
        <v>0</v>
      </c>
      <c r="CI35" s="57"/>
      <c r="CJ35" s="57">
        <v>0</v>
      </c>
      <c r="CK35" s="57">
        <v>0</v>
      </c>
      <c r="CL35" s="57">
        <v>0</v>
      </c>
      <c r="CM35" s="57">
        <v>0</v>
      </c>
      <c r="CN35" s="57">
        <v>0</v>
      </c>
      <c r="CO35" s="57">
        <v>0</v>
      </c>
      <c r="CP35" s="57">
        <f t="shared" si="59"/>
        <v>0</v>
      </c>
      <c r="CQ35" s="57">
        <v>0</v>
      </c>
      <c r="CR35" s="57">
        <v>0</v>
      </c>
      <c r="CS35" s="57">
        <v>0</v>
      </c>
      <c r="CT35" s="57">
        <v>0</v>
      </c>
      <c r="CU35" s="57">
        <v>0</v>
      </c>
      <c r="CV35" s="57">
        <v>0</v>
      </c>
      <c r="CW35" s="57">
        <v>0</v>
      </c>
      <c r="CX35" s="57">
        <v>0</v>
      </c>
      <c r="CY35" s="57">
        <v>0</v>
      </c>
      <c r="CZ35" s="57">
        <v>0</v>
      </c>
      <c r="DA35" s="57">
        <v>0</v>
      </c>
      <c r="DB35" s="57">
        <v>0</v>
      </c>
      <c r="DC35" s="57">
        <f t="shared" si="60"/>
        <v>0</v>
      </c>
      <c r="DD35" s="57">
        <v>0</v>
      </c>
      <c r="DE35" s="57">
        <v>0</v>
      </c>
      <c r="DF35" s="57">
        <v>0</v>
      </c>
      <c r="DG35" s="57">
        <v>0</v>
      </c>
      <c r="DH35" s="57">
        <v>0</v>
      </c>
      <c r="DI35" s="57">
        <v>0</v>
      </c>
      <c r="DJ35" s="57">
        <v>0</v>
      </c>
      <c r="DK35" s="57">
        <v>0</v>
      </c>
      <c r="DL35" s="57">
        <v>0</v>
      </c>
      <c r="DM35" s="57">
        <v>0</v>
      </c>
      <c r="DN35" s="57">
        <v>0</v>
      </c>
      <c r="DO35" s="57">
        <v>0</v>
      </c>
      <c r="DP35" s="57">
        <f>SUM(DD35:DO35)</f>
        <v>0</v>
      </c>
    </row>
    <row r="36" spans="1:120" x14ac:dyDescent="0.2">
      <c r="B36" s="43" t="s">
        <v>401</v>
      </c>
      <c r="C36" s="44"/>
      <c r="D36" s="58"/>
      <c r="E36" s="58"/>
      <c r="F36" s="58"/>
      <c r="G36" s="58"/>
      <c r="H36" s="58"/>
      <c r="I36" s="58"/>
      <c r="J36" s="58"/>
      <c r="K36" s="58"/>
      <c r="L36" s="58"/>
      <c r="M36" s="58"/>
      <c r="N36" s="58"/>
      <c r="O36" s="58"/>
      <c r="P36" s="58"/>
      <c r="Q36" s="58">
        <f t="shared" ref="Q36:AV36" si="61">SUM(Q33:Q35)</f>
        <v>2</v>
      </c>
      <c r="R36" s="58">
        <f t="shared" si="61"/>
        <v>0</v>
      </c>
      <c r="S36" s="58">
        <f t="shared" si="61"/>
        <v>2</v>
      </c>
      <c r="T36" s="58">
        <f t="shared" si="61"/>
        <v>1.25</v>
      </c>
      <c r="U36" s="58">
        <f t="shared" si="61"/>
        <v>2</v>
      </c>
      <c r="V36" s="58">
        <f t="shared" si="61"/>
        <v>7.5</v>
      </c>
      <c r="W36" s="58">
        <f t="shared" si="61"/>
        <v>14.5</v>
      </c>
      <c r="X36" s="58">
        <f t="shared" si="61"/>
        <v>10</v>
      </c>
      <c r="Y36" s="58">
        <f t="shared" si="61"/>
        <v>6</v>
      </c>
      <c r="Z36" s="58">
        <f t="shared" si="61"/>
        <v>1</v>
      </c>
      <c r="AA36" s="58">
        <f t="shared" si="61"/>
        <v>27.25</v>
      </c>
      <c r="AB36" s="58">
        <f t="shared" si="61"/>
        <v>13.95</v>
      </c>
      <c r="AC36" s="58">
        <f t="shared" si="61"/>
        <v>5.25</v>
      </c>
      <c r="AD36" s="58">
        <f t="shared" si="61"/>
        <v>5.7</v>
      </c>
      <c r="AE36" s="58">
        <f t="shared" si="61"/>
        <v>5.5</v>
      </c>
      <c r="AF36" s="58">
        <f t="shared" si="61"/>
        <v>4</v>
      </c>
      <c r="AG36" s="58">
        <f t="shared" si="61"/>
        <v>6.7249999999999996</v>
      </c>
      <c r="AH36" s="58">
        <f t="shared" si="61"/>
        <v>13</v>
      </c>
      <c r="AI36" s="58">
        <f t="shared" si="61"/>
        <v>9.1999999999999993</v>
      </c>
      <c r="AJ36" s="58">
        <f t="shared" si="61"/>
        <v>6.4</v>
      </c>
      <c r="AK36" s="58">
        <f t="shared" si="61"/>
        <v>1.95</v>
      </c>
      <c r="AL36" s="58">
        <f t="shared" si="61"/>
        <v>11.299999999999999</v>
      </c>
      <c r="AM36" s="58">
        <f t="shared" si="61"/>
        <v>0</v>
      </c>
      <c r="AN36" s="58">
        <f t="shared" si="61"/>
        <v>5.9749999999999996</v>
      </c>
      <c r="AO36" s="58">
        <f t="shared" si="61"/>
        <v>11.5</v>
      </c>
      <c r="AP36" s="58">
        <f t="shared" si="61"/>
        <v>21.925000000000001</v>
      </c>
      <c r="AQ36" s="58">
        <f t="shared" si="61"/>
        <v>5</v>
      </c>
      <c r="AR36" s="58">
        <f t="shared" si="61"/>
        <v>2</v>
      </c>
      <c r="AS36" s="58">
        <f t="shared" si="61"/>
        <v>4</v>
      </c>
      <c r="AT36" s="58">
        <f t="shared" si="61"/>
        <v>7.9</v>
      </c>
      <c r="AU36" s="58">
        <f t="shared" si="61"/>
        <v>1</v>
      </c>
      <c r="AV36" s="58">
        <f t="shared" si="61"/>
        <v>6.35</v>
      </c>
      <c r="AW36" s="58">
        <f t="shared" ref="AW36:CB36" si="62">SUM(AW33:AW35)</f>
        <v>4</v>
      </c>
      <c r="AX36" s="58">
        <f t="shared" si="62"/>
        <v>2</v>
      </c>
      <c r="AY36" s="58">
        <f t="shared" si="62"/>
        <v>7.7249999999999996</v>
      </c>
      <c r="AZ36" s="58">
        <f t="shared" si="62"/>
        <v>6</v>
      </c>
      <c r="BA36" s="58">
        <f t="shared" si="62"/>
        <v>6</v>
      </c>
      <c r="BB36" s="58">
        <f t="shared" si="62"/>
        <v>4</v>
      </c>
      <c r="BC36" s="58">
        <f t="shared" si="62"/>
        <v>18.899999999999999</v>
      </c>
      <c r="BD36" s="58">
        <f t="shared" si="62"/>
        <v>14.55</v>
      </c>
      <c r="BE36" s="58">
        <f t="shared" si="62"/>
        <v>7</v>
      </c>
      <c r="BF36" s="58">
        <f t="shared" si="62"/>
        <v>10.7</v>
      </c>
      <c r="BG36" s="58">
        <f t="shared" si="62"/>
        <v>12.7</v>
      </c>
      <c r="BH36" s="58">
        <f t="shared" si="62"/>
        <v>7.4749999999999996</v>
      </c>
      <c r="BI36" s="58">
        <f t="shared" si="62"/>
        <v>0</v>
      </c>
      <c r="BJ36" s="58">
        <f t="shared" si="62"/>
        <v>3.9</v>
      </c>
      <c r="BK36" s="58">
        <f t="shared" si="62"/>
        <v>11</v>
      </c>
      <c r="BL36" s="58">
        <f t="shared" si="62"/>
        <v>0</v>
      </c>
      <c r="BM36" s="58">
        <f t="shared" si="62"/>
        <v>8</v>
      </c>
      <c r="BN36" s="58">
        <f t="shared" si="62"/>
        <v>3.95</v>
      </c>
      <c r="BO36" s="58">
        <f t="shared" si="62"/>
        <v>6</v>
      </c>
      <c r="BP36" s="58">
        <f t="shared" si="62"/>
        <v>44.95</v>
      </c>
      <c r="BQ36" s="58">
        <f t="shared" si="62"/>
        <v>5</v>
      </c>
      <c r="BR36" s="58">
        <f t="shared" si="62"/>
        <v>0</v>
      </c>
      <c r="BS36" s="58">
        <f t="shared" si="62"/>
        <v>1.25</v>
      </c>
      <c r="BT36" s="58">
        <f t="shared" si="62"/>
        <v>2</v>
      </c>
      <c r="BU36" s="58">
        <f t="shared" si="62"/>
        <v>2</v>
      </c>
      <c r="BV36" s="58">
        <f t="shared" si="62"/>
        <v>2</v>
      </c>
      <c r="BW36" s="58">
        <f t="shared" si="62"/>
        <v>0</v>
      </c>
      <c r="BX36" s="58">
        <f t="shared" si="62"/>
        <v>0</v>
      </c>
      <c r="BY36" s="58">
        <f t="shared" si="62"/>
        <v>0</v>
      </c>
      <c r="BZ36" s="58">
        <f t="shared" si="62"/>
        <v>0</v>
      </c>
      <c r="CA36" s="58">
        <f t="shared" si="62"/>
        <v>0</v>
      </c>
      <c r="CB36" s="58">
        <f t="shared" si="62"/>
        <v>0</v>
      </c>
      <c r="CC36" s="58">
        <f t="shared" ref="CC36:DH36" si="63">SUM(CC33:CC35)</f>
        <v>8.25</v>
      </c>
      <c r="CD36" s="58">
        <f t="shared" si="63"/>
        <v>0</v>
      </c>
      <c r="CE36" s="58">
        <f t="shared" si="63"/>
        <v>0</v>
      </c>
      <c r="CF36" s="58">
        <f t="shared" si="63"/>
        <v>0</v>
      </c>
      <c r="CG36" s="58">
        <f t="shared" si="63"/>
        <v>0</v>
      </c>
      <c r="CH36" s="58">
        <f t="shared" si="63"/>
        <v>0</v>
      </c>
      <c r="CI36" s="58">
        <f t="shared" si="63"/>
        <v>0</v>
      </c>
      <c r="CJ36" s="58">
        <f t="shared" si="63"/>
        <v>0</v>
      </c>
      <c r="CK36" s="58">
        <f t="shared" si="63"/>
        <v>0</v>
      </c>
      <c r="CL36" s="58">
        <f t="shared" si="63"/>
        <v>0</v>
      </c>
      <c r="CM36" s="58">
        <f t="shared" si="63"/>
        <v>0</v>
      </c>
      <c r="CN36" s="58">
        <f t="shared" si="63"/>
        <v>0</v>
      </c>
      <c r="CO36" s="58">
        <f t="shared" si="63"/>
        <v>0</v>
      </c>
      <c r="CP36" s="58">
        <f t="shared" si="63"/>
        <v>0</v>
      </c>
      <c r="CQ36" s="58">
        <f t="shared" si="63"/>
        <v>0</v>
      </c>
      <c r="CR36" s="58">
        <f t="shared" si="63"/>
        <v>0</v>
      </c>
      <c r="CS36" s="58">
        <f t="shared" si="63"/>
        <v>0</v>
      </c>
      <c r="CT36" s="58">
        <f t="shared" si="63"/>
        <v>0</v>
      </c>
      <c r="CU36" s="58">
        <f t="shared" si="63"/>
        <v>0</v>
      </c>
      <c r="CV36" s="58">
        <f t="shared" si="63"/>
        <v>0</v>
      </c>
      <c r="CW36" s="58">
        <f t="shared" si="63"/>
        <v>0</v>
      </c>
      <c r="CX36" s="58">
        <f t="shared" si="63"/>
        <v>0</v>
      </c>
      <c r="CY36" s="58">
        <f t="shared" si="63"/>
        <v>0</v>
      </c>
      <c r="CZ36" s="58">
        <f t="shared" si="63"/>
        <v>0</v>
      </c>
      <c r="DA36" s="58">
        <f t="shared" si="63"/>
        <v>0</v>
      </c>
      <c r="DB36" s="58">
        <f t="shared" si="63"/>
        <v>0</v>
      </c>
      <c r="DC36" s="58">
        <f t="shared" si="63"/>
        <v>0</v>
      </c>
      <c r="DD36" s="58">
        <f t="shared" si="63"/>
        <v>0</v>
      </c>
      <c r="DE36" s="58">
        <f t="shared" si="63"/>
        <v>0</v>
      </c>
      <c r="DF36" s="58">
        <f t="shared" si="63"/>
        <v>0</v>
      </c>
      <c r="DG36" s="58">
        <f t="shared" si="63"/>
        <v>0</v>
      </c>
      <c r="DH36" s="58">
        <f t="shared" si="63"/>
        <v>0</v>
      </c>
      <c r="DI36" s="58">
        <f t="shared" ref="DI36:DP36" si="64">SUM(DI33:DI35)</f>
        <v>0</v>
      </c>
      <c r="DJ36" s="58">
        <f t="shared" si="64"/>
        <v>0</v>
      </c>
      <c r="DK36" s="58">
        <f t="shared" si="64"/>
        <v>0</v>
      </c>
      <c r="DL36" s="58">
        <f t="shared" si="64"/>
        <v>0</v>
      </c>
      <c r="DM36" s="58">
        <f t="shared" si="64"/>
        <v>0</v>
      </c>
      <c r="DN36" s="58">
        <f t="shared" si="64"/>
        <v>0</v>
      </c>
      <c r="DO36" s="58">
        <f t="shared" si="64"/>
        <v>0</v>
      </c>
      <c r="DP36" s="58">
        <f t="shared" si="64"/>
        <v>0</v>
      </c>
    </row>
    <row r="37" spans="1:120" x14ac:dyDescent="0.2">
      <c r="B37" s="37" t="s">
        <v>145</v>
      </c>
      <c r="C37" s="8" t="s">
        <v>146</v>
      </c>
      <c r="Q37" s="57">
        <v>0</v>
      </c>
      <c r="R37" s="57">
        <v>0</v>
      </c>
      <c r="S37" s="57">
        <v>0</v>
      </c>
      <c r="T37" s="57">
        <v>0</v>
      </c>
      <c r="U37" s="57">
        <v>6</v>
      </c>
      <c r="V37" s="57">
        <v>3</v>
      </c>
      <c r="W37" s="57">
        <v>2</v>
      </c>
      <c r="X37" s="57">
        <v>1</v>
      </c>
      <c r="Y37" s="57">
        <v>0</v>
      </c>
      <c r="Z37" s="57">
        <v>1.95</v>
      </c>
      <c r="AA37" s="57">
        <v>4</v>
      </c>
      <c r="AB37" s="57">
        <v>0</v>
      </c>
      <c r="AC37" s="57">
        <f t="shared" ref="AC37:AC41" si="65">SUM(Q37:T37)</f>
        <v>0</v>
      </c>
      <c r="AD37" s="57">
        <v>0</v>
      </c>
      <c r="AE37" s="57">
        <v>8</v>
      </c>
      <c r="AF37" s="57">
        <v>0</v>
      </c>
      <c r="AG37" s="57">
        <v>0</v>
      </c>
      <c r="AH37" s="57">
        <v>4</v>
      </c>
      <c r="AI37" s="57">
        <v>4</v>
      </c>
      <c r="AJ37" s="57">
        <v>4</v>
      </c>
      <c r="AK37" s="57">
        <v>0</v>
      </c>
      <c r="AL37" s="57">
        <v>4</v>
      </c>
      <c r="AM37" s="57">
        <v>0</v>
      </c>
      <c r="AN37" s="57">
        <v>2.75</v>
      </c>
      <c r="AO37" s="57">
        <v>0</v>
      </c>
      <c r="AP37" s="42">
        <f t="shared" ref="AP37:AP41" si="66">SUM(AD37:AG37)</f>
        <v>8</v>
      </c>
      <c r="AQ37" s="57">
        <v>2</v>
      </c>
      <c r="AR37" s="57">
        <v>0</v>
      </c>
      <c r="AS37" s="57">
        <v>1.925</v>
      </c>
      <c r="AT37" s="57">
        <v>0</v>
      </c>
      <c r="AU37" s="57">
        <v>0</v>
      </c>
      <c r="AV37" s="57">
        <v>1.9</v>
      </c>
      <c r="AW37" s="57">
        <v>0</v>
      </c>
      <c r="AX37" s="57">
        <v>0</v>
      </c>
      <c r="AY37" s="57">
        <v>2</v>
      </c>
      <c r="AZ37" s="57">
        <v>0</v>
      </c>
      <c r="BA37" s="57">
        <v>0</v>
      </c>
      <c r="BB37" s="57">
        <v>0</v>
      </c>
      <c r="BC37" s="57">
        <f t="shared" ref="BC37:BC41" si="67">SUM(AQ37:AT37)</f>
        <v>3.9249999999999998</v>
      </c>
      <c r="BD37" s="57">
        <v>0</v>
      </c>
      <c r="BE37" s="57">
        <v>0</v>
      </c>
      <c r="BF37" s="57">
        <v>0</v>
      </c>
      <c r="BG37" s="57">
        <v>1.9750000000000001</v>
      </c>
      <c r="BH37" s="57">
        <v>0</v>
      </c>
      <c r="BI37" s="57">
        <v>1.5</v>
      </c>
      <c r="BJ37" s="57">
        <v>0</v>
      </c>
      <c r="BK37" s="57">
        <v>2</v>
      </c>
      <c r="BL37" s="57">
        <v>0</v>
      </c>
      <c r="BM37" s="57">
        <v>0</v>
      </c>
      <c r="BN37" s="57">
        <v>2</v>
      </c>
      <c r="BO37" s="57">
        <v>2</v>
      </c>
      <c r="BP37" s="57">
        <f t="shared" ref="BP37:BP41" si="68">SUM(BD37:BG37)</f>
        <v>1.9750000000000001</v>
      </c>
      <c r="BQ37" s="57">
        <v>0</v>
      </c>
      <c r="BR37" s="57">
        <v>4</v>
      </c>
      <c r="BS37" s="57">
        <v>0</v>
      </c>
      <c r="BT37" s="57">
        <v>0</v>
      </c>
      <c r="BU37" s="57">
        <v>0</v>
      </c>
      <c r="BV37" s="57">
        <v>0</v>
      </c>
      <c r="BW37" s="57">
        <v>0</v>
      </c>
      <c r="BX37" s="57">
        <v>0</v>
      </c>
      <c r="BY37" s="57">
        <v>0</v>
      </c>
      <c r="BZ37" s="57">
        <v>0</v>
      </c>
      <c r="CA37" s="57">
        <v>0</v>
      </c>
      <c r="CB37" s="57">
        <v>0</v>
      </c>
      <c r="CC37" s="57">
        <f t="shared" ref="CC37:CC41" si="69">SUM(BQ37:BT37)</f>
        <v>4</v>
      </c>
      <c r="CD37" s="57">
        <v>0</v>
      </c>
      <c r="CE37" s="57">
        <v>0</v>
      </c>
      <c r="CF37" s="57">
        <v>0</v>
      </c>
      <c r="CG37" s="57">
        <v>0</v>
      </c>
      <c r="CH37" s="57">
        <v>0</v>
      </c>
      <c r="CI37" s="57">
        <v>0</v>
      </c>
      <c r="CJ37" s="57">
        <v>0</v>
      </c>
      <c r="CK37" s="57">
        <v>0</v>
      </c>
      <c r="CL37" s="57">
        <v>0</v>
      </c>
      <c r="CM37" s="57">
        <v>0</v>
      </c>
      <c r="CN37" s="57">
        <v>0</v>
      </c>
      <c r="CO37" s="57">
        <v>0</v>
      </c>
      <c r="CP37" s="57">
        <f t="shared" ref="CP37:CP41" si="70">SUM(CD37:CG37)</f>
        <v>0</v>
      </c>
      <c r="CQ37" s="57">
        <v>0</v>
      </c>
      <c r="CR37" s="57">
        <v>0</v>
      </c>
      <c r="CS37" s="57">
        <v>0</v>
      </c>
      <c r="CT37" s="57">
        <v>0</v>
      </c>
      <c r="CU37" s="57">
        <v>0</v>
      </c>
      <c r="CV37" s="57">
        <v>0</v>
      </c>
      <c r="CW37" s="57">
        <v>0</v>
      </c>
      <c r="CX37" s="57">
        <v>0</v>
      </c>
      <c r="CY37" s="57">
        <v>0</v>
      </c>
      <c r="CZ37" s="57">
        <v>0</v>
      </c>
      <c r="DA37" s="57">
        <v>0</v>
      </c>
      <c r="DB37" s="57">
        <v>0</v>
      </c>
      <c r="DC37" s="57">
        <f t="shared" ref="DC37:DC41" si="71">SUM(CQ37:CT37)</f>
        <v>0</v>
      </c>
      <c r="DD37" s="57">
        <v>0</v>
      </c>
      <c r="DE37" s="57">
        <v>0</v>
      </c>
      <c r="DF37" s="57">
        <v>0</v>
      </c>
      <c r="DG37" s="57">
        <v>0</v>
      </c>
      <c r="DH37" s="57">
        <v>0</v>
      </c>
      <c r="DI37" s="57">
        <v>0</v>
      </c>
      <c r="DJ37" s="57">
        <v>0</v>
      </c>
      <c r="DK37" s="57">
        <v>0</v>
      </c>
      <c r="DL37" s="57">
        <v>0</v>
      </c>
      <c r="DM37" s="57">
        <v>0</v>
      </c>
      <c r="DN37" s="57">
        <v>0</v>
      </c>
      <c r="DO37" s="57">
        <v>0</v>
      </c>
      <c r="DP37" s="57">
        <f>SUM(DD37:DO37)</f>
        <v>0</v>
      </c>
    </row>
    <row r="38" spans="1:120" x14ac:dyDescent="0.2">
      <c r="B38" s="37"/>
      <c r="C38" s="8" t="s">
        <v>147</v>
      </c>
      <c r="Q38" s="57">
        <v>0</v>
      </c>
      <c r="R38" s="57">
        <v>0</v>
      </c>
      <c r="S38" s="57">
        <v>0</v>
      </c>
      <c r="T38" s="57">
        <v>0</v>
      </c>
      <c r="U38" s="57">
        <v>0</v>
      </c>
      <c r="V38" s="57">
        <v>0</v>
      </c>
      <c r="W38" s="57">
        <v>0</v>
      </c>
      <c r="X38" s="57">
        <v>0</v>
      </c>
      <c r="Y38" s="57">
        <v>4</v>
      </c>
      <c r="Z38" s="57">
        <v>0</v>
      </c>
      <c r="AA38" s="57">
        <v>0</v>
      </c>
      <c r="AB38" s="57">
        <v>0</v>
      </c>
      <c r="AC38" s="57">
        <f t="shared" si="65"/>
        <v>0</v>
      </c>
      <c r="AD38" s="57">
        <v>4</v>
      </c>
      <c r="AE38" s="57">
        <v>0</v>
      </c>
      <c r="AF38" s="57">
        <v>0</v>
      </c>
      <c r="AG38" s="57">
        <v>2</v>
      </c>
      <c r="AH38" s="57">
        <v>2</v>
      </c>
      <c r="AI38" s="57">
        <v>0</v>
      </c>
      <c r="AJ38" s="57">
        <v>4</v>
      </c>
      <c r="AK38" s="57">
        <v>0</v>
      </c>
      <c r="AL38" s="57">
        <v>4</v>
      </c>
      <c r="AM38" s="57">
        <v>0</v>
      </c>
      <c r="AN38" s="57">
        <v>0</v>
      </c>
      <c r="AO38" s="57">
        <v>0</v>
      </c>
      <c r="AP38" s="42">
        <f t="shared" si="66"/>
        <v>6</v>
      </c>
      <c r="AQ38" s="57">
        <v>2</v>
      </c>
      <c r="AR38" s="57">
        <v>0</v>
      </c>
      <c r="AS38" s="57">
        <v>0</v>
      </c>
      <c r="AT38" s="57">
        <v>2</v>
      </c>
      <c r="AU38" s="57">
        <v>3</v>
      </c>
      <c r="AV38" s="57">
        <v>2</v>
      </c>
      <c r="AW38" s="57">
        <v>0</v>
      </c>
      <c r="AX38" s="57">
        <v>0</v>
      </c>
      <c r="AY38" s="57">
        <v>2</v>
      </c>
      <c r="AZ38" s="57">
        <v>2</v>
      </c>
      <c r="BA38" s="57">
        <v>4</v>
      </c>
      <c r="BB38" s="57">
        <v>2</v>
      </c>
      <c r="BC38" s="57">
        <f t="shared" si="67"/>
        <v>4</v>
      </c>
      <c r="BD38" s="57">
        <v>2</v>
      </c>
      <c r="BE38" s="57">
        <v>0</v>
      </c>
      <c r="BF38" s="57">
        <v>0</v>
      </c>
      <c r="BG38" s="57">
        <v>0</v>
      </c>
      <c r="BH38" s="57">
        <v>4</v>
      </c>
      <c r="BI38" s="57">
        <v>0</v>
      </c>
      <c r="BJ38" s="57">
        <v>0</v>
      </c>
      <c r="BK38" s="57">
        <v>0</v>
      </c>
      <c r="BL38" s="57">
        <v>2</v>
      </c>
      <c r="BM38" s="57">
        <v>4</v>
      </c>
      <c r="BN38" s="57">
        <v>4</v>
      </c>
      <c r="BO38" s="57">
        <v>2</v>
      </c>
      <c r="BP38" s="57">
        <f t="shared" si="68"/>
        <v>2</v>
      </c>
      <c r="BQ38" s="57">
        <v>2</v>
      </c>
      <c r="BR38" s="57">
        <v>0</v>
      </c>
      <c r="BS38" s="57">
        <v>0</v>
      </c>
      <c r="BT38" s="57">
        <v>0</v>
      </c>
      <c r="BU38" s="57">
        <v>0</v>
      </c>
      <c r="BV38" s="57">
        <v>0</v>
      </c>
      <c r="BW38" s="57">
        <v>0</v>
      </c>
      <c r="BX38" s="57">
        <v>0</v>
      </c>
      <c r="BY38" s="57">
        <v>0</v>
      </c>
      <c r="BZ38" s="57">
        <v>0</v>
      </c>
      <c r="CA38" s="57">
        <v>0</v>
      </c>
      <c r="CB38" s="57">
        <v>0</v>
      </c>
      <c r="CC38" s="57">
        <f t="shared" si="69"/>
        <v>2</v>
      </c>
      <c r="CD38" s="57">
        <v>0</v>
      </c>
      <c r="CE38" s="57">
        <v>0</v>
      </c>
      <c r="CF38" s="57">
        <v>0</v>
      </c>
      <c r="CG38" s="57">
        <v>0</v>
      </c>
      <c r="CH38" s="57">
        <v>0</v>
      </c>
      <c r="CI38" s="57">
        <v>0</v>
      </c>
      <c r="CJ38" s="57">
        <v>0</v>
      </c>
      <c r="CK38" s="57">
        <v>0</v>
      </c>
      <c r="CL38" s="57">
        <v>0</v>
      </c>
      <c r="CM38" s="57">
        <v>0</v>
      </c>
      <c r="CN38" s="57">
        <v>0</v>
      </c>
      <c r="CO38" s="57">
        <v>0</v>
      </c>
      <c r="CP38" s="57">
        <f t="shared" si="70"/>
        <v>0</v>
      </c>
      <c r="CQ38" s="57">
        <v>0</v>
      </c>
      <c r="CR38" s="57">
        <v>0</v>
      </c>
      <c r="CS38" s="57">
        <v>0</v>
      </c>
      <c r="CT38" s="57">
        <v>0</v>
      </c>
      <c r="CU38" s="57">
        <v>0</v>
      </c>
      <c r="CV38" s="57">
        <v>0</v>
      </c>
      <c r="CW38" s="57">
        <v>0</v>
      </c>
      <c r="CX38" s="57">
        <v>0</v>
      </c>
      <c r="CY38" s="57">
        <v>0</v>
      </c>
      <c r="CZ38" s="57">
        <v>0</v>
      </c>
      <c r="DA38" s="57">
        <v>0</v>
      </c>
      <c r="DB38" s="57">
        <v>0</v>
      </c>
      <c r="DC38" s="57">
        <f t="shared" si="71"/>
        <v>0</v>
      </c>
      <c r="DD38" s="57">
        <v>0</v>
      </c>
      <c r="DE38" s="57">
        <v>0</v>
      </c>
      <c r="DF38" s="57">
        <v>0</v>
      </c>
      <c r="DG38" s="57">
        <v>0</v>
      </c>
      <c r="DH38" s="57">
        <v>0</v>
      </c>
      <c r="DI38" s="57">
        <v>0</v>
      </c>
      <c r="DJ38" s="57">
        <v>0</v>
      </c>
      <c r="DK38" s="57">
        <v>0</v>
      </c>
      <c r="DL38" s="57">
        <v>0</v>
      </c>
      <c r="DM38" s="57">
        <v>0</v>
      </c>
      <c r="DN38" s="57">
        <v>0</v>
      </c>
      <c r="DO38" s="57">
        <v>0</v>
      </c>
      <c r="DP38" s="57">
        <f>SUM(DD38:DO38)</f>
        <v>0</v>
      </c>
    </row>
    <row r="39" spans="1:120" x14ac:dyDescent="0.2">
      <c r="B39" s="37"/>
      <c r="C39" s="8" t="s">
        <v>148</v>
      </c>
      <c r="Q39" s="57">
        <v>0</v>
      </c>
      <c r="R39" s="57">
        <v>6</v>
      </c>
      <c r="S39" s="57">
        <v>0</v>
      </c>
      <c r="T39" s="57">
        <v>0</v>
      </c>
      <c r="U39" s="57">
        <v>2</v>
      </c>
      <c r="V39" s="57">
        <v>4</v>
      </c>
      <c r="W39" s="57">
        <v>2</v>
      </c>
      <c r="X39" s="57">
        <v>0</v>
      </c>
      <c r="Y39" s="57">
        <v>8</v>
      </c>
      <c r="Z39" s="57">
        <v>2</v>
      </c>
      <c r="AA39" s="57">
        <v>4</v>
      </c>
      <c r="AB39" s="57">
        <v>4</v>
      </c>
      <c r="AC39" s="57">
        <f t="shared" si="65"/>
        <v>6</v>
      </c>
      <c r="AD39" s="57">
        <v>4</v>
      </c>
      <c r="AE39" s="57">
        <v>8</v>
      </c>
      <c r="AF39" s="57">
        <v>6</v>
      </c>
      <c r="AG39" s="57">
        <v>0</v>
      </c>
      <c r="AH39" s="57">
        <v>2</v>
      </c>
      <c r="AI39" s="57">
        <v>26</v>
      </c>
      <c r="AJ39" s="57">
        <v>12</v>
      </c>
      <c r="AK39" s="57">
        <v>0</v>
      </c>
      <c r="AL39" s="57">
        <v>0</v>
      </c>
      <c r="AM39" s="57">
        <v>6</v>
      </c>
      <c r="AN39" s="57">
        <v>20</v>
      </c>
      <c r="AO39" s="57">
        <v>0</v>
      </c>
      <c r="AP39" s="42">
        <f t="shared" si="66"/>
        <v>18</v>
      </c>
      <c r="AQ39" s="57">
        <v>0</v>
      </c>
      <c r="AR39" s="57">
        <v>0</v>
      </c>
      <c r="AS39" s="57">
        <v>4</v>
      </c>
      <c r="AT39" s="57">
        <v>0</v>
      </c>
      <c r="AU39" s="57">
        <v>5</v>
      </c>
      <c r="AV39" s="57">
        <v>0</v>
      </c>
      <c r="AW39" s="57">
        <v>2</v>
      </c>
      <c r="AX39" s="57">
        <v>0</v>
      </c>
      <c r="AY39" s="57">
        <v>0</v>
      </c>
      <c r="AZ39" s="57">
        <v>2</v>
      </c>
      <c r="BA39" s="57">
        <v>16</v>
      </c>
      <c r="BB39" s="57">
        <v>0</v>
      </c>
      <c r="BC39" s="57">
        <f t="shared" si="67"/>
        <v>4</v>
      </c>
      <c r="BD39" s="57">
        <v>6</v>
      </c>
      <c r="BE39" s="57">
        <v>7.85</v>
      </c>
      <c r="BF39" s="57">
        <v>8</v>
      </c>
      <c r="BG39" s="57">
        <v>6</v>
      </c>
      <c r="BH39" s="57">
        <v>10</v>
      </c>
      <c r="BI39" s="57">
        <v>4</v>
      </c>
      <c r="BJ39" s="57">
        <v>10</v>
      </c>
      <c r="BK39" s="57">
        <v>4</v>
      </c>
      <c r="BL39" s="57">
        <v>4</v>
      </c>
      <c r="BM39" s="57">
        <v>10</v>
      </c>
      <c r="BN39" s="57">
        <v>10</v>
      </c>
      <c r="BO39" s="57">
        <v>6</v>
      </c>
      <c r="BP39" s="57">
        <f t="shared" si="68"/>
        <v>27.85</v>
      </c>
      <c r="BQ39" s="57">
        <v>10</v>
      </c>
      <c r="BR39" s="57">
        <v>1.95</v>
      </c>
      <c r="BS39" s="57">
        <v>14</v>
      </c>
      <c r="BT39" s="57">
        <v>4</v>
      </c>
      <c r="BU39" s="57">
        <v>-2</v>
      </c>
      <c r="BV39" s="57">
        <v>0</v>
      </c>
      <c r="BW39" s="57">
        <v>0</v>
      </c>
      <c r="BX39" s="57">
        <v>0</v>
      </c>
      <c r="BY39" s="57">
        <v>0</v>
      </c>
      <c r="BZ39" s="57">
        <v>0</v>
      </c>
      <c r="CA39" s="57">
        <v>0</v>
      </c>
      <c r="CB39" s="57">
        <v>0</v>
      </c>
      <c r="CC39" s="57">
        <f t="shared" si="69"/>
        <v>29.95</v>
      </c>
      <c r="CD39" s="57">
        <v>0</v>
      </c>
      <c r="CE39" s="57">
        <v>0</v>
      </c>
      <c r="CF39" s="57">
        <v>0</v>
      </c>
      <c r="CG39" s="57">
        <v>0</v>
      </c>
      <c r="CH39" s="57">
        <v>0</v>
      </c>
      <c r="CI39" s="57">
        <v>0</v>
      </c>
      <c r="CJ39" s="57">
        <v>0</v>
      </c>
      <c r="CK39" s="57">
        <v>0</v>
      </c>
      <c r="CL39" s="57">
        <v>0</v>
      </c>
      <c r="CM39" s="57">
        <v>0</v>
      </c>
      <c r="CN39" s="57">
        <v>0</v>
      </c>
      <c r="CO39" s="57">
        <v>0</v>
      </c>
      <c r="CP39" s="57">
        <f t="shared" si="70"/>
        <v>0</v>
      </c>
      <c r="CQ39" s="57">
        <v>0</v>
      </c>
      <c r="CR39" s="57">
        <v>0</v>
      </c>
      <c r="CS39" s="57">
        <v>0</v>
      </c>
      <c r="CT39" s="57">
        <v>0</v>
      </c>
      <c r="CU39" s="57">
        <v>0</v>
      </c>
      <c r="CV39" s="57">
        <v>0</v>
      </c>
      <c r="CW39" s="57">
        <v>0</v>
      </c>
      <c r="CX39" s="57">
        <v>0</v>
      </c>
      <c r="CY39" s="57">
        <v>0</v>
      </c>
      <c r="CZ39" s="57">
        <v>0</v>
      </c>
      <c r="DA39" s="57">
        <v>0</v>
      </c>
      <c r="DB39" s="57">
        <v>0</v>
      </c>
      <c r="DC39" s="57">
        <f t="shared" si="71"/>
        <v>0</v>
      </c>
      <c r="DD39" s="57">
        <v>0</v>
      </c>
      <c r="DE39" s="57">
        <v>0</v>
      </c>
      <c r="DF39" s="57">
        <v>0</v>
      </c>
      <c r="DG39" s="57">
        <v>0</v>
      </c>
      <c r="DH39" s="57">
        <v>0</v>
      </c>
      <c r="DI39" s="57">
        <v>0</v>
      </c>
      <c r="DJ39" s="57">
        <v>0</v>
      </c>
      <c r="DK39" s="57">
        <v>0</v>
      </c>
      <c r="DL39" s="57">
        <v>0</v>
      </c>
      <c r="DM39" s="57">
        <v>0</v>
      </c>
      <c r="DN39" s="57">
        <v>0</v>
      </c>
      <c r="DO39" s="57">
        <v>0</v>
      </c>
      <c r="DP39" s="57">
        <f>SUM(DD39:DO39)</f>
        <v>0</v>
      </c>
    </row>
    <row r="40" spans="1:120" x14ac:dyDescent="0.2">
      <c r="B40" s="37"/>
      <c r="C40" s="8" t="s">
        <v>149</v>
      </c>
      <c r="Q40" s="57">
        <v>5.9749999999999996</v>
      </c>
      <c r="R40" s="57">
        <v>6</v>
      </c>
      <c r="S40" s="57">
        <v>0</v>
      </c>
      <c r="T40" s="57">
        <v>0</v>
      </c>
      <c r="U40" s="57">
        <v>0</v>
      </c>
      <c r="V40" s="57">
        <v>0</v>
      </c>
      <c r="W40" s="57">
        <v>0</v>
      </c>
      <c r="X40" s="57">
        <v>0</v>
      </c>
      <c r="Y40" s="57">
        <v>4</v>
      </c>
      <c r="Z40" s="57">
        <v>2</v>
      </c>
      <c r="AA40" s="57">
        <v>2</v>
      </c>
      <c r="AB40" s="57">
        <v>0</v>
      </c>
      <c r="AC40" s="57">
        <f t="shared" si="65"/>
        <v>11.975</v>
      </c>
      <c r="AD40" s="57">
        <v>8</v>
      </c>
      <c r="AE40" s="57">
        <v>2</v>
      </c>
      <c r="AF40" s="57">
        <v>8</v>
      </c>
      <c r="AG40" s="57">
        <v>4</v>
      </c>
      <c r="AH40" s="57">
        <v>1.9500000000000004</v>
      </c>
      <c r="AI40" s="57">
        <v>2</v>
      </c>
      <c r="AJ40" s="57">
        <v>6</v>
      </c>
      <c r="AK40" s="57">
        <v>0</v>
      </c>
      <c r="AL40" s="57">
        <v>2</v>
      </c>
      <c r="AM40" s="57">
        <v>0</v>
      </c>
      <c r="AN40" s="57">
        <v>0</v>
      </c>
      <c r="AO40" s="57">
        <v>2</v>
      </c>
      <c r="AP40" s="42">
        <f t="shared" si="66"/>
        <v>22</v>
      </c>
      <c r="AQ40" s="57">
        <v>0</v>
      </c>
      <c r="AR40" s="57">
        <v>0</v>
      </c>
      <c r="AS40" s="57">
        <v>0</v>
      </c>
      <c r="AT40" s="57">
        <v>0</v>
      </c>
      <c r="AU40" s="57">
        <v>0</v>
      </c>
      <c r="AV40" s="57">
        <v>4</v>
      </c>
      <c r="AW40" s="57">
        <v>4.9749999999999996</v>
      </c>
      <c r="AX40" s="57">
        <v>4</v>
      </c>
      <c r="AY40" s="57">
        <v>4</v>
      </c>
      <c r="AZ40" s="57">
        <v>8</v>
      </c>
      <c r="BA40" s="57">
        <v>18</v>
      </c>
      <c r="BB40" s="57">
        <v>0</v>
      </c>
      <c r="BC40" s="57">
        <f t="shared" si="67"/>
        <v>0</v>
      </c>
      <c r="BD40" s="57">
        <v>0</v>
      </c>
      <c r="BE40" s="57">
        <v>4.8250000000000002</v>
      </c>
      <c r="BF40" s="57">
        <v>8</v>
      </c>
      <c r="BG40" s="57">
        <v>4</v>
      </c>
      <c r="BH40" s="57">
        <v>4</v>
      </c>
      <c r="BI40" s="57">
        <v>8</v>
      </c>
      <c r="BJ40" s="57">
        <v>5.95</v>
      </c>
      <c r="BK40" s="57">
        <v>4</v>
      </c>
      <c r="BL40" s="57">
        <v>14</v>
      </c>
      <c r="BM40" s="57">
        <v>2</v>
      </c>
      <c r="BN40" s="57">
        <v>2</v>
      </c>
      <c r="BO40" s="57">
        <v>4</v>
      </c>
      <c r="BP40" s="57">
        <f t="shared" si="68"/>
        <v>16.824999999999999</v>
      </c>
      <c r="BQ40" s="57">
        <v>6</v>
      </c>
      <c r="BR40" s="57">
        <v>3.95</v>
      </c>
      <c r="BS40" s="57">
        <v>5.95</v>
      </c>
      <c r="BT40" s="57">
        <v>2</v>
      </c>
      <c r="BU40" s="57">
        <v>2</v>
      </c>
      <c r="BV40" s="57">
        <v>0</v>
      </c>
      <c r="BW40" s="57">
        <v>0</v>
      </c>
      <c r="BX40" s="57">
        <v>0</v>
      </c>
      <c r="BY40" s="57">
        <v>0</v>
      </c>
      <c r="BZ40" s="57">
        <v>0</v>
      </c>
      <c r="CA40" s="57">
        <v>0</v>
      </c>
      <c r="CB40" s="57">
        <v>0</v>
      </c>
      <c r="CC40" s="57">
        <f t="shared" si="69"/>
        <v>17.899999999999999</v>
      </c>
      <c r="CD40" s="57">
        <v>0</v>
      </c>
      <c r="CE40" s="57">
        <v>0</v>
      </c>
      <c r="CF40" s="57">
        <v>0</v>
      </c>
      <c r="CG40" s="57">
        <v>0</v>
      </c>
      <c r="CH40" s="57">
        <v>0</v>
      </c>
      <c r="CI40" s="57">
        <v>0</v>
      </c>
      <c r="CJ40" s="57">
        <v>0</v>
      </c>
      <c r="CK40" s="57">
        <v>0</v>
      </c>
      <c r="CL40" s="57">
        <v>0</v>
      </c>
      <c r="CM40" s="57">
        <v>0</v>
      </c>
      <c r="CN40" s="57">
        <v>0</v>
      </c>
      <c r="CO40" s="57">
        <v>0</v>
      </c>
      <c r="CP40" s="57">
        <f t="shared" si="70"/>
        <v>0</v>
      </c>
      <c r="CQ40" s="57">
        <v>0</v>
      </c>
      <c r="CR40" s="57">
        <v>0</v>
      </c>
      <c r="CS40" s="57">
        <v>0</v>
      </c>
      <c r="CT40" s="57">
        <v>0</v>
      </c>
      <c r="CU40" s="57">
        <v>0</v>
      </c>
      <c r="CV40" s="57">
        <v>0</v>
      </c>
      <c r="CW40" s="57">
        <v>0</v>
      </c>
      <c r="CX40" s="57">
        <v>0</v>
      </c>
      <c r="CY40" s="57">
        <v>0</v>
      </c>
      <c r="CZ40" s="57">
        <v>0</v>
      </c>
      <c r="DA40" s="57">
        <v>0</v>
      </c>
      <c r="DB40" s="57">
        <v>0</v>
      </c>
      <c r="DC40" s="57">
        <f t="shared" si="71"/>
        <v>0</v>
      </c>
      <c r="DD40" s="57">
        <v>0</v>
      </c>
      <c r="DE40" s="57">
        <v>0</v>
      </c>
      <c r="DF40" s="57">
        <v>0</v>
      </c>
      <c r="DG40" s="57">
        <v>0</v>
      </c>
      <c r="DH40" s="57">
        <v>0</v>
      </c>
      <c r="DI40" s="57">
        <v>0</v>
      </c>
      <c r="DJ40" s="57">
        <v>0</v>
      </c>
      <c r="DK40" s="57">
        <v>0</v>
      </c>
      <c r="DL40" s="57">
        <v>0</v>
      </c>
      <c r="DM40" s="57">
        <v>0</v>
      </c>
      <c r="DN40" s="57">
        <v>0</v>
      </c>
      <c r="DO40" s="57">
        <v>0</v>
      </c>
      <c r="DP40" s="57">
        <f>SUM(DD40:DO40)</f>
        <v>0</v>
      </c>
    </row>
    <row r="41" spans="1:120" x14ac:dyDescent="0.2">
      <c r="B41" s="37"/>
      <c r="C41" s="8" t="s">
        <v>150</v>
      </c>
      <c r="Q41" s="57">
        <v>0</v>
      </c>
      <c r="R41" s="57">
        <v>4</v>
      </c>
      <c r="S41" s="57">
        <v>0</v>
      </c>
      <c r="T41" s="57">
        <v>2</v>
      </c>
      <c r="U41" s="57">
        <v>4</v>
      </c>
      <c r="V41" s="57">
        <v>0</v>
      </c>
      <c r="W41" s="57">
        <v>7.9249999999999998</v>
      </c>
      <c r="X41" s="57">
        <v>0</v>
      </c>
      <c r="Y41" s="57">
        <v>0</v>
      </c>
      <c r="Z41" s="57">
        <v>0</v>
      </c>
      <c r="AA41" s="57">
        <v>5.9249999999999998</v>
      </c>
      <c r="AB41" s="57">
        <v>4</v>
      </c>
      <c r="AC41" s="57">
        <f t="shared" si="65"/>
        <v>6</v>
      </c>
      <c r="AD41" s="57">
        <v>2</v>
      </c>
      <c r="AE41" s="57">
        <v>7.5</v>
      </c>
      <c r="AF41" s="57">
        <v>2</v>
      </c>
      <c r="AG41" s="57">
        <v>0</v>
      </c>
      <c r="AH41" s="57">
        <v>2</v>
      </c>
      <c r="AI41" s="57">
        <v>6.75</v>
      </c>
      <c r="AJ41" s="57">
        <v>0</v>
      </c>
      <c r="AK41" s="57">
        <v>0</v>
      </c>
      <c r="AL41" s="57">
        <v>4.5</v>
      </c>
      <c r="AM41" s="57">
        <v>0</v>
      </c>
      <c r="AN41" s="57">
        <v>0</v>
      </c>
      <c r="AO41" s="57">
        <v>0</v>
      </c>
      <c r="AP41" s="42">
        <f t="shared" si="66"/>
        <v>11.5</v>
      </c>
      <c r="AQ41" s="57">
        <v>3.7250000000000001</v>
      </c>
      <c r="AR41" s="57">
        <v>2.25</v>
      </c>
      <c r="AS41" s="57">
        <v>4</v>
      </c>
      <c r="AT41" s="57">
        <v>0</v>
      </c>
      <c r="AU41" s="57">
        <v>0</v>
      </c>
      <c r="AV41" s="57">
        <v>6</v>
      </c>
      <c r="AW41" s="57">
        <v>0</v>
      </c>
      <c r="AX41" s="57">
        <v>1.875</v>
      </c>
      <c r="AY41" s="57">
        <v>0</v>
      </c>
      <c r="AZ41" s="57">
        <v>0</v>
      </c>
      <c r="BA41" s="57">
        <v>0</v>
      </c>
      <c r="BB41" s="57">
        <v>0</v>
      </c>
      <c r="BC41" s="57">
        <f t="shared" si="67"/>
        <v>9.9749999999999996</v>
      </c>
      <c r="BD41" s="57">
        <v>0</v>
      </c>
      <c r="BE41" s="57">
        <v>3.9</v>
      </c>
      <c r="BF41" s="57">
        <v>0</v>
      </c>
      <c r="BG41" s="57">
        <v>0</v>
      </c>
      <c r="BH41" s="57">
        <v>0</v>
      </c>
      <c r="BI41" s="57">
        <v>0</v>
      </c>
      <c r="BJ41" s="57">
        <v>2</v>
      </c>
      <c r="BK41" s="57">
        <v>0</v>
      </c>
      <c r="BL41" s="57">
        <v>0</v>
      </c>
      <c r="BM41" s="57">
        <v>3.8</v>
      </c>
      <c r="BN41" s="57">
        <v>0</v>
      </c>
      <c r="BO41" s="57">
        <v>0</v>
      </c>
      <c r="BP41" s="57">
        <f t="shared" si="68"/>
        <v>3.9</v>
      </c>
      <c r="BQ41" s="57">
        <v>5.7</v>
      </c>
      <c r="BR41" s="57">
        <v>2</v>
      </c>
      <c r="BS41" s="57">
        <v>0</v>
      </c>
      <c r="BT41" s="57">
        <v>2</v>
      </c>
      <c r="BU41" s="57">
        <v>0</v>
      </c>
      <c r="BV41" s="57">
        <v>1.8</v>
      </c>
      <c r="BW41" s="57">
        <v>0</v>
      </c>
      <c r="BX41" s="57">
        <v>0</v>
      </c>
      <c r="BY41" s="57">
        <v>0</v>
      </c>
      <c r="BZ41" s="57">
        <v>0</v>
      </c>
      <c r="CA41" s="57">
        <v>0</v>
      </c>
      <c r="CB41" s="57">
        <v>0</v>
      </c>
      <c r="CC41" s="57">
        <f t="shared" si="69"/>
        <v>9.6999999999999993</v>
      </c>
      <c r="CD41" s="57">
        <v>0</v>
      </c>
      <c r="CE41" s="57">
        <v>0</v>
      </c>
      <c r="CF41" s="57">
        <v>0</v>
      </c>
      <c r="CG41" s="57">
        <v>0</v>
      </c>
      <c r="CH41" s="57">
        <v>0</v>
      </c>
      <c r="CI41" s="57">
        <v>0</v>
      </c>
      <c r="CJ41" s="57">
        <v>0</v>
      </c>
      <c r="CK41" s="57">
        <v>0</v>
      </c>
      <c r="CL41" s="57">
        <v>0</v>
      </c>
      <c r="CM41" s="57">
        <v>0</v>
      </c>
      <c r="CN41" s="57">
        <v>0</v>
      </c>
      <c r="CO41" s="57">
        <v>0</v>
      </c>
      <c r="CP41" s="57">
        <f t="shared" si="70"/>
        <v>0</v>
      </c>
      <c r="CQ41" s="57">
        <v>0</v>
      </c>
      <c r="CR41" s="57">
        <v>0</v>
      </c>
      <c r="CS41" s="57">
        <v>0</v>
      </c>
      <c r="CT41" s="57">
        <v>0</v>
      </c>
      <c r="CU41" s="57">
        <v>0</v>
      </c>
      <c r="CV41" s="57">
        <v>0</v>
      </c>
      <c r="CW41" s="57">
        <v>0</v>
      </c>
      <c r="CX41" s="57">
        <v>0</v>
      </c>
      <c r="CY41" s="57">
        <v>0</v>
      </c>
      <c r="CZ41" s="57">
        <v>0</v>
      </c>
      <c r="DA41" s="57">
        <v>0</v>
      </c>
      <c r="DB41" s="57">
        <v>0</v>
      </c>
      <c r="DC41" s="57">
        <f t="shared" si="71"/>
        <v>0</v>
      </c>
      <c r="DD41" s="57">
        <v>0</v>
      </c>
      <c r="DE41" s="57">
        <v>0</v>
      </c>
      <c r="DF41" s="57">
        <v>0</v>
      </c>
      <c r="DG41" s="57">
        <v>0</v>
      </c>
      <c r="DH41" s="57">
        <v>0</v>
      </c>
      <c r="DI41" s="57">
        <v>0</v>
      </c>
      <c r="DJ41" s="57">
        <v>0</v>
      </c>
      <c r="DK41" s="57">
        <v>0</v>
      </c>
      <c r="DL41" s="57">
        <v>0</v>
      </c>
      <c r="DM41" s="57">
        <v>0</v>
      </c>
      <c r="DN41" s="57">
        <v>0</v>
      </c>
      <c r="DO41" s="57">
        <v>0</v>
      </c>
      <c r="DP41" s="57">
        <f>SUM(DD41:DO41)</f>
        <v>0</v>
      </c>
    </row>
    <row r="42" spans="1:120" x14ac:dyDescent="0.2">
      <c r="B42" s="43" t="s">
        <v>288</v>
      </c>
      <c r="C42" s="44"/>
      <c r="D42" s="58"/>
      <c r="E42" s="58"/>
      <c r="F42" s="58"/>
      <c r="G42" s="58"/>
      <c r="H42" s="58"/>
      <c r="I42" s="58"/>
      <c r="J42" s="58"/>
      <c r="K42" s="58"/>
      <c r="L42" s="58"/>
      <c r="M42" s="58"/>
      <c r="N42" s="58"/>
      <c r="O42" s="58"/>
      <c r="P42" s="58"/>
      <c r="Q42" s="58">
        <f>SUM(Q37:Q41)</f>
        <v>5.9749999999999996</v>
      </c>
      <c r="R42" s="58">
        <f t="shared" ref="R42:CC42" si="72">SUM(R37:R41)</f>
        <v>16</v>
      </c>
      <c r="S42" s="58">
        <f t="shared" si="72"/>
        <v>0</v>
      </c>
      <c r="T42" s="58">
        <f t="shared" si="72"/>
        <v>2</v>
      </c>
      <c r="U42" s="58">
        <f t="shared" si="72"/>
        <v>12</v>
      </c>
      <c r="V42" s="58">
        <f t="shared" si="72"/>
        <v>7</v>
      </c>
      <c r="W42" s="58">
        <f t="shared" si="72"/>
        <v>11.925000000000001</v>
      </c>
      <c r="X42" s="58">
        <f t="shared" si="72"/>
        <v>1</v>
      </c>
      <c r="Y42" s="58">
        <f t="shared" si="72"/>
        <v>16</v>
      </c>
      <c r="Z42" s="58">
        <f t="shared" si="72"/>
        <v>5.95</v>
      </c>
      <c r="AA42" s="58">
        <f t="shared" si="72"/>
        <v>15.925000000000001</v>
      </c>
      <c r="AB42" s="58">
        <f t="shared" si="72"/>
        <v>8</v>
      </c>
      <c r="AC42" s="58">
        <f t="shared" si="72"/>
        <v>23.975000000000001</v>
      </c>
      <c r="AD42" s="58">
        <f t="shared" si="72"/>
        <v>18</v>
      </c>
      <c r="AE42" s="58">
        <f t="shared" si="72"/>
        <v>25.5</v>
      </c>
      <c r="AF42" s="58">
        <f t="shared" si="72"/>
        <v>16</v>
      </c>
      <c r="AG42" s="58">
        <f t="shared" si="72"/>
        <v>6</v>
      </c>
      <c r="AH42" s="58">
        <f t="shared" si="72"/>
        <v>11.950000000000001</v>
      </c>
      <c r="AI42" s="58">
        <f t="shared" si="72"/>
        <v>38.75</v>
      </c>
      <c r="AJ42" s="58">
        <f t="shared" si="72"/>
        <v>26</v>
      </c>
      <c r="AK42" s="58">
        <f t="shared" si="72"/>
        <v>0</v>
      </c>
      <c r="AL42" s="58">
        <f t="shared" si="72"/>
        <v>14.5</v>
      </c>
      <c r="AM42" s="58">
        <f t="shared" si="72"/>
        <v>6</v>
      </c>
      <c r="AN42" s="58">
        <f t="shared" si="72"/>
        <v>22.75</v>
      </c>
      <c r="AO42" s="58">
        <f t="shared" si="72"/>
        <v>2</v>
      </c>
      <c r="AP42" s="58">
        <f t="shared" si="72"/>
        <v>65.5</v>
      </c>
      <c r="AQ42" s="58">
        <f t="shared" si="72"/>
        <v>7.7249999999999996</v>
      </c>
      <c r="AR42" s="58">
        <f t="shared" si="72"/>
        <v>2.25</v>
      </c>
      <c r="AS42" s="58">
        <f t="shared" si="72"/>
        <v>9.9250000000000007</v>
      </c>
      <c r="AT42" s="58">
        <f t="shared" si="72"/>
        <v>2</v>
      </c>
      <c r="AU42" s="58">
        <f t="shared" si="72"/>
        <v>8</v>
      </c>
      <c r="AV42" s="58">
        <f t="shared" si="72"/>
        <v>13.9</v>
      </c>
      <c r="AW42" s="58">
        <f t="shared" si="72"/>
        <v>6.9749999999999996</v>
      </c>
      <c r="AX42" s="58">
        <f t="shared" si="72"/>
        <v>5.875</v>
      </c>
      <c r="AY42" s="58">
        <f t="shared" si="72"/>
        <v>8</v>
      </c>
      <c r="AZ42" s="58">
        <f t="shared" si="72"/>
        <v>12</v>
      </c>
      <c r="BA42" s="58">
        <f t="shared" si="72"/>
        <v>38</v>
      </c>
      <c r="BB42" s="58">
        <f t="shared" si="72"/>
        <v>2</v>
      </c>
      <c r="BC42" s="58">
        <f t="shared" si="72"/>
        <v>21.9</v>
      </c>
      <c r="BD42" s="58">
        <f t="shared" si="72"/>
        <v>8</v>
      </c>
      <c r="BE42" s="58">
        <f t="shared" si="72"/>
        <v>16.574999999999999</v>
      </c>
      <c r="BF42" s="58">
        <f t="shared" si="72"/>
        <v>16</v>
      </c>
      <c r="BG42" s="58">
        <f t="shared" si="72"/>
        <v>11.975</v>
      </c>
      <c r="BH42" s="58">
        <f t="shared" si="72"/>
        <v>18</v>
      </c>
      <c r="BI42" s="58">
        <f t="shared" si="72"/>
        <v>13.5</v>
      </c>
      <c r="BJ42" s="58">
        <f t="shared" si="72"/>
        <v>17.95</v>
      </c>
      <c r="BK42" s="58">
        <f t="shared" si="72"/>
        <v>10</v>
      </c>
      <c r="BL42" s="58">
        <f t="shared" si="72"/>
        <v>20</v>
      </c>
      <c r="BM42" s="58">
        <f t="shared" si="72"/>
        <v>19.8</v>
      </c>
      <c r="BN42" s="58">
        <f t="shared" si="72"/>
        <v>18</v>
      </c>
      <c r="BO42" s="58">
        <f t="shared" si="72"/>
        <v>14</v>
      </c>
      <c r="BP42" s="58">
        <f t="shared" si="72"/>
        <v>52.550000000000004</v>
      </c>
      <c r="BQ42" s="58">
        <f t="shared" si="72"/>
        <v>23.7</v>
      </c>
      <c r="BR42" s="58">
        <f t="shared" si="72"/>
        <v>11.9</v>
      </c>
      <c r="BS42" s="58">
        <f t="shared" si="72"/>
        <v>19.95</v>
      </c>
      <c r="BT42" s="58">
        <f t="shared" si="72"/>
        <v>8</v>
      </c>
      <c r="BU42" s="58">
        <f t="shared" si="72"/>
        <v>0</v>
      </c>
      <c r="BV42" s="58">
        <f t="shared" si="72"/>
        <v>1.8</v>
      </c>
      <c r="BW42" s="58">
        <v>0</v>
      </c>
      <c r="BX42" s="58">
        <f t="shared" si="72"/>
        <v>0</v>
      </c>
      <c r="BY42" s="58">
        <f t="shared" si="72"/>
        <v>0</v>
      </c>
      <c r="BZ42" s="58">
        <f t="shared" si="72"/>
        <v>0</v>
      </c>
      <c r="CA42" s="58">
        <f t="shared" si="72"/>
        <v>0</v>
      </c>
      <c r="CB42" s="58">
        <f t="shared" si="72"/>
        <v>0</v>
      </c>
      <c r="CC42" s="58">
        <f t="shared" si="72"/>
        <v>63.55</v>
      </c>
      <c r="CD42" s="58">
        <f t="shared" ref="CD42:CV42" si="73">SUM(CD37:CD41)</f>
        <v>0</v>
      </c>
      <c r="CE42" s="58">
        <f t="shared" si="73"/>
        <v>0</v>
      </c>
      <c r="CF42" s="58">
        <f t="shared" si="73"/>
        <v>0</v>
      </c>
      <c r="CG42" s="58">
        <f t="shared" si="73"/>
        <v>0</v>
      </c>
      <c r="CH42" s="58">
        <f t="shared" si="73"/>
        <v>0</v>
      </c>
      <c r="CI42" s="58">
        <f t="shared" si="73"/>
        <v>0</v>
      </c>
      <c r="CJ42" s="58">
        <v>0</v>
      </c>
      <c r="CK42" s="58">
        <f t="shared" si="73"/>
        <v>0</v>
      </c>
      <c r="CL42" s="58">
        <f t="shared" si="73"/>
        <v>0</v>
      </c>
      <c r="CM42" s="58">
        <f t="shared" si="73"/>
        <v>0</v>
      </c>
      <c r="CN42" s="58">
        <f t="shared" si="73"/>
        <v>0</v>
      </c>
      <c r="CO42" s="58">
        <f t="shared" si="73"/>
        <v>0</v>
      </c>
      <c r="CP42" s="58">
        <f t="shared" si="73"/>
        <v>0</v>
      </c>
      <c r="CQ42" s="58">
        <f t="shared" si="73"/>
        <v>0</v>
      </c>
      <c r="CR42" s="58">
        <f t="shared" si="73"/>
        <v>0</v>
      </c>
      <c r="CS42" s="58">
        <f t="shared" si="73"/>
        <v>0</v>
      </c>
      <c r="CT42" s="58">
        <f t="shared" si="73"/>
        <v>0</v>
      </c>
      <c r="CU42" s="58">
        <f t="shared" si="73"/>
        <v>0</v>
      </c>
      <c r="CV42" s="58">
        <f t="shared" si="73"/>
        <v>0</v>
      </c>
      <c r="CW42" s="58">
        <v>0</v>
      </c>
      <c r="CX42" s="58">
        <f t="shared" ref="CX42:DI42" si="74">SUM(CX37:CX41)</f>
        <v>0</v>
      </c>
      <c r="CY42" s="58">
        <f t="shared" si="74"/>
        <v>0</v>
      </c>
      <c r="CZ42" s="58">
        <f t="shared" si="74"/>
        <v>0</v>
      </c>
      <c r="DA42" s="58">
        <f t="shared" si="74"/>
        <v>0</v>
      </c>
      <c r="DB42" s="58">
        <f t="shared" si="74"/>
        <v>0</v>
      </c>
      <c r="DC42" s="58">
        <f t="shared" si="74"/>
        <v>0</v>
      </c>
      <c r="DD42" s="58">
        <f t="shared" si="74"/>
        <v>0</v>
      </c>
      <c r="DE42" s="58">
        <f t="shared" si="74"/>
        <v>0</v>
      </c>
      <c r="DF42" s="58">
        <f t="shared" si="74"/>
        <v>0</v>
      </c>
      <c r="DG42" s="58">
        <f t="shared" si="74"/>
        <v>0</v>
      </c>
      <c r="DH42" s="58">
        <f t="shared" si="74"/>
        <v>0</v>
      </c>
      <c r="DI42" s="58">
        <f t="shared" si="74"/>
        <v>0</v>
      </c>
      <c r="DJ42" s="58">
        <v>0</v>
      </c>
      <c r="DK42" s="58">
        <f t="shared" ref="DK42:DP42" si="75">SUM(DK37:DK41)</f>
        <v>0</v>
      </c>
      <c r="DL42" s="58">
        <f t="shared" si="75"/>
        <v>0</v>
      </c>
      <c r="DM42" s="58">
        <f t="shared" si="75"/>
        <v>0</v>
      </c>
      <c r="DN42" s="58">
        <f t="shared" si="75"/>
        <v>0</v>
      </c>
      <c r="DO42" s="58">
        <f t="shared" si="75"/>
        <v>0</v>
      </c>
      <c r="DP42" s="58">
        <f t="shared" si="75"/>
        <v>0</v>
      </c>
    </row>
    <row r="43" spans="1:120" x14ac:dyDescent="0.2">
      <c r="B43" s="37" t="s">
        <v>289</v>
      </c>
      <c r="C43" s="8" t="s">
        <v>188</v>
      </c>
      <c r="Q43" s="57">
        <v>0</v>
      </c>
      <c r="R43" s="57">
        <v>4</v>
      </c>
      <c r="S43" s="57">
        <v>7.7249999999999996</v>
      </c>
      <c r="T43" s="57">
        <v>0</v>
      </c>
      <c r="U43" s="57">
        <v>0</v>
      </c>
      <c r="V43" s="57">
        <v>0</v>
      </c>
      <c r="W43" s="57">
        <v>0</v>
      </c>
      <c r="X43" s="57">
        <v>0</v>
      </c>
      <c r="Y43" s="57">
        <v>4</v>
      </c>
      <c r="Z43" s="57">
        <v>0</v>
      </c>
      <c r="AA43" s="57">
        <v>4</v>
      </c>
      <c r="AB43" s="57">
        <v>0</v>
      </c>
      <c r="AC43" s="57">
        <f t="shared" ref="AC43:AC48" si="76">SUM(Q43:T43)</f>
        <v>11.725</v>
      </c>
      <c r="AD43" s="57">
        <v>0</v>
      </c>
      <c r="AE43" s="57">
        <v>4</v>
      </c>
      <c r="AF43" s="57">
        <v>2</v>
      </c>
      <c r="AG43" s="57">
        <v>0</v>
      </c>
      <c r="AH43" s="57">
        <v>4</v>
      </c>
      <c r="AI43" s="57">
        <v>0</v>
      </c>
      <c r="AJ43" s="57">
        <v>4</v>
      </c>
      <c r="AK43" s="57">
        <v>0</v>
      </c>
      <c r="AL43" s="57">
        <v>4</v>
      </c>
      <c r="AM43" s="57">
        <v>4</v>
      </c>
      <c r="AN43" s="57">
        <v>4</v>
      </c>
      <c r="AO43" s="57">
        <v>0</v>
      </c>
      <c r="AP43" s="42">
        <f t="shared" ref="AP43:AP48" si="77">SUM(AD43:AG43)</f>
        <v>6</v>
      </c>
      <c r="AQ43" s="57">
        <v>4</v>
      </c>
      <c r="AR43" s="57">
        <v>4.25</v>
      </c>
      <c r="AS43" s="57">
        <v>4</v>
      </c>
      <c r="AT43" s="57">
        <v>4</v>
      </c>
      <c r="AU43" s="57">
        <v>0</v>
      </c>
      <c r="AV43" s="57">
        <v>0</v>
      </c>
      <c r="AW43" s="57">
        <v>2</v>
      </c>
      <c r="AX43" s="57">
        <v>2</v>
      </c>
      <c r="AY43" s="57">
        <v>2</v>
      </c>
      <c r="AZ43" s="57">
        <v>3.95</v>
      </c>
      <c r="BA43" s="57">
        <v>3.95</v>
      </c>
      <c r="BB43" s="57">
        <v>1.95</v>
      </c>
      <c r="BC43" s="57">
        <f t="shared" ref="BC43:BC48" si="78">SUM(AQ43:AT43)</f>
        <v>16.25</v>
      </c>
      <c r="BD43" s="57">
        <v>8</v>
      </c>
      <c r="BE43" s="57">
        <v>4</v>
      </c>
      <c r="BF43" s="57">
        <v>4</v>
      </c>
      <c r="BG43" s="57">
        <v>8</v>
      </c>
      <c r="BH43" s="57">
        <v>2</v>
      </c>
      <c r="BI43" s="57">
        <v>4</v>
      </c>
      <c r="BJ43" s="57">
        <v>8</v>
      </c>
      <c r="BK43" s="57">
        <v>0</v>
      </c>
      <c r="BL43" s="57">
        <v>8</v>
      </c>
      <c r="BM43" s="57">
        <v>2</v>
      </c>
      <c r="BN43" s="57">
        <v>0</v>
      </c>
      <c r="BO43" s="57">
        <v>6</v>
      </c>
      <c r="BP43" s="57">
        <f t="shared" ref="BP43:BP48" si="79">SUM(BD43:BG43)</f>
        <v>24</v>
      </c>
      <c r="BQ43" s="57">
        <v>6</v>
      </c>
      <c r="BR43" s="57">
        <v>2</v>
      </c>
      <c r="BS43" s="57">
        <v>10</v>
      </c>
      <c r="BT43" s="57">
        <v>3.9</v>
      </c>
      <c r="BU43" s="57">
        <v>0</v>
      </c>
      <c r="BV43" s="57">
        <v>0</v>
      </c>
      <c r="BW43" s="57">
        <v>0</v>
      </c>
      <c r="BX43" s="57">
        <v>0</v>
      </c>
      <c r="BY43" s="57">
        <v>0</v>
      </c>
      <c r="BZ43" s="57">
        <v>0</v>
      </c>
      <c r="CA43" s="57">
        <v>0</v>
      </c>
      <c r="CB43" s="57">
        <v>0</v>
      </c>
      <c r="CC43" s="57">
        <f t="shared" ref="CC43:CC48" si="80">SUM(BQ43:BT43)</f>
        <v>21.9</v>
      </c>
      <c r="CD43" s="57">
        <v>0</v>
      </c>
      <c r="CE43" s="57">
        <v>0</v>
      </c>
      <c r="CF43" s="57">
        <v>0</v>
      </c>
      <c r="CG43" s="57">
        <v>0</v>
      </c>
      <c r="CH43" s="57">
        <v>0</v>
      </c>
      <c r="CI43" s="57">
        <v>0</v>
      </c>
      <c r="CJ43" s="57">
        <v>0</v>
      </c>
      <c r="CK43" s="57">
        <v>0</v>
      </c>
      <c r="CL43" s="57">
        <v>0</v>
      </c>
      <c r="CM43" s="57">
        <v>0</v>
      </c>
      <c r="CN43" s="57">
        <v>0</v>
      </c>
      <c r="CO43" s="57">
        <v>0</v>
      </c>
      <c r="CP43" s="57">
        <f t="shared" ref="CP43:CP48" si="81">SUM(CD43:CG43)</f>
        <v>0</v>
      </c>
      <c r="CQ43" s="57">
        <v>0</v>
      </c>
      <c r="CR43" s="57">
        <v>0</v>
      </c>
      <c r="CS43" s="57">
        <v>0</v>
      </c>
      <c r="CT43" s="57">
        <v>0</v>
      </c>
      <c r="CU43" s="57">
        <v>0</v>
      </c>
      <c r="CV43" s="57">
        <v>0</v>
      </c>
      <c r="CW43" s="57">
        <v>0</v>
      </c>
      <c r="CX43" s="57">
        <v>0</v>
      </c>
      <c r="CY43" s="57">
        <v>0</v>
      </c>
      <c r="CZ43" s="57">
        <v>0</v>
      </c>
      <c r="DA43" s="57">
        <v>0</v>
      </c>
      <c r="DB43" s="57">
        <v>0</v>
      </c>
      <c r="DC43" s="57">
        <f t="shared" ref="DC43:DC48" si="82">SUM(CQ43:CT43)</f>
        <v>0</v>
      </c>
      <c r="DD43" s="57">
        <v>0</v>
      </c>
      <c r="DE43" s="57">
        <v>0</v>
      </c>
      <c r="DF43" s="57">
        <v>0</v>
      </c>
      <c r="DG43" s="57">
        <v>0</v>
      </c>
      <c r="DH43" s="57">
        <v>0</v>
      </c>
      <c r="DI43" s="57">
        <v>0</v>
      </c>
      <c r="DJ43" s="57">
        <v>0</v>
      </c>
      <c r="DK43" s="57">
        <v>0</v>
      </c>
      <c r="DL43" s="57">
        <v>0</v>
      </c>
      <c r="DM43" s="57">
        <v>0</v>
      </c>
      <c r="DN43" s="57">
        <v>0</v>
      </c>
      <c r="DO43" s="57">
        <v>0</v>
      </c>
      <c r="DP43" s="57">
        <f t="shared" ref="DP43:DP48" si="83">SUM(DD43:DO43)</f>
        <v>0</v>
      </c>
    </row>
    <row r="44" spans="1:120" x14ac:dyDescent="0.2">
      <c r="B44" s="37"/>
      <c r="C44" s="8" t="s">
        <v>290</v>
      </c>
      <c r="Q44" s="57">
        <v>4</v>
      </c>
      <c r="R44" s="57">
        <v>0</v>
      </c>
      <c r="S44" s="57">
        <v>4</v>
      </c>
      <c r="T44" s="57">
        <v>0</v>
      </c>
      <c r="U44" s="57">
        <v>0</v>
      </c>
      <c r="V44" s="57">
        <v>2</v>
      </c>
      <c r="W44" s="57">
        <v>2</v>
      </c>
      <c r="X44" s="57">
        <v>2</v>
      </c>
      <c r="Y44" s="57">
        <v>6</v>
      </c>
      <c r="Z44" s="57">
        <v>-2</v>
      </c>
      <c r="AA44" s="57">
        <v>6</v>
      </c>
      <c r="AB44" s="57">
        <v>2</v>
      </c>
      <c r="AC44" s="57">
        <f t="shared" si="76"/>
        <v>8</v>
      </c>
      <c r="AD44" s="57">
        <v>4</v>
      </c>
      <c r="AE44" s="57">
        <v>4</v>
      </c>
      <c r="AF44" s="57">
        <v>-2</v>
      </c>
      <c r="AG44" s="57">
        <v>2</v>
      </c>
      <c r="AH44" s="57">
        <v>0</v>
      </c>
      <c r="AI44" s="57">
        <v>2</v>
      </c>
      <c r="AJ44" s="57">
        <v>4</v>
      </c>
      <c r="AK44" s="57">
        <v>0</v>
      </c>
      <c r="AL44" s="57">
        <v>4</v>
      </c>
      <c r="AM44" s="57">
        <v>0</v>
      </c>
      <c r="AN44" s="57">
        <v>0</v>
      </c>
      <c r="AO44" s="57">
        <v>4</v>
      </c>
      <c r="AP44" s="42">
        <f t="shared" si="77"/>
        <v>8</v>
      </c>
      <c r="AQ44" s="57">
        <v>0</v>
      </c>
      <c r="AR44" s="57">
        <v>4</v>
      </c>
      <c r="AS44" s="57">
        <v>0</v>
      </c>
      <c r="AT44" s="57">
        <v>2</v>
      </c>
      <c r="AU44" s="57">
        <v>0</v>
      </c>
      <c r="AV44" s="57">
        <v>0</v>
      </c>
      <c r="AW44" s="57">
        <v>0</v>
      </c>
      <c r="AX44" s="57">
        <v>0</v>
      </c>
      <c r="AY44" s="57">
        <v>0</v>
      </c>
      <c r="AZ44" s="57">
        <v>0</v>
      </c>
      <c r="BA44" s="57">
        <v>0</v>
      </c>
      <c r="BB44" s="57">
        <v>2</v>
      </c>
      <c r="BC44" s="57">
        <f t="shared" si="78"/>
        <v>6</v>
      </c>
      <c r="BD44" s="57">
        <v>0</v>
      </c>
      <c r="BE44" s="57">
        <v>2</v>
      </c>
      <c r="BF44" s="57">
        <v>2</v>
      </c>
      <c r="BG44" s="57">
        <v>4</v>
      </c>
      <c r="BH44" s="57">
        <v>4</v>
      </c>
      <c r="BI44" s="57">
        <v>4</v>
      </c>
      <c r="BJ44" s="57">
        <v>4</v>
      </c>
      <c r="BK44" s="57">
        <v>4</v>
      </c>
      <c r="BL44" s="57">
        <v>8</v>
      </c>
      <c r="BM44" s="57">
        <v>8</v>
      </c>
      <c r="BN44" s="57">
        <v>2</v>
      </c>
      <c r="BO44" s="57">
        <v>6</v>
      </c>
      <c r="BP44" s="57">
        <f t="shared" si="79"/>
        <v>8</v>
      </c>
      <c r="BQ44" s="57">
        <v>4</v>
      </c>
      <c r="BR44" s="57">
        <v>6</v>
      </c>
      <c r="BS44" s="57">
        <v>4</v>
      </c>
      <c r="BT44" s="57">
        <v>2</v>
      </c>
      <c r="BU44" s="57">
        <v>2</v>
      </c>
      <c r="BV44" s="57">
        <v>0</v>
      </c>
      <c r="BW44" s="57">
        <v>0</v>
      </c>
      <c r="BX44" s="57">
        <v>0</v>
      </c>
      <c r="BY44" s="57">
        <v>0</v>
      </c>
      <c r="BZ44" s="57">
        <v>0</v>
      </c>
      <c r="CA44" s="57">
        <v>0</v>
      </c>
      <c r="CB44" s="57">
        <v>0</v>
      </c>
      <c r="CC44" s="57">
        <f t="shared" si="80"/>
        <v>16</v>
      </c>
      <c r="CD44" s="57">
        <v>0</v>
      </c>
      <c r="CE44" s="57">
        <v>0</v>
      </c>
      <c r="CF44" s="57">
        <v>0</v>
      </c>
      <c r="CG44" s="57">
        <v>0</v>
      </c>
      <c r="CH44" s="57">
        <v>0</v>
      </c>
      <c r="CI44" s="57">
        <v>0</v>
      </c>
      <c r="CJ44" s="57">
        <v>0</v>
      </c>
      <c r="CK44" s="57">
        <v>0</v>
      </c>
      <c r="CL44" s="57">
        <v>0</v>
      </c>
      <c r="CM44" s="57">
        <v>0</v>
      </c>
      <c r="CN44" s="57">
        <v>0</v>
      </c>
      <c r="CO44" s="57">
        <v>0</v>
      </c>
      <c r="CP44" s="57">
        <f t="shared" si="81"/>
        <v>0</v>
      </c>
      <c r="CQ44" s="57">
        <v>0</v>
      </c>
      <c r="CR44" s="57">
        <v>0</v>
      </c>
      <c r="CS44" s="57">
        <v>0</v>
      </c>
      <c r="CT44" s="57">
        <v>0</v>
      </c>
      <c r="CU44" s="57">
        <v>0</v>
      </c>
      <c r="CV44" s="57">
        <v>0</v>
      </c>
      <c r="CW44" s="57">
        <v>0</v>
      </c>
      <c r="CX44" s="57">
        <v>0</v>
      </c>
      <c r="CY44" s="57">
        <v>0</v>
      </c>
      <c r="CZ44" s="57">
        <v>0</v>
      </c>
      <c r="DA44" s="57">
        <v>0</v>
      </c>
      <c r="DB44" s="57">
        <v>0</v>
      </c>
      <c r="DC44" s="57">
        <f t="shared" si="82"/>
        <v>0</v>
      </c>
      <c r="DD44" s="57">
        <v>0</v>
      </c>
      <c r="DE44" s="57">
        <v>0</v>
      </c>
      <c r="DF44" s="57">
        <v>0</v>
      </c>
      <c r="DG44" s="57">
        <v>0</v>
      </c>
      <c r="DH44" s="57">
        <v>0</v>
      </c>
      <c r="DI44" s="57">
        <v>0</v>
      </c>
      <c r="DJ44" s="57">
        <v>0</v>
      </c>
      <c r="DK44" s="57">
        <v>0</v>
      </c>
      <c r="DL44" s="57">
        <v>0</v>
      </c>
      <c r="DM44" s="57">
        <v>0</v>
      </c>
      <c r="DN44" s="57">
        <v>0</v>
      </c>
      <c r="DO44" s="57">
        <v>0</v>
      </c>
      <c r="DP44" s="57">
        <f t="shared" si="83"/>
        <v>0</v>
      </c>
    </row>
    <row r="45" spans="1:120" x14ac:dyDescent="0.2">
      <c r="B45" s="37"/>
      <c r="C45" s="8" t="s">
        <v>291</v>
      </c>
      <c r="Q45" s="57">
        <v>0</v>
      </c>
      <c r="R45" s="57">
        <v>0</v>
      </c>
      <c r="S45" s="57">
        <v>0</v>
      </c>
      <c r="T45" s="57">
        <v>0</v>
      </c>
      <c r="U45" s="57">
        <v>0</v>
      </c>
      <c r="V45" s="57">
        <v>0</v>
      </c>
      <c r="W45" s="57">
        <v>0</v>
      </c>
      <c r="X45" s="57">
        <v>0</v>
      </c>
      <c r="Y45" s="57">
        <v>0</v>
      </c>
      <c r="Z45" s="57">
        <v>0</v>
      </c>
      <c r="AA45" s="57">
        <v>0</v>
      </c>
      <c r="AB45" s="57">
        <v>0</v>
      </c>
      <c r="AC45" s="57">
        <f t="shared" si="76"/>
        <v>0</v>
      </c>
      <c r="AD45" s="57">
        <v>0</v>
      </c>
      <c r="AE45" s="57">
        <v>0</v>
      </c>
      <c r="AF45" s="57">
        <v>0</v>
      </c>
      <c r="AG45" s="57">
        <v>0</v>
      </c>
      <c r="AH45" s="57">
        <v>2</v>
      </c>
      <c r="AI45" s="57">
        <v>0</v>
      </c>
      <c r="AJ45" s="57">
        <v>0</v>
      </c>
      <c r="AK45" s="57">
        <v>0</v>
      </c>
      <c r="AL45" s="57">
        <v>1.9750000000000001</v>
      </c>
      <c r="AM45" s="57">
        <v>0</v>
      </c>
      <c r="AN45" s="57">
        <v>0</v>
      </c>
      <c r="AO45" s="57">
        <v>2</v>
      </c>
      <c r="AP45" s="42">
        <f t="shared" si="77"/>
        <v>0</v>
      </c>
      <c r="AQ45" s="57">
        <v>0</v>
      </c>
      <c r="AR45" s="57">
        <v>0</v>
      </c>
      <c r="AS45" s="57">
        <v>0</v>
      </c>
      <c r="AT45" s="57">
        <v>0</v>
      </c>
      <c r="AU45" s="57">
        <v>1</v>
      </c>
      <c r="AV45" s="57">
        <v>0</v>
      </c>
      <c r="AW45" s="57">
        <v>1</v>
      </c>
      <c r="AX45" s="57">
        <v>0</v>
      </c>
      <c r="AY45" s="57">
        <v>0</v>
      </c>
      <c r="AZ45" s="57">
        <v>0</v>
      </c>
      <c r="BA45" s="57">
        <v>0</v>
      </c>
      <c r="BB45" s="57">
        <v>0</v>
      </c>
      <c r="BC45" s="57">
        <f t="shared" si="78"/>
        <v>0</v>
      </c>
      <c r="BD45" s="57">
        <v>0</v>
      </c>
      <c r="BE45" s="57">
        <v>2</v>
      </c>
      <c r="BF45" s="57">
        <v>0</v>
      </c>
      <c r="BG45" s="57">
        <v>2</v>
      </c>
      <c r="BH45" s="57">
        <v>0</v>
      </c>
      <c r="BI45" s="57">
        <v>0</v>
      </c>
      <c r="BJ45" s="57">
        <v>0</v>
      </c>
      <c r="BK45" s="57">
        <v>0</v>
      </c>
      <c r="BL45" s="57">
        <v>4</v>
      </c>
      <c r="BM45" s="57">
        <v>0</v>
      </c>
      <c r="BN45" s="57">
        <v>0</v>
      </c>
      <c r="BO45" s="57">
        <v>0</v>
      </c>
      <c r="BP45" s="57">
        <f t="shared" si="79"/>
        <v>4</v>
      </c>
      <c r="BQ45" s="57">
        <v>4</v>
      </c>
      <c r="BR45" s="57">
        <v>0</v>
      </c>
      <c r="BS45" s="57">
        <v>0</v>
      </c>
      <c r="BT45" s="57">
        <v>0</v>
      </c>
      <c r="BU45" s="57">
        <v>0</v>
      </c>
      <c r="BV45" s="57">
        <v>0</v>
      </c>
      <c r="BW45" s="57">
        <v>0</v>
      </c>
      <c r="BX45" s="57">
        <v>0</v>
      </c>
      <c r="BY45" s="57">
        <v>0</v>
      </c>
      <c r="BZ45" s="57">
        <v>0</v>
      </c>
      <c r="CA45" s="57">
        <v>0</v>
      </c>
      <c r="CB45" s="57">
        <v>0</v>
      </c>
      <c r="CC45" s="57">
        <f t="shared" si="80"/>
        <v>4</v>
      </c>
      <c r="CD45" s="57">
        <v>0</v>
      </c>
      <c r="CE45" s="57">
        <v>0</v>
      </c>
      <c r="CF45" s="57">
        <v>0</v>
      </c>
      <c r="CG45" s="57">
        <v>0</v>
      </c>
      <c r="CH45" s="57">
        <v>0</v>
      </c>
      <c r="CI45" s="57">
        <v>0</v>
      </c>
      <c r="CJ45" s="57">
        <v>0</v>
      </c>
      <c r="CK45" s="57">
        <v>0</v>
      </c>
      <c r="CL45" s="57">
        <v>0</v>
      </c>
      <c r="CM45" s="57">
        <v>0</v>
      </c>
      <c r="CN45" s="57">
        <v>0</v>
      </c>
      <c r="CO45" s="57">
        <v>0</v>
      </c>
      <c r="CP45" s="57">
        <f t="shared" si="81"/>
        <v>0</v>
      </c>
      <c r="CQ45" s="57">
        <v>0</v>
      </c>
      <c r="CR45" s="57">
        <v>0</v>
      </c>
      <c r="CS45" s="57">
        <v>0</v>
      </c>
      <c r="CT45" s="57">
        <v>0</v>
      </c>
      <c r="CU45" s="57">
        <v>0</v>
      </c>
      <c r="CV45" s="57">
        <v>0</v>
      </c>
      <c r="CW45" s="57">
        <v>0</v>
      </c>
      <c r="CX45" s="57">
        <v>0</v>
      </c>
      <c r="CY45" s="57">
        <v>0</v>
      </c>
      <c r="CZ45" s="57">
        <v>0</v>
      </c>
      <c r="DA45" s="57">
        <v>0</v>
      </c>
      <c r="DB45" s="57">
        <v>0</v>
      </c>
      <c r="DC45" s="57">
        <f t="shared" si="82"/>
        <v>0</v>
      </c>
      <c r="DD45" s="57">
        <v>0</v>
      </c>
      <c r="DE45" s="57">
        <v>0</v>
      </c>
      <c r="DF45" s="57">
        <v>0</v>
      </c>
      <c r="DG45" s="57">
        <v>0</v>
      </c>
      <c r="DH45" s="57">
        <v>0</v>
      </c>
      <c r="DI45" s="57">
        <v>0</v>
      </c>
      <c r="DJ45" s="57">
        <v>0</v>
      </c>
      <c r="DK45" s="57">
        <v>0</v>
      </c>
      <c r="DL45" s="57">
        <v>0</v>
      </c>
      <c r="DM45" s="57">
        <v>0</v>
      </c>
      <c r="DN45" s="57">
        <v>0</v>
      </c>
      <c r="DO45" s="57">
        <v>0</v>
      </c>
      <c r="DP45" s="57">
        <f t="shared" si="83"/>
        <v>0</v>
      </c>
    </row>
    <row r="46" spans="1:120" x14ac:dyDescent="0.2">
      <c r="B46" s="37"/>
      <c r="C46" s="8" t="s">
        <v>189</v>
      </c>
      <c r="Q46" s="57">
        <v>0</v>
      </c>
      <c r="R46" s="57">
        <v>0</v>
      </c>
      <c r="S46" s="57">
        <v>3.4249999999999998</v>
      </c>
      <c r="T46" s="57">
        <v>0</v>
      </c>
      <c r="U46" s="57">
        <v>8.8000000000000007</v>
      </c>
      <c r="V46" s="57">
        <v>0</v>
      </c>
      <c r="W46" s="57">
        <v>0</v>
      </c>
      <c r="X46" s="57">
        <v>0</v>
      </c>
      <c r="Y46" s="57">
        <v>8.4499999999999993</v>
      </c>
      <c r="Z46" s="57">
        <v>0</v>
      </c>
      <c r="AA46" s="57">
        <v>0</v>
      </c>
      <c r="AB46" s="57">
        <v>3</v>
      </c>
      <c r="AC46" s="57">
        <f t="shared" si="76"/>
        <v>3.4249999999999998</v>
      </c>
      <c r="AD46" s="57">
        <v>10.925000000000001</v>
      </c>
      <c r="AE46" s="57">
        <v>4</v>
      </c>
      <c r="AF46" s="57">
        <v>0</v>
      </c>
      <c r="AG46" s="57">
        <v>0</v>
      </c>
      <c r="AH46" s="57">
        <v>0</v>
      </c>
      <c r="AI46" s="57">
        <v>0</v>
      </c>
      <c r="AJ46" s="57">
        <v>7.75</v>
      </c>
      <c r="AK46" s="57">
        <v>0</v>
      </c>
      <c r="AL46" s="57">
        <v>2</v>
      </c>
      <c r="AM46" s="57">
        <v>0</v>
      </c>
      <c r="AN46" s="57">
        <v>0</v>
      </c>
      <c r="AO46" s="57">
        <v>0</v>
      </c>
      <c r="AP46" s="42">
        <f t="shared" si="77"/>
        <v>14.925000000000001</v>
      </c>
      <c r="AQ46" s="57">
        <v>4</v>
      </c>
      <c r="AR46" s="57">
        <v>0</v>
      </c>
      <c r="AS46" s="57">
        <v>4</v>
      </c>
      <c r="AT46" s="57">
        <v>2</v>
      </c>
      <c r="AU46" s="57">
        <v>0</v>
      </c>
      <c r="AV46" s="57">
        <v>0</v>
      </c>
      <c r="AW46" s="57">
        <v>2</v>
      </c>
      <c r="AX46" s="57">
        <v>0</v>
      </c>
      <c r="AY46" s="57">
        <v>2</v>
      </c>
      <c r="AZ46" s="57">
        <v>8</v>
      </c>
      <c r="BA46" s="57">
        <v>0</v>
      </c>
      <c r="BB46" s="57">
        <v>8</v>
      </c>
      <c r="BC46" s="57">
        <f t="shared" si="78"/>
        <v>10</v>
      </c>
      <c r="BD46" s="57">
        <v>6</v>
      </c>
      <c r="BE46" s="57">
        <v>2</v>
      </c>
      <c r="BF46" s="57">
        <v>6</v>
      </c>
      <c r="BG46" s="57">
        <v>6</v>
      </c>
      <c r="BH46" s="57">
        <v>6</v>
      </c>
      <c r="BI46" s="57">
        <v>2</v>
      </c>
      <c r="BJ46" s="57">
        <v>6</v>
      </c>
      <c r="BK46" s="57">
        <v>6</v>
      </c>
      <c r="BL46" s="57">
        <v>4</v>
      </c>
      <c r="BM46" s="57">
        <v>4</v>
      </c>
      <c r="BN46" s="57">
        <v>5.9749999999999996</v>
      </c>
      <c r="BO46" s="57">
        <v>4</v>
      </c>
      <c r="BP46" s="57">
        <f t="shared" si="79"/>
        <v>20</v>
      </c>
      <c r="BQ46" s="57">
        <v>2</v>
      </c>
      <c r="BR46" s="57">
        <v>2</v>
      </c>
      <c r="BS46" s="57">
        <v>7.9749999999999996</v>
      </c>
      <c r="BT46" s="57">
        <v>0</v>
      </c>
      <c r="BU46" s="57">
        <v>0</v>
      </c>
      <c r="BV46" s="57">
        <v>0</v>
      </c>
      <c r="BW46" s="57">
        <v>0</v>
      </c>
      <c r="BX46" s="57">
        <v>0</v>
      </c>
      <c r="BY46" s="57">
        <v>0</v>
      </c>
      <c r="BZ46" s="57">
        <v>0</v>
      </c>
      <c r="CA46" s="57">
        <v>0</v>
      </c>
      <c r="CB46" s="57">
        <v>0</v>
      </c>
      <c r="CC46" s="57">
        <f t="shared" si="80"/>
        <v>11.975</v>
      </c>
      <c r="CD46" s="57">
        <v>0</v>
      </c>
      <c r="CE46" s="57">
        <v>0</v>
      </c>
      <c r="CF46" s="57">
        <v>0</v>
      </c>
      <c r="CG46" s="57">
        <v>0</v>
      </c>
      <c r="CH46" s="57">
        <v>0</v>
      </c>
      <c r="CI46" s="57">
        <v>0</v>
      </c>
      <c r="CJ46" s="57">
        <v>0</v>
      </c>
      <c r="CK46" s="57">
        <v>0</v>
      </c>
      <c r="CL46" s="57">
        <v>0</v>
      </c>
      <c r="CM46" s="57">
        <v>0</v>
      </c>
      <c r="CN46" s="57">
        <v>0</v>
      </c>
      <c r="CO46" s="57">
        <v>0</v>
      </c>
      <c r="CP46" s="57">
        <f t="shared" si="81"/>
        <v>0</v>
      </c>
      <c r="CQ46" s="57">
        <v>0</v>
      </c>
      <c r="CR46" s="57">
        <v>0</v>
      </c>
      <c r="CS46" s="57">
        <v>0</v>
      </c>
      <c r="CT46" s="57">
        <v>0</v>
      </c>
      <c r="CU46" s="57">
        <v>0</v>
      </c>
      <c r="CV46" s="57">
        <v>0</v>
      </c>
      <c r="CW46" s="57">
        <v>0</v>
      </c>
      <c r="CX46" s="57">
        <v>0</v>
      </c>
      <c r="CY46" s="57">
        <v>0</v>
      </c>
      <c r="CZ46" s="57">
        <v>0</v>
      </c>
      <c r="DA46" s="57">
        <v>0</v>
      </c>
      <c r="DB46" s="57">
        <v>0</v>
      </c>
      <c r="DC46" s="57">
        <f t="shared" si="82"/>
        <v>0</v>
      </c>
      <c r="DD46" s="57">
        <v>0</v>
      </c>
      <c r="DE46" s="57">
        <v>0</v>
      </c>
      <c r="DF46" s="57">
        <v>0</v>
      </c>
      <c r="DG46" s="57">
        <v>0</v>
      </c>
      <c r="DH46" s="57">
        <v>0</v>
      </c>
      <c r="DI46" s="57">
        <v>0</v>
      </c>
      <c r="DJ46" s="57">
        <v>0</v>
      </c>
      <c r="DK46" s="57">
        <v>0</v>
      </c>
      <c r="DL46" s="57">
        <v>0</v>
      </c>
      <c r="DM46" s="57">
        <v>0</v>
      </c>
      <c r="DN46" s="57">
        <v>0</v>
      </c>
      <c r="DO46" s="57">
        <v>0</v>
      </c>
      <c r="DP46" s="57">
        <f t="shared" si="83"/>
        <v>0</v>
      </c>
    </row>
    <row r="47" spans="1:120" x14ac:dyDescent="0.2">
      <c r="B47" s="37"/>
      <c r="C47" s="8" t="s">
        <v>190</v>
      </c>
      <c r="Q47" s="57">
        <v>0</v>
      </c>
      <c r="R47" s="57">
        <v>0</v>
      </c>
      <c r="S47" s="57">
        <v>0</v>
      </c>
      <c r="T47" s="57">
        <v>0</v>
      </c>
      <c r="U47" s="57">
        <v>0</v>
      </c>
      <c r="V47" s="57">
        <v>0</v>
      </c>
      <c r="W47" s="57">
        <v>0</v>
      </c>
      <c r="X47" s="57">
        <v>4</v>
      </c>
      <c r="Y47" s="57">
        <v>0</v>
      </c>
      <c r="Z47" s="57">
        <v>0</v>
      </c>
      <c r="AA47" s="57">
        <v>0</v>
      </c>
      <c r="AB47" s="57">
        <v>0</v>
      </c>
      <c r="AC47" s="57">
        <f t="shared" si="76"/>
        <v>0</v>
      </c>
      <c r="AD47" s="57">
        <v>8</v>
      </c>
      <c r="AE47" s="57">
        <v>0</v>
      </c>
      <c r="AF47" s="57">
        <v>0</v>
      </c>
      <c r="AG47" s="57">
        <v>0</v>
      </c>
      <c r="AH47" s="57">
        <v>0</v>
      </c>
      <c r="AI47" s="57">
        <v>1.8</v>
      </c>
      <c r="AJ47" s="57">
        <v>0</v>
      </c>
      <c r="AK47" s="57">
        <v>0</v>
      </c>
      <c r="AL47" s="57">
        <v>3.7250000000000001</v>
      </c>
      <c r="AM47" s="57">
        <v>0</v>
      </c>
      <c r="AN47" s="57">
        <v>0</v>
      </c>
      <c r="AO47" s="57">
        <v>0</v>
      </c>
      <c r="AP47" s="42">
        <f t="shared" si="77"/>
        <v>8</v>
      </c>
      <c r="AQ47" s="57">
        <v>0</v>
      </c>
      <c r="AR47" s="57">
        <v>2</v>
      </c>
      <c r="AS47" s="57">
        <v>0</v>
      </c>
      <c r="AT47" s="57">
        <v>0</v>
      </c>
      <c r="AU47" s="57">
        <v>0</v>
      </c>
      <c r="AV47" s="57">
        <v>1.825</v>
      </c>
      <c r="AW47" s="57">
        <v>0</v>
      </c>
      <c r="AX47" s="57">
        <v>0</v>
      </c>
      <c r="AY47" s="57">
        <v>2</v>
      </c>
      <c r="AZ47" s="57">
        <v>0</v>
      </c>
      <c r="BA47" s="57">
        <v>2</v>
      </c>
      <c r="BB47" s="57">
        <v>0</v>
      </c>
      <c r="BC47" s="57">
        <f t="shared" si="78"/>
        <v>2</v>
      </c>
      <c r="BD47" s="57">
        <v>4</v>
      </c>
      <c r="BE47" s="57">
        <v>2</v>
      </c>
      <c r="BF47" s="57">
        <v>0</v>
      </c>
      <c r="BG47" s="57">
        <v>2</v>
      </c>
      <c r="BH47" s="57">
        <v>2</v>
      </c>
      <c r="BI47" s="57">
        <v>0</v>
      </c>
      <c r="BJ47" s="57">
        <v>2</v>
      </c>
      <c r="BK47" s="57">
        <v>1.85</v>
      </c>
      <c r="BL47" s="57">
        <v>1.9750000000000001</v>
      </c>
      <c r="BM47" s="57">
        <v>0</v>
      </c>
      <c r="BN47" s="57">
        <v>1.625</v>
      </c>
      <c r="BO47" s="57">
        <v>3.9249999999999998</v>
      </c>
      <c r="BP47" s="57">
        <f t="shared" si="79"/>
        <v>8</v>
      </c>
      <c r="BQ47" s="57">
        <v>2</v>
      </c>
      <c r="BR47" s="57">
        <v>3.9249999999999998</v>
      </c>
      <c r="BS47" s="57">
        <v>1.9750000000000001</v>
      </c>
      <c r="BT47" s="57">
        <v>0</v>
      </c>
      <c r="BU47" s="57">
        <v>0</v>
      </c>
      <c r="BV47" s="57">
        <v>0</v>
      </c>
      <c r="BW47" s="57">
        <v>0</v>
      </c>
      <c r="BX47" s="57">
        <v>0</v>
      </c>
      <c r="BY47" s="57">
        <v>0</v>
      </c>
      <c r="BZ47" s="57">
        <v>0</v>
      </c>
      <c r="CA47" s="57">
        <v>0</v>
      </c>
      <c r="CB47" s="57">
        <v>0</v>
      </c>
      <c r="CC47" s="57">
        <f t="shared" si="80"/>
        <v>7.9</v>
      </c>
      <c r="CD47" s="57">
        <v>0</v>
      </c>
      <c r="CE47" s="57">
        <v>0</v>
      </c>
      <c r="CF47" s="57">
        <v>0</v>
      </c>
      <c r="CG47" s="57">
        <v>0</v>
      </c>
      <c r="CH47" s="57">
        <v>0</v>
      </c>
      <c r="CI47" s="57">
        <v>0</v>
      </c>
      <c r="CJ47" s="57">
        <v>0</v>
      </c>
      <c r="CK47" s="57">
        <v>0</v>
      </c>
      <c r="CL47" s="57">
        <v>0</v>
      </c>
      <c r="CM47" s="57">
        <v>0</v>
      </c>
      <c r="CN47" s="57">
        <v>0</v>
      </c>
      <c r="CO47" s="57">
        <v>0</v>
      </c>
      <c r="CP47" s="57">
        <f t="shared" si="81"/>
        <v>0</v>
      </c>
      <c r="CQ47" s="57">
        <v>0</v>
      </c>
      <c r="CR47" s="57">
        <v>0</v>
      </c>
      <c r="CS47" s="57">
        <v>0</v>
      </c>
      <c r="CT47" s="57">
        <v>0</v>
      </c>
      <c r="CU47" s="57">
        <v>0</v>
      </c>
      <c r="CV47" s="57">
        <v>0</v>
      </c>
      <c r="CW47" s="57">
        <v>0</v>
      </c>
      <c r="CX47" s="57">
        <v>0</v>
      </c>
      <c r="CY47" s="57">
        <v>0</v>
      </c>
      <c r="CZ47" s="57">
        <v>0</v>
      </c>
      <c r="DA47" s="57">
        <v>0</v>
      </c>
      <c r="DB47" s="57">
        <v>0</v>
      </c>
      <c r="DC47" s="57">
        <f t="shared" si="82"/>
        <v>0</v>
      </c>
      <c r="DD47" s="57">
        <v>0</v>
      </c>
      <c r="DE47" s="57">
        <v>0</v>
      </c>
      <c r="DF47" s="57">
        <v>0</v>
      </c>
      <c r="DG47" s="57">
        <v>0</v>
      </c>
      <c r="DH47" s="57">
        <v>0</v>
      </c>
      <c r="DI47" s="57">
        <v>0</v>
      </c>
      <c r="DJ47" s="57">
        <v>0</v>
      </c>
      <c r="DK47" s="57">
        <v>0</v>
      </c>
      <c r="DL47" s="57">
        <v>0</v>
      </c>
      <c r="DM47" s="57">
        <v>0</v>
      </c>
      <c r="DN47" s="57">
        <v>0</v>
      </c>
      <c r="DO47" s="57">
        <v>0</v>
      </c>
      <c r="DP47" s="57">
        <f t="shared" si="83"/>
        <v>0</v>
      </c>
    </row>
    <row r="48" spans="1:120" x14ac:dyDescent="0.2">
      <c r="B48" s="37"/>
      <c r="C48" s="8" t="s">
        <v>191</v>
      </c>
      <c r="Q48" s="57">
        <v>0</v>
      </c>
      <c r="R48" s="57">
        <v>8</v>
      </c>
      <c r="S48" s="57">
        <v>0</v>
      </c>
      <c r="T48" s="57">
        <v>0</v>
      </c>
      <c r="U48" s="57">
        <v>0</v>
      </c>
      <c r="V48" s="57">
        <v>0</v>
      </c>
      <c r="W48" s="57">
        <v>0</v>
      </c>
      <c r="X48" s="57">
        <v>0</v>
      </c>
      <c r="Y48" s="57">
        <v>2</v>
      </c>
      <c r="Z48" s="57">
        <v>0</v>
      </c>
      <c r="AA48" s="57">
        <v>6</v>
      </c>
      <c r="AB48" s="57">
        <v>0</v>
      </c>
      <c r="AC48" s="57">
        <f t="shared" si="76"/>
        <v>8</v>
      </c>
      <c r="AD48" s="57">
        <v>10</v>
      </c>
      <c r="AE48" s="57">
        <v>0</v>
      </c>
      <c r="AF48" s="57">
        <v>0</v>
      </c>
      <c r="AG48" s="57">
        <v>7.9</v>
      </c>
      <c r="AH48" s="57">
        <v>0</v>
      </c>
      <c r="AI48" s="57">
        <v>0</v>
      </c>
      <c r="AJ48" s="57">
        <v>16</v>
      </c>
      <c r="AK48" s="57">
        <v>0</v>
      </c>
      <c r="AL48" s="57">
        <v>0</v>
      </c>
      <c r="AM48" s="57">
        <v>0</v>
      </c>
      <c r="AN48" s="57">
        <v>4</v>
      </c>
      <c r="AO48" s="57">
        <v>0</v>
      </c>
      <c r="AP48" s="42">
        <f t="shared" si="77"/>
        <v>17.899999999999999</v>
      </c>
      <c r="AQ48" s="57">
        <v>0</v>
      </c>
      <c r="AR48" s="57">
        <v>0</v>
      </c>
      <c r="AS48" s="57">
        <v>6</v>
      </c>
      <c r="AT48" s="57">
        <v>8</v>
      </c>
      <c r="AU48" s="57">
        <v>0</v>
      </c>
      <c r="AV48" s="57">
        <v>0</v>
      </c>
      <c r="AW48" s="57">
        <v>2</v>
      </c>
      <c r="AX48" s="57">
        <v>0</v>
      </c>
      <c r="AY48" s="57">
        <v>2</v>
      </c>
      <c r="AZ48" s="57">
        <v>3.9750000000000001</v>
      </c>
      <c r="BA48" s="57">
        <v>8</v>
      </c>
      <c r="BB48" s="57">
        <v>0</v>
      </c>
      <c r="BC48" s="57">
        <f t="shared" si="78"/>
        <v>14</v>
      </c>
      <c r="BD48" s="57">
        <v>0</v>
      </c>
      <c r="BE48" s="57">
        <v>3.95</v>
      </c>
      <c r="BF48" s="57">
        <v>2</v>
      </c>
      <c r="BG48" s="57">
        <v>0</v>
      </c>
      <c r="BH48" s="57">
        <v>2</v>
      </c>
      <c r="BI48" s="57">
        <v>0</v>
      </c>
      <c r="BJ48" s="57">
        <v>6</v>
      </c>
      <c r="BK48" s="57">
        <v>2</v>
      </c>
      <c r="BL48" s="57">
        <v>0</v>
      </c>
      <c r="BM48" s="57">
        <v>0</v>
      </c>
      <c r="BN48" s="57">
        <v>0</v>
      </c>
      <c r="BO48" s="57">
        <v>4</v>
      </c>
      <c r="BP48" s="57">
        <f t="shared" si="79"/>
        <v>5.95</v>
      </c>
      <c r="BQ48" s="57">
        <v>2</v>
      </c>
      <c r="BR48" s="57">
        <v>2</v>
      </c>
      <c r="BS48" s="57">
        <v>1.9750000000000001</v>
      </c>
      <c r="BT48" s="57">
        <v>0</v>
      </c>
      <c r="BU48" s="57">
        <v>0</v>
      </c>
      <c r="BV48" s="57">
        <v>0</v>
      </c>
      <c r="BW48" s="57">
        <v>0</v>
      </c>
      <c r="BX48" s="57">
        <v>0</v>
      </c>
      <c r="BY48" s="57">
        <v>0</v>
      </c>
      <c r="BZ48" s="57">
        <v>0</v>
      </c>
      <c r="CA48" s="57">
        <v>0</v>
      </c>
      <c r="CB48" s="57">
        <v>0</v>
      </c>
      <c r="CC48" s="57">
        <f t="shared" si="80"/>
        <v>5.9749999999999996</v>
      </c>
      <c r="CD48" s="57">
        <v>0</v>
      </c>
      <c r="CE48" s="57">
        <v>0</v>
      </c>
      <c r="CF48" s="57">
        <v>0</v>
      </c>
      <c r="CG48" s="57">
        <v>0</v>
      </c>
      <c r="CH48" s="57">
        <v>0</v>
      </c>
      <c r="CI48" s="57">
        <v>0</v>
      </c>
      <c r="CJ48" s="57">
        <v>0</v>
      </c>
      <c r="CK48" s="57">
        <v>0</v>
      </c>
      <c r="CL48" s="57">
        <v>0</v>
      </c>
      <c r="CM48" s="57">
        <v>0</v>
      </c>
      <c r="CN48" s="57">
        <v>0</v>
      </c>
      <c r="CO48" s="57">
        <v>0</v>
      </c>
      <c r="CP48" s="57">
        <f t="shared" si="81"/>
        <v>0</v>
      </c>
      <c r="CQ48" s="57">
        <v>0</v>
      </c>
      <c r="CR48" s="57">
        <v>0</v>
      </c>
      <c r="CS48" s="57">
        <v>0</v>
      </c>
      <c r="CT48" s="57">
        <v>0</v>
      </c>
      <c r="CU48" s="57">
        <v>0</v>
      </c>
      <c r="CV48" s="57">
        <v>0</v>
      </c>
      <c r="CW48" s="57">
        <v>0</v>
      </c>
      <c r="CX48" s="57">
        <v>0</v>
      </c>
      <c r="CY48" s="57">
        <v>0</v>
      </c>
      <c r="CZ48" s="57">
        <v>0</v>
      </c>
      <c r="DA48" s="57">
        <v>0</v>
      </c>
      <c r="DB48" s="57">
        <v>0</v>
      </c>
      <c r="DC48" s="57">
        <f t="shared" si="82"/>
        <v>0</v>
      </c>
      <c r="DD48" s="57">
        <v>0</v>
      </c>
      <c r="DE48" s="57">
        <v>0</v>
      </c>
      <c r="DF48" s="57">
        <v>0</v>
      </c>
      <c r="DG48" s="57">
        <v>0</v>
      </c>
      <c r="DH48" s="57">
        <v>0</v>
      </c>
      <c r="DI48" s="57">
        <v>0</v>
      </c>
      <c r="DJ48" s="57">
        <v>0</v>
      </c>
      <c r="DK48" s="57">
        <v>0</v>
      </c>
      <c r="DL48" s="57">
        <v>0</v>
      </c>
      <c r="DM48" s="57">
        <v>0</v>
      </c>
      <c r="DN48" s="57">
        <v>0</v>
      </c>
      <c r="DO48" s="57">
        <v>0</v>
      </c>
      <c r="DP48" s="57">
        <f t="shared" si="83"/>
        <v>0</v>
      </c>
    </row>
    <row r="49" spans="1:120" x14ac:dyDescent="0.2">
      <c r="B49" s="43" t="s">
        <v>292</v>
      </c>
      <c r="C49" s="44"/>
      <c r="D49" s="58"/>
      <c r="E49" s="58"/>
      <c r="F49" s="58"/>
      <c r="G49" s="58"/>
      <c r="H49" s="58"/>
      <c r="I49" s="58"/>
      <c r="J49" s="58"/>
      <c r="K49" s="58"/>
      <c r="L49" s="58"/>
      <c r="M49" s="58"/>
      <c r="N49" s="58"/>
      <c r="O49" s="58"/>
      <c r="P49" s="58"/>
      <c r="Q49" s="58">
        <f>SUM(Q43:Q48)</f>
        <v>4</v>
      </c>
      <c r="R49" s="58">
        <f t="shared" ref="R49:CC49" si="84">SUM(R43:R48)</f>
        <v>12</v>
      </c>
      <c r="S49" s="58">
        <f t="shared" si="84"/>
        <v>15.149999999999999</v>
      </c>
      <c r="T49" s="58">
        <f t="shared" si="84"/>
        <v>0</v>
      </c>
      <c r="U49" s="58">
        <f t="shared" si="84"/>
        <v>8.8000000000000007</v>
      </c>
      <c r="V49" s="58">
        <f t="shared" si="84"/>
        <v>2</v>
      </c>
      <c r="W49" s="58">
        <f t="shared" si="84"/>
        <v>2</v>
      </c>
      <c r="X49" s="58">
        <f t="shared" si="84"/>
        <v>6</v>
      </c>
      <c r="Y49" s="58">
        <f t="shared" si="84"/>
        <v>20.45</v>
      </c>
      <c r="Z49" s="58">
        <f t="shared" si="84"/>
        <v>-2</v>
      </c>
      <c r="AA49" s="58">
        <f t="shared" si="84"/>
        <v>16</v>
      </c>
      <c r="AB49" s="58">
        <f t="shared" si="84"/>
        <v>5</v>
      </c>
      <c r="AC49" s="58">
        <f t="shared" si="84"/>
        <v>31.150000000000002</v>
      </c>
      <c r="AD49" s="58">
        <f t="shared" si="84"/>
        <v>32.924999999999997</v>
      </c>
      <c r="AE49" s="58">
        <f t="shared" si="84"/>
        <v>12</v>
      </c>
      <c r="AF49" s="58">
        <f t="shared" si="84"/>
        <v>0</v>
      </c>
      <c r="AG49" s="58">
        <f t="shared" si="84"/>
        <v>9.9</v>
      </c>
      <c r="AH49" s="58">
        <f t="shared" si="84"/>
        <v>6</v>
      </c>
      <c r="AI49" s="58">
        <f t="shared" si="84"/>
        <v>3.8</v>
      </c>
      <c r="AJ49" s="58">
        <f t="shared" si="84"/>
        <v>31.75</v>
      </c>
      <c r="AK49" s="58">
        <f t="shared" si="84"/>
        <v>0</v>
      </c>
      <c r="AL49" s="58">
        <f t="shared" si="84"/>
        <v>15.7</v>
      </c>
      <c r="AM49" s="58">
        <f t="shared" si="84"/>
        <v>4</v>
      </c>
      <c r="AN49" s="58">
        <f t="shared" si="84"/>
        <v>8</v>
      </c>
      <c r="AO49" s="58">
        <f t="shared" si="84"/>
        <v>6</v>
      </c>
      <c r="AP49" s="58">
        <f t="shared" si="84"/>
        <v>54.824999999999996</v>
      </c>
      <c r="AQ49" s="58">
        <f t="shared" si="84"/>
        <v>8</v>
      </c>
      <c r="AR49" s="58">
        <f t="shared" si="84"/>
        <v>10.25</v>
      </c>
      <c r="AS49" s="58">
        <f t="shared" si="84"/>
        <v>14</v>
      </c>
      <c r="AT49" s="58">
        <f t="shared" si="84"/>
        <v>16</v>
      </c>
      <c r="AU49" s="58">
        <f t="shared" si="84"/>
        <v>1</v>
      </c>
      <c r="AV49" s="58">
        <f t="shared" si="84"/>
        <v>1.825</v>
      </c>
      <c r="AW49" s="58">
        <f t="shared" si="84"/>
        <v>7</v>
      </c>
      <c r="AX49" s="58">
        <f t="shared" si="84"/>
        <v>2</v>
      </c>
      <c r="AY49" s="58">
        <f t="shared" si="84"/>
        <v>8</v>
      </c>
      <c r="AZ49" s="58">
        <f t="shared" si="84"/>
        <v>15.924999999999999</v>
      </c>
      <c r="BA49" s="58">
        <f t="shared" si="84"/>
        <v>13.95</v>
      </c>
      <c r="BB49" s="58">
        <f t="shared" si="84"/>
        <v>11.95</v>
      </c>
      <c r="BC49" s="58">
        <f t="shared" si="84"/>
        <v>48.25</v>
      </c>
      <c r="BD49" s="58">
        <f t="shared" si="84"/>
        <v>18</v>
      </c>
      <c r="BE49" s="58">
        <f t="shared" si="84"/>
        <v>15.95</v>
      </c>
      <c r="BF49" s="58">
        <f t="shared" si="84"/>
        <v>14</v>
      </c>
      <c r="BG49" s="58">
        <f t="shared" si="84"/>
        <v>22</v>
      </c>
      <c r="BH49" s="58">
        <f t="shared" si="84"/>
        <v>16</v>
      </c>
      <c r="BI49" s="58">
        <f t="shared" si="84"/>
        <v>10</v>
      </c>
      <c r="BJ49" s="58">
        <f t="shared" si="84"/>
        <v>26</v>
      </c>
      <c r="BK49" s="58">
        <f t="shared" si="84"/>
        <v>13.85</v>
      </c>
      <c r="BL49" s="58">
        <f t="shared" si="84"/>
        <v>25.975000000000001</v>
      </c>
      <c r="BM49" s="58">
        <f t="shared" si="84"/>
        <v>14</v>
      </c>
      <c r="BN49" s="58">
        <f t="shared" si="84"/>
        <v>9.6</v>
      </c>
      <c r="BO49" s="58">
        <f t="shared" si="84"/>
        <v>23.925000000000001</v>
      </c>
      <c r="BP49" s="58">
        <f t="shared" si="84"/>
        <v>69.95</v>
      </c>
      <c r="BQ49" s="58">
        <f t="shared" si="84"/>
        <v>20</v>
      </c>
      <c r="BR49" s="58">
        <f t="shared" si="84"/>
        <v>15.925000000000001</v>
      </c>
      <c r="BS49" s="58">
        <f t="shared" si="84"/>
        <v>25.925000000000004</v>
      </c>
      <c r="BT49" s="58">
        <f t="shared" si="84"/>
        <v>5.9</v>
      </c>
      <c r="BU49" s="58">
        <f t="shared" si="84"/>
        <v>2</v>
      </c>
      <c r="BV49" s="58">
        <f t="shared" si="84"/>
        <v>0</v>
      </c>
      <c r="BW49" s="58">
        <v>0</v>
      </c>
      <c r="BX49" s="58">
        <f t="shared" si="84"/>
        <v>0</v>
      </c>
      <c r="BY49" s="58">
        <f t="shared" si="84"/>
        <v>0</v>
      </c>
      <c r="BZ49" s="58">
        <f t="shared" si="84"/>
        <v>0</v>
      </c>
      <c r="CA49" s="58">
        <f t="shared" si="84"/>
        <v>0</v>
      </c>
      <c r="CB49" s="58">
        <f t="shared" si="84"/>
        <v>0</v>
      </c>
      <c r="CC49" s="58">
        <f t="shared" si="84"/>
        <v>67.75</v>
      </c>
      <c r="CD49" s="58">
        <f t="shared" ref="CD49:CV49" si="85">SUM(CD43:CD48)</f>
        <v>0</v>
      </c>
      <c r="CE49" s="58">
        <f t="shared" si="85"/>
        <v>0</v>
      </c>
      <c r="CF49" s="58">
        <f t="shared" si="85"/>
        <v>0</v>
      </c>
      <c r="CG49" s="58">
        <f t="shared" si="85"/>
        <v>0</v>
      </c>
      <c r="CH49" s="58">
        <f t="shared" si="85"/>
        <v>0</v>
      </c>
      <c r="CI49" s="58">
        <f t="shared" si="85"/>
        <v>0</v>
      </c>
      <c r="CJ49" s="58">
        <v>0</v>
      </c>
      <c r="CK49" s="58">
        <f t="shared" si="85"/>
        <v>0</v>
      </c>
      <c r="CL49" s="58">
        <f t="shared" si="85"/>
        <v>0</v>
      </c>
      <c r="CM49" s="58">
        <f t="shared" si="85"/>
        <v>0</v>
      </c>
      <c r="CN49" s="58">
        <f t="shared" si="85"/>
        <v>0</v>
      </c>
      <c r="CO49" s="58">
        <f t="shared" si="85"/>
        <v>0</v>
      </c>
      <c r="CP49" s="58">
        <f t="shared" si="85"/>
        <v>0</v>
      </c>
      <c r="CQ49" s="58">
        <f t="shared" si="85"/>
        <v>0</v>
      </c>
      <c r="CR49" s="58">
        <f t="shared" si="85"/>
        <v>0</v>
      </c>
      <c r="CS49" s="58">
        <f t="shared" si="85"/>
        <v>0</v>
      </c>
      <c r="CT49" s="58">
        <f t="shared" si="85"/>
        <v>0</v>
      </c>
      <c r="CU49" s="58">
        <f t="shared" si="85"/>
        <v>0</v>
      </c>
      <c r="CV49" s="58">
        <f t="shared" si="85"/>
        <v>0</v>
      </c>
      <c r="CW49" s="58">
        <v>0</v>
      </c>
      <c r="CX49" s="58">
        <f t="shared" ref="CX49:DI49" si="86">SUM(CX43:CX48)</f>
        <v>0</v>
      </c>
      <c r="CY49" s="58">
        <f t="shared" si="86"/>
        <v>0</v>
      </c>
      <c r="CZ49" s="58">
        <f t="shared" si="86"/>
        <v>0</v>
      </c>
      <c r="DA49" s="58">
        <f t="shared" si="86"/>
        <v>0</v>
      </c>
      <c r="DB49" s="58">
        <f t="shared" si="86"/>
        <v>0</v>
      </c>
      <c r="DC49" s="58">
        <f t="shared" si="86"/>
        <v>0</v>
      </c>
      <c r="DD49" s="58">
        <f t="shared" si="86"/>
        <v>0</v>
      </c>
      <c r="DE49" s="58">
        <f t="shared" si="86"/>
        <v>0</v>
      </c>
      <c r="DF49" s="58">
        <f t="shared" si="86"/>
        <v>0</v>
      </c>
      <c r="DG49" s="58">
        <f t="shared" si="86"/>
        <v>0</v>
      </c>
      <c r="DH49" s="58">
        <f t="shared" si="86"/>
        <v>0</v>
      </c>
      <c r="DI49" s="58">
        <f t="shared" si="86"/>
        <v>0</v>
      </c>
      <c r="DJ49" s="58">
        <v>0</v>
      </c>
      <c r="DK49" s="58">
        <f t="shared" ref="DK49:DP49" si="87">SUM(DK43:DK48)</f>
        <v>0</v>
      </c>
      <c r="DL49" s="58">
        <f t="shared" si="87"/>
        <v>0</v>
      </c>
      <c r="DM49" s="58">
        <f t="shared" si="87"/>
        <v>0</v>
      </c>
      <c r="DN49" s="58">
        <f t="shared" si="87"/>
        <v>0</v>
      </c>
      <c r="DO49" s="58">
        <f t="shared" si="87"/>
        <v>0</v>
      </c>
      <c r="DP49" s="58">
        <f t="shared" si="87"/>
        <v>0</v>
      </c>
    </row>
    <row r="50" spans="1:120" x14ac:dyDescent="0.2">
      <c r="B50" s="37" t="s">
        <v>151</v>
      </c>
      <c r="C50" s="8" t="s">
        <v>155</v>
      </c>
      <c r="Q50" s="57">
        <v>4</v>
      </c>
      <c r="R50" s="57">
        <v>0</v>
      </c>
      <c r="S50" s="57">
        <v>2</v>
      </c>
      <c r="T50" s="57">
        <v>0</v>
      </c>
      <c r="U50" s="57">
        <v>0</v>
      </c>
      <c r="V50" s="57">
        <v>4</v>
      </c>
      <c r="W50" s="57">
        <v>4</v>
      </c>
      <c r="X50" s="57">
        <v>8</v>
      </c>
      <c r="Y50" s="57">
        <v>0</v>
      </c>
      <c r="Z50" s="57">
        <v>3.9750000000000001</v>
      </c>
      <c r="AA50" s="57">
        <v>2.5249999999999999</v>
      </c>
      <c r="AB50" s="57">
        <v>3.75</v>
      </c>
      <c r="AC50" s="57">
        <f t="shared" ref="AC50:AC55" si="88">SUM(Q50:T50)</f>
        <v>6</v>
      </c>
      <c r="AD50" s="57">
        <v>7.25</v>
      </c>
      <c r="AE50" s="57">
        <v>8</v>
      </c>
      <c r="AF50" s="57">
        <v>6</v>
      </c>
      <c r="AG50" s="57">
        <v>4</v>
      </c>
      <c r="AH50" s="57">
        <v>8</v>
      </c>
      <c r="AI50" s="57">
        <v>2</v>
      </c>
      <c r="AJ50" s="57">
        <v>6</v>
      </c>
      <c r="AK50" s="57">
        <v>0</v>
      </c>
      <c r="AL50" s="57">
        <v>1</v>
      </c>
      <c r="AM50" s="57">
        <v>0</v>
      </c>
      <c r="AN50" s="57">
        <v>3.5</v>
      </c>
      <c r="AO50" s="57">
        <v>0</v>
      </c>
      <c r="AP50" s="42">
        <f t="shared" ref="AP50:AP55" si="89">SUM(AD50:AG50)</f>
        <v>25.25</v>
      </c>
      <c r="AQ50" s="57">
        <v>4</v>
      </c>
      <c r="AR50" s="57">
        <v>6</v>
      </c>
      <c r="AS50" s="57">
        <v>0</v>
      </c>
      <c r="AT50" s="57">
        <v>9</v>
      </c>
      <c r="AU50" s="57">
        <v>4</v>
      </c>
      <c r="AV50" s="57">
        <v>4</v>
      </c>
      <c r="AW50" s="57">
        <v>2</v>
      </c>
      <c r="AX50" s="57">
        <v>6</v>
      </c>
      <c r="AY50" s="57">
        <v>4</v>
      </c>
      <c r="AZ50" s="57">
        <v>4</v>
      </c>
      <c r="BA50" s="57">
        <v>11.074999999999999</v>
      </c>
      <c r="BB50" s="57">
        <v>5.7</v>
      </c>
      <c r="BC50" s="57">
        <f t="shared" ref="BC50:BC55" si="90">SUM(AQ50:AT50)</f>
        <v>19</v>
      </c>
      <c r="BD50" s="57">
        <v>4</v>
      </c>
      <c r="BE50" s="57">
        <v>8</v>
      </c>
      <c r="BF50" s="57">
        <v>4</v>
      </c>
      <c r="BG50" s="57">
        <v>5.2750000000000004</v>
      </c>
      <c r="BH50" s="57">
        <v>6</v>
      </c>
      <c r="BI50" s="57">
        <v>7</v>
      </c>
      <c r="BJ50" s="57">
        <v>6.4749999999999996</v>
      </c>
      <c r="BK50" s="57">
        <v>17.95</v>
      </c>
      <c r="BL50" s="57">
        <v>4</v>
      </c>
      <c r="BM50" s="57">
        <v>11</v>
      </c>
      <c r="BN50" s="57">
        <v>11</v>
      </c>
      <c r="BO50" s="57">
        <v>17.975000000000001</v>
      </c>
      <c r="BP50" s="57">
        <f t="shared" ref="BP50:BP55" si="91">SUM(BD50:BG50)</f>
        <v>21.274999999999999</v>
      </c>
      <c r="BQ50" s="57">
        <v>30</v>
      </c>
      <c r="BR50" s="57">
        <v>4</v>
      </c>
      <c r="BS50" s="57">
        <v>8</v>
      </c>
      <c r="BT50" s="57">
        <v>13</v>
      </c>
      <c r="BU50" s="57">
        <v>3</v>
      </c>
      <c r="BV50" s="57">
        <v>0</v>
      </c>
      <c r="BW50" s="57">
        <v>0</v>
      </c>
      <c r="BX50" s="57">
        <v>0</v>
      </c>
      <c r="BY50" s="57">
        <v>0</v>
      </c>
      <c r="BZ50" s="57">
        <v>0</v>
      </c>
      <c r="CA50" s="57">
        <v>0</v>
      </c>
      <c r="CB50" s="57">
        <v>0</v>
      </c>
      <c r="CC50" s="57">
        <f t="shared" ref="CC50:CC55" si="92">SUM(BQ50:BT50)</f>
        <v>55</v>
      </c>
      <c r="CD50" s="57">
        <v>0</v>
      </c>
      <c r="CE50" s="57">
        <v>0</v>
      </c>
      <c r="CF50" s="57">
        <v>0</v>
      </c>
      <c r="CG50" s="57">
        <v>0</v>
      </c>
      <c r="CH50" s="57">
        <v>0</v>
      </c>
      <c r="CI50" s="57">
        <v>0</v>
      </c>
      <c r="CJ50" s="57">
        <v>0</v>
      </c>
      <c r="CK50" s="57">
        <v>0</v>
      </c>
      <c r="CL50" s="57">
        <v>0</v>
      </c>
      <c r="CM50" s="57">
        <v>0</v>
      </c>
      <c r="CN50" s="57">
        <v>0</v>
      </c>
      <c r="CO50" s="57">
        <v>0</v>
      </c>
      <c r="CP50" s="57">
        <f t="shared" ref="CP50:CP55" si="93">SUM(CD50:CG50)</f>
        <v>0</v>
      </c>
      <c r="CQ50" s="57">
        <v>0</v>
      </c>
      <c r="CR50" s="57">
        <v>0</v>
      </c>
      <c r="CS50" s="57">
        <v>0</v>
      </c>
      <c r="CT50" s="57">
        <v>0</v>
      </c>
      <c r="CU50" s="57">
        <v>0</v>
      </c>
      <c r="CV50" s="57">
        <v>0</v>
      </c>
      <c r="CW50" s="57">
        <v>0</v>
      </c>
      <c r="CX50" s="57">
        <v>0</v>
      </c>
      <c r="CY50" s="57">
        <v>0</v>
      </c>
      <c r="CZ50" s="57">
        <v>0</v>
      </c>
      <c r="DA50" s="57">
        <v>0</v>
      </c>
      <c r="DB50" s="57">
        <v>0</v>
      </c>
      <c r="DC50" s="57">
        <f t="shared" ref="DC50:DC55" si="94">SUM(CQ50:CT50)</f>
        <v>0</v>
      </c>
      <c r="DD50" s="57">
        <v>0</v>
      </c>
      <c r="DE50" s="57">
        <v>0</v>
      </c>
      <c r="DF50" s="57">
        <v>0</v>
      </c>
      <c r="DG50" s="57">
        <v>0</v>
      </c>
      <c r="DH50" s="57">
        <v>0</v>
      </c>
      <c r="DI50" s="57">
        <v>0</v>
      </c>
      <c r="DJ50" s="57">
        <v>0</v>
      </c>
      <c r="DK50" s="57">
        <v>0</v>
      </c>
      <c r="DL50" s="57">
        <v>0</v>
      </c>
      <c r="DM50" s="57">
        <v>0</v>
      </c>
      <c r="DN50" s="57">
        <v>0</v>
      </c>
      <c r="DO50" s="57">
        <v>0</v>
      </c>
      <c r="DP50" s="57">
        <f t="shared" ref="DP50:DP55" si="95">SUM(DD50:DO50)</f>
        <v>0</v>
      </c>
    </row>
    <row r="51" spans="1:120" x14ac:dyDescent="0.2">
      <c r="B51" s="37"/>
      <c r="C51" s="8" t="s">
        <v>157</v>
      </c>
      <c r="Q51" s="57">
        <v>0</v>
      </c>
      <c r="R51" s="57">
        <v>0</v>
      </c>
      <c r="S51" s="57">
        <v>0</v>
      </c>
      <c r="T51" s="57">
        <v>0</v>
      </c>
      <c r="U51" s="57">
        <v>0</v>
      </c>
      <c r="V51" s="57">
        <v>0</v>
      </c>
      <c r="W51" s="57">
        <v>0</v>
      </c>
      <c r="X51" s="57">
        <v>2</v>
      </c>
      <c r="Y51" s="57">
        <v>0</v>
      </c>
      <c r="Z51" s="57">
        <v>0</v>
      </c>
      <c r="AA51" s="57">
        <v>0</v>
      </c>
      <c r="AB51" s="57">
        <v>0</v>
      </c>
      <c r="AC51" s="57">
        <f t="shared" si="88"/>
        <v>0</v>
      </c>
      <c r="AD51" s="57">
        <v>0</v>
      </c>
      <c r="AE51" s="57">
        <v>0</v>
      </c>
      <c r="AF51" s="57">
        <v>0</v>
      </c>
      <c r="AG51" s="57">
        <v>0</v>
      </c>
      <c r="AH51" s="57">
        <v>4.5</v>
      </c>
      <c r="AI51" s="57">
        <v>0</v>
      </c>
      <c r="AJ51" s="57">
        <v>0</v>
      </c>
      <c r="AK51" s="57">
        <v>0</v>
      </c>
      <c r="AL51" s="57">
        <v>0</v>
      </c>
      <c r="AM51" s="57">
        <v>0</v>
      </c>
      <c r="AN51" s="57">
        <v>0</v>
      </c>
      <c r="AO51" s="57">
        <v>0</v>
      </c>
      <c r="AP51" s="42">
        <f t="shared" si="89"/>
        <v>0</v>
      </c>
      <c r="AQ51" s="57">
        <v>0</v>
      </c>
      <c r="AR51" s="57">
        <v>0</v>
      </c>
      <c r="AS51" s="57">
        <v>0</v>
      </c>
      <c r="AT51" s="57">
        <v>0</v>
      </c>
      <c r="AU51" s="57">
        <v>5</v>
      </c>
      <c r="AV51" s="57">
        <v>0</v>
      </c>
      <c r="AW51" s="57">
        <v>0</v>
      </c>
      <c r="AX51" s="57">
        <v>0.82499999999999996</v>
      </c>
      <c r="AY51" s="57">
        <v>0</v>
      </c>
      <c r="AZ51" s="57">
        <v>5</v>
      </c>
      <c r="BA51" s="57">
        <v>0</v>
      </c>
      <c r="BB51" s="57">
        <v>0</v>
      </c>
      <c r="BC51" s="57">
        <f t="shared" si="90"/>
        <v>0</v>
      </c>
      <c r="BD51" s="57">
        <v>0</v>
      </c>
      <c r="BE51" s="57">
        <v>2</v>
      </c>
      <c r="BF51" s="57">
        <v>0</v>
      </c>
      <c r="BG51" s="57">
        <v>0</v>
      </c>
      <c r="BH51" s="57">
        <v>0</v>
      </c>
      <c r="BI51" s="57">
        <v>2</v>
      </c>
      <c r="BJ51" s="57">
        <v>2</v>
      </c>
      <c r="BK51" s="57">
        <v>0</v>
      </c>
      <c r="BL51" s="57">
        <v>0</v>
      </c>
      <c r="BM51" s="57">
        <v>4</v>
      </c>
      <c r="BN51" s="57">
        <v>0</v>
      </c>
      <c r="BO51" s="57">
        <v>0</v>
      </c>
      <c r="BP51" s="57">
        <f t="shared" si="91"/>
        <v>2</v>
      </c>
      <c r="BQ51" s="57">
        <v>0</v>
      </c>
      <c r="BR51" s="57">
        <v>0</v>
      </c>
      <c r="BS51" s="57">
        <v>0</v>
      </c>
      <c r="BT51" s="57">
        <v>0</v>
      </c>
      <c r="BU51" s="57">
        <v>0</v>
      </c>
      <c r="BV51" s="57">
        <v>0</v>
      </c>
      <c r="BW51" s="57">
        <v>0</v>
      </c>
      <c r="BX51" s="57">
        <v>0</v>
      </c>
      <c r="BY51" s="57">
        <v>0</v>
      </c>
      <c r="BZ51" s="57">
        <v>0</v>
      </c>
      <c r="CA51" s="57">
        <v>0</v>
      </c>
      <c r="CB51" s="57">
        <v>0</v>
      </c>
      <c r="CC51" s="57">
        <f t="shared" si="92"/>
        <v>0</v>
      </c>
      <c r="CD51" s="57">
        <v>0</v>
      </c>
      <c r="CE51" s="57">
        <v>0</v>
      </c>
      <c r="CF51" s="57">
        <v>0</v>
      </c>
      <c r="CG51" s="57">
        <v>0</v>
      </c>
      <c r="CH51" s="57">
        <v>0</v>
      </c>
      <c r="CI51" s="57">
        <v>0</v>
      </c>
      <c r="CJ51" s="57">
        <v>0</v>
      </c>
      <c r="CK51" s="57">
        <v>0</v>
      </c>
      <c r="CL51" s="57">
        <v>0</v>
      </c>
      <c r="CM51" s="57">
        <v>0</v>
      </c>
      <c r="CN51" s="57">
        <v>0</v>
      </c>
      <c r="CO51" s="57">
        <v>0</v>
      </c>
      <c r="CP51" s="57">
        <f t="shared" si="93"/>
        <v>0</v>
      </c>
      <c r="CQ51" s="57">
        <v>0</v>
      </c>
      <c r="CR51" s="57">
        <v>0</v>
      </c>
      <c r="CS51" s="57">
        <v>0</v>
      </c>
      <c r="CT51" s="57">
        <v>0</v>
      </c>
      <c r="CU51" s="57">
        <v>0</v>
      </c>
      <c r="CV51" s="57">
        <v>0</v>
      </c>
      <c r="CW51" s="57">
        <v>0</v>
      </c>
      <c r="CX51" s="57">
        <v>0</v>
      </c>
      <c r="CY51" s="57">
        <v>0</v>
      </c>
      <c r="CZ51" s="57">
        <v>0</v>
      </c>
      <c r="DA51" s="57">
        <v>0</v>
      </c>
      <c r="DB51" s="57">
        <v>0</v>
      </c>
      <c r="DC51" s="57">
        <f t="shared" si="94"/>
        <v>0</v>
      </c>
      <c r="DD51" s="57">
        <v>0</v>
      </c>
      <c r="DE51" s="57">
        <v>0</v>
      </c>
      <c r="DF51" s="57">
        <v>0</v>
      </c>
      <c r="DG51" s="57">
        <v>0</v>
      </c>
      <c r="DH51" s="57">
        <v>0</v>
      </c>
      <c r="DI51" s="57">
        <v>0</v>
      </c>
      <c r="DJ51" s="57">
        <v>0</v>
      </c>
      <c r="DK51" s="57">
        <v>0</v>
      </c>
      <c r="DL51" s="57">
        <v>0</v>
      </c>
      <c r="DM51" s="57">
        <v>0</v>
      </c>
      <c r="DN51" s="57">
        <v>0</v>
      </c>
      <c r="DO51" s="57">
        <v>0</v>
      </c>
      <c r="DP51" s="57">
        <f t="shared" si="95"/>
        <v>0</v>
      </c>
    </row>
    <row r="52" spans="1:120" x14ac:dyDescent="0.2">
      <c r="B52" s="37"/>
      <c r="C52" s="8" t="s">
        <v>152</v>
      </c>
      <c r="Q52" s="57">
        <v>0</v>
      </c>
      <c r="R52" s="57">
        <v>0</v>
      </c>
      <c r="S52" s="57">
        <v>0</v>
      </c>
      <c r="T52" s="57">
        <v>0</v>
      </c>
      <c r="U52" s="57">
        <v>0</v>
      </c>
      <c r="V52" s="57">
        <v>0</v>
      </c>
      <c r="W52" s="57">
        <v>0</v>
      </c>
      <c r="X52" s="57">
        <v>0</v>
      </c>
      <c r="Y52" s="57">
        <v>0</v>
      </c>
      <c r="Z52" s="57">
        <v>2</v>
      </c>
      <c r="AA52" s="57">
        <v>2</v>
      </c>
      <c r="AB52" s="57">
        <v>0</v>
      </c>
      <c r="AC52" s="57">
        <f t="shared" si="88"/>
        <v>0</v>
      </c>
      <c r="AD52" s="57">
        <v>6</v>
      </c>
      <c r="AE52" s="57">
        <v>6</v>
      </c>
      <c r="AF52" s="57">
        <v>0</v>
      </c>
      <c r="AG52" s="57">
        <v>1.35</v>
      </c>
      <c r="AH52" s="57">
        <v>2</v>
      </c>
      <c r="AI52" s="57">
        <v>0</v>
      </c>
      <c r="AJ52" s="57">
        <v>3</v>
      </c>
      <c r="AK52" s="57">
        <v>2</v>
      </c>
      <c r="AL52" s="57">
        <v>0</v>
      </c>
      <c r="AM52" s="57">
        <v>3</v>
      </c>
      <c r="AN52" s="57">
        <v>0</v>
      </c>
      <c r="AO52" s="57">
        <v>5.95</v>
      </c>
      <c r="AP52" s="42">
        <f t="shared" si="89"/>
        <v>13.35</v>
      </c>
      <c r="AQ52" s="57">
        <v>0</v>
      </c>
      <c r="AR52" s="57">
        <v>0</v>
      </c>
      <c r="AS52" s="57">
        <v>0.8</v>
      </c>
      <c r="AT52" s="57">
        <v>0</v>
      </c>
      <c r="AU52" s="57">
        <v>0</v>
      </c>
      <c r="AV52" s="57">
        <v>2</v>
      </c>
      <c r="AW52" s="57">
        <v>0</v>
      </c>
      <c r="AX52" s="57">
        <v>4</v>
      </c>
      <c r="AY52" s="57">
        <v>2</v>
      </c>
      <c r="AZ52" s="57">
        <v>0</v>
      </c>
      <c r="BA52" s="57">
        <v>4</v>
      </c>
      <c r="BB52" s="57">
        <v>0</v>
      </c>
      <c r="BC52" s="57">
        <f t="shared" si="90"/>
        <v>0.8</v>
      </c>
      <c r="BD52" s="57">
        <v>4</v>
      </c>
      <c r="BE52" s="57">
        <v>6</v>
      </c>
      <c r="BF52" s="57">
        <v>0</v>
      </c>
      <c r="BG52" s="57">
        <v>0</v>
      </c>
      <c r="BH52" s="57">
        <v>0</v>
      </c>
      <c r="BI52" s="57">
        <v>2</v>
      </c>
      <c r="BJ52" s="57">
        <v>0</v>
      </c>
      <c r="BK52" s="57">
        <v>0</v>
      </c>
      <c r="BL52" s="57">
        <v>4</v>
      </c>
      <c r="BM52" s="57">
        <v>2.25</v>
      </c>
      <c r="BN52" s="57">
        <v>6</v>
      </c>
      <c r="BO52" s="57">
        <v>0</v>
      </c>
      <c r="BP52" s="57">
        <f t="shared" si="91"/>
        <v>10</v>
      </c>
      <c r="BQ52" s="57">
        <v>2</v>
      </c>
      <c r="BR52" s="57">
        <v>0</v>
      </c>
      <c r="BS52" s="57">
        <v>4</v>
      </c>
      <c r="BT52" s="57">
        <v>0</v>
      </c>
      <c r="BU52" s="57">
        <v>0</v>
      </c>
      <c r="BV52" s="57">
        <v>0</v>
      </c>
      <c r="BW52" s="57">
        <v>0</v>
      </c>
      <c r="BX52" s="57">
        <v>0</v>
      </c>
      <c r="BY52" s="57">
        <v>0</v>
      </c>
      <c r="BZ52" s="57">
        <v>0</v>
      </c>
      <c r="CA52" s="57">
        <v>0</v>
      </c>
      <c r="CB52" s="57">
        <v>0</v>
      </c>
      <c r="CC52" s="57">
        <f t="shared" si="92"/>
        <v>6</v>
      </c>
      <c r="CD52" s="57">
        <v>0</v>
      </c>
      <c r="CE52" s="57">
        <v>0</v>
      </c>
      <c r="CF52" s="57">
        <v>0</v>
      </c>
      <c r="CG52" s="57">
        <v>0</v>
      </c>
      <c r="CH52" s="57">
        <v>0</v>
      </c>
      <c r="CI52" s="57"/>
      <c r="CJ52" s="57">
        <v>0</v>
      </c>
      <c r="CK52" s="57">
        <v>0</v>
      </c>
      <c r="CL52" s="57">
        <v>0</v>
      </c>
      <c r="CM52" s="57">
        <v>0</v>
      </c>
      <c r="CN52" s="57">
        <v>0</v>
      </c>
      <c r="CO52" s="57">
        <v>0</v>
      </c>
      <c r="CP52" s="57">
        <f t="shared" si="93"/>
        <v>0</v>
      </c>
      <c r="CQ52" s="57">
        <v>0</v>
      </c>
      <c r="CR52" s="57">
        <v>0</v>
      </c>
      <c r="CS52" s="57">
        <v>0</v>
      </c>
      <c r="CT52" s="57">
        <v>0</v>
      </c>
      <c r="CU52" s="57">
        <v>0</v>
      </c>
      <c r="CV52" s="57">
        <v>0</v>
      </c>
      <c r="CW52" s="57">
        <v>0</v>
      </c>
      <c r="CX52" s="57">
        <v>0</v>
      </c>
      <c r="CY52" s="57">
        <v>0</v>
      </c>
      <c r="CZ52" s="57">
        <v>0</v>
      </c>
      <c r="DA52" s="57">
        <v>0</v>
      </c>
      <c r="DB52" s="57">
        <v>0</v>
      </c>
      <c r="DC52" s="57">
        <f t="shared" si="94"/>
        <v>0</v>
      </c>
      <c r="DD52" s="57">
        <v>0</v>
      </c>
      <c r="DE52" s="57">
        <v>0</v>
      </c>
      <c r="DF52" s="57">
        <v>0</v>
      </c>
      <c r="DG52" s="57">
        <v>0</v>
      </c>
      <c r="DH52" s="57">
        <v>0</v>
      </c>
      <c r="DI52" s="57">
        <v>0</v>
      </c>
      <c r="DJ52" s="57">
        <v>0</v>
      </c>
      <c r="DK52" s="57">
        <v>0</v>
      </c>
      <c r="DL52" s="57">
        <v>0</v>
      </c>
      <c r="DM52" s="57">
        <v>0</v>
      </c>
      <c r="DN52" s="57">
        <v>0</v>
      </c>
      <c r="DO52" s="57">
        <v>0</v>
      </c>
      <c r="DP52" s="57">
        <f t="shared" si="95"/>
        <v>0</v>
      </c>
    </row>
    <row r="53" spans="1:120" x14ac:dyDescent="0.2">
      <c r="B53" s="37"/>
      <c r="C53" s="8" t="s">
        <v>153</v>
      </c>
      <c r="Q53" s="57">
        <v>3.9249999999999998</v>
      </c>
      <c r="R53" s="57">
        <v>0</v>
      </c>
      <c r="S53" s="57">
        <v>0</v>
      </c>
      <c r="T53" s="57">
        <v>7.65</v>
      </c>
      <c r="U53" s="57">
        <v>1</v>
      </c>
      <c r="V53" s="57">
        <v>3.6750000000000003</v>
      </c>
      <c r="W53" s="57">
        <v>3.9249999999999998</v>
      </c>
      <c r="X53" s="57">
        <v>3.6749999999999998</v>
      </c>
      <c r="Y53" s="57">
        <v>3.7749999999999999</v>
      </c>
      <c r="Z53" s="57">
        <v>0</v>
      </c>
      <c r="AA53" s="57">
        <v>0</v>
      </c>
      <c r="AB53" s="57">
        <v>0</v>
      </c>
      <c r="AC53" s="57">
        <f t="shared" si="88"/>
        <v>11.574999999999999</v>
      </c>
      <c r="AD53" s="57">
        <v>8.7750000000000004</v>
      </c>
      <c r="AE53" s="57">
        <v>3</v>
      </c>
      <c r="AF53" s="57">
        <v>8</v>
      </c>
      <c r="AG53" s="57">
        <v>0</v>
      </c>
      <c r="AH53" s="57">
        <v>11.25</v>
      </c>
      <c r="AI53" s="57">
        <v>0</v>
      </c>
      <c r="AJ53" s="57">
        <v>0</v>
      </c>
      <c r="AK53" s="57">
        <v>0</v>
      </c>
      <c r="AL53" s="57">
        <v>0</v>
      </c>
      <c r="AM53" s="57">
        <v>4</v>
      </c>
      <c r="AN53" s="57">
        <v>0</v>
      </c>
      <c r="AO53" s="57">
        <v>0</v>
      </c>
      <c r="AP53" s="42">
        <f t="shared" si="89"/>
        <v>19.774999999999999</v>
      </c>
      <c r="AQ53" s="57">
        <v>2</v>
      </c>
      <c r="AR53" s="57">
        <v>2</v>
      </c>
      <c r="AS53" s="57">
        <v>2</v>
      </c>
      <c r="AT53" s="57">
        <v>2.7250000000000001</v>
      </c>
      <c r="AU53" s="57">
        <v>2</v>
      </c>
      <c r="AV53" s="57">
        <v>0</v>
      </c>
      <c r="AW53" s="57">
        <v>0</v>
      </c>
      <c r="AX53" s="57">
        <v>4</v>
      </c>
      <c r="AY53" s="57">
        <v>0</v>
      </c>
      <c r="AZ53" s="57">
        <v>2</v>
      </c>
      <c r="BA53" s="57">
        <v>4</v>
      </c>
      <c r="BB53" s="57">
        <v>0</v>
      </c>
      <c r="BC53" s="57">
        <f t="shared" si="90"/>
        <v>8.7249999999999996</v>
      </c>
      <c r="BD53" s="57">
        <v>3.9</v>
      </c>
      <c r="BE53" s="57">
        <v>0</v>
      </c>
      <c r="BF53" s="57">
        <v>4</v>
      </c>
      <c r="BG53" s="57">
        <v>0</v>
      </c>
      <c r="BH53" s="57">
        <v>2</v>
      </c>
      <c r="BI53" s="57">
        <v>0</v>
      </c>
      <c r="BJ53" s="57">
        <v>8</v>
      </c>
      <c r="BK53" s="57">
        <v>0</v>
      </c>
      <c r="BL53" s="57">
        <v>4</v>
      </c>
      <c r="BM53" s="57">
        <v>0</v>
      </c>
      <c r="BN53" s="57">
        <v>0</v>
      </c>
      <c r="BO53" s="57">
        <v>4</v>
      </c>
      <c r="BP53" s="57">
        <f t="shared" si="91"/>
        <v>7.9</v>
      </c>
      <c r="BQ53" s="57">
        <v>0</v>
      </c>
      <c r="BR53" s="57">
        <v>0</v>
      </c>
      <c r="BS53" s="57">
        <v>0</v>
      </c>
      <c r="BT53" s="57">
        <v>0</v>
      </c>
      <c r="BU53" s="57">
        <v>1</v>
      </c>
      <c r="BV53" s="57">
        <v>0</v>
      </c>
      <c r="BW53" s="57">
        <v>0</v>
      </c>
      <c r="BX53" s="57">
        <v>0</v>
      </c>
      <c r="BY53" s="57">
        <v>0</v>
      </c>
      <c r="BZ53" s="57">
        <v>0</v>
      </c>
      <c r="CA53" s="57">
        <v>0</v>
      </c>
      <c r="CB53" s="57">
        <v>0</v>
      </c>
      <c r="CC53" s="57">
        <f t="shared" si="92"/>
        <v>0</v>
      </c>
      <c r="CD53" s="57">
        <v>0</v>
      </c>
      <c r="CE53" s="57">
        <v>0</v>
      </c>
      <c r="CF53" s="57">
        <v>0</v>
      </c>
      <c r="CG53" s="57">
        <v>0</v>
      </c>
      <c r="CH53" s="57">
        <v>0</v>
      </c>
      <c r="CI53" s="57"/>
      <c r="CJ53" s="57">
        <v>0</v>
      </c>
      <c r="CK53" s="57">
        <v>0</v>
      </c>
      <c r="CL53" s="57">
        <v>0</v>
      </c>
      <c r="CM53" s="57">
        <v>0</v>
      </c>
      <c r="CN53" s="57">
        <v>0</v>
      </c>
      <c r="CO53" s="57">
        <v>0</v>
      </c>
      <c r="CP53" s="57">
        <f t="shared" si="93"/>
        <v>0</v>
      </c>
      <c r="CQ53" s="57">
        <v>0</v>
      </c>
      <c r="CR53" s="57">
        <v>0</v>
      </c>
      <c r="CS53" s="57">
        <v>0</v>
      </c>
      <c r="CT53" s="57">
        <v>0</v>
      </c>
      <c r="CU53" s="57">
        <v>0</v>
      </c>
      <c r="CV53" s="57">
        <v>0</v>
      </c>
      <c r="CW53" s="57">
        <v>0</v>
      </c>
      <c r="CX53" s="57">
        <v>0</v>
      </c>
      <c r="CY53" s="57">
        <v>0</v>
      </c>
      <c r="CZ53" s="57">
        <v>0</v>
      </c>
      <c r="DA53" s="57">
        <v>0</v>
      </c>
      <c r="DB53" s="57">
        <v>0</v>
      </c>
      <c r="DC53" s="57">
        <f t="shared" si="94"/>
        <v>0</v>
      </c>
      <c r="DD53" s="57">
        <v>0</v>
      </c>
      <c r="DE53" s="57">
        <v>0</v>
      </c>
      <c r="DF53" s="57">
        <v>0</v>
      </c>
      <c r="DG53" s="57">
        <v>0</v>
      </c>
      <c r="DH53" s="57">
        <v>0</v>
      </c>
      <c r="DI53" s="57">
        <v>0</v>
      </c>
      <c r="DJ53" s="57">
        <v>0</v>
      </c>
      <c r="DK53" s="57">
        <v>0</v>
      </c>
      <c r="DL53" s="57">
        <v>0</v>
      </c>
      <c r="DM53" s="57">
        <v>0</v>
      </c>
      <c r="DN53" s="57">
        <v>0</v>
      </c>
      <c r="DO53" s="57">
        <v>0</v>
      </c>
      <c r="DP53" s="57">
        <f t="shared" si="95"/>
        <v>0</v>
      </c>
    </row>
    <row r="54" spans="1:120" x14ac:dyDescent="0.2">
      <c r="B54" s="37"/>
      <c r="C54" s="8" t="s">
        <v>154</v>
      </c>
      <c r="Q54" s="57">
        <v>2</v>
      </c>
      <c r="R54" s="57">
        <v>0</v>
      </c>
      <c r="S54" s="57">
        <v>0</v>
      </c>
      <c r="T54" s="57">
        <v>0</v>
      </c>
      <c r="U54" s="57">
        <v>2.5</v>
      </c>
      <c r="V54" s="57">
        <v>5</v>
      </c>
      <c r="W54" s="57">
        <v>0</v>
      </c>
      <c r="X54" s="57">
        <v>30.274999999999999</v>
      </c>
      <c r="Y54" s="57">
        <v>6</v>
      </c>
      <c r="Z54" s="57">
        <v>0</v>
      </c>
      <c r="AA54" s="57">
        <v>12</v>
      </c>
      <c r="AB54" s="57">
        <v>0</v>
      </c>
      <c r="AC54" s="57">
        <f t="shared" si="88"/>
        <v>2</v>
      </c>
      <c r="AD54" s="57">
        <v>10.9</v>
      </c>
      <c r="AE54" s="57">
        <v>0</v>
      </c>
      <c r="AF54" s="57">
        <v>10</v>
      </c>
      <c r="AG54" s="57">
        <v>0</v>
      </c>
      <c r="AH54" s="57">
        <v>8.5</v>
      </c>
      <c r="AI54" s="57">
        <v>8.5</v>
      </c>
      <c r="AJ54" s="57">
        <v>6.6</v>
      </c>
      <c r="AK54" s="57">
        <v>5</v>
      </c>
      <c r="AL54" s="57">
        <v>0</v>
      </c>
      <c r="AM54" s="57">
        <v>0</v>
      </c>
      <c r="AN54" s="57">
        <v>9</v>
      </c>
      <c r="AO54" s="57">
        <v>0</v>
      </c>
      <c r="AP54" s="42">
        <f t="shared" si="89"/>
        <v>20.9</v>
      </c>
      <c r="AQ54" s="57">
        <v>6</v>
      </c>
      <c r="AR54" s="57">
        <v>1.2250000000000001</v>
      </c>
      <c r="AS54" s="57">
        <v>6</v>
      </c>
      <c r="AT54" s="57">
        <v>13.75</v>
      </c>
      <c r="AU54" s="57">
        <v>6</v>
      </c>
      <c r="AV54" s="57">
        <v>6</v>
      </c>
      <c r="AW54" s="57">
        <v>0</v>
      </c>
      <c r="AX54" s="57">
        <v>0</v>
      </c>
      <c r="AY54" s="57">
        <v>0</v>
      </c>
      <c r="AZ54" s="57">
        <v>4</v>
      </c>
      <c r="BA54" s="57">
        <v>0</v>
      </c>
      <c r="BB54" s="57">
        <v>4</v>
      </c>
      <c r="BC54" s="57">
        <f t="shared" si="90"/>
        <v>26.975000000000001</v>
      </c>
      <c r="BD54" s="57">
        <v>4</v>
      </c>
      <c r="BE54" s="57">
        <v>2.5</v>
      </c>
      <c r="BF54" s="57">
        <v>2.5</v>
      </c>
      <c r="BG54" s="57">
        <v>5</v>
      </c>
      <c r="BH54" s="57">
        <v>5</v>
      </c>
      <c r="BI54" s="57">
        <v>0</v>
      </c>
      <c r="BJ54" s="57">
        <v>0</v>
      </c>
      <c r="BK54" s="57">
        <v>4.5</v>
      </c>
      <c r="BL54" s="57">
        <v>0</v>
      </c>
      <c r="BM54" s="57">
        <v>4</v>
      </c>
      <c r="BN54" s="57">
        <v>4</v>
      </c>
      <c r="BO54" s="57">
        <v>2</v>
      </c>
      <c r="BP54" s="57">
        <f t="shared" si="91"/>
        <v>14</v>
      </c>
      <c r="BQ54" s="57">
        <v>4</v>
      </c>
      <c r="BR54" s="57">
        <v>0</v>
      </c>
      <c r="BS54" s="57">
        <v>4</v>
      </c>
      <c r="BT54" s="57">
        <v>0</v>
      </c>
      <c r="BU54" s="57">
        <v>0</v>
      </c>
      <c r="BV54" s="57">
        <v>0</v>
      </c>
      <c r="BW54" s="57">
        <v>0</v>
      </c>
      <c r="BX54" s="57">
        <v>0</v>
      </c>
      <c r="BY54" s="57">
        <v>0</v>
      </c>
      <c r="BZ54" s="57">
        <v>0</v>
      </c>
      <c r="CA54" s="57">
        <v>0</v>
      </c>
      <c r="CB54" s="57">
        <v>0</v>
      </c>
      <c r="CC54" s="57">
        <f t="shared" si="92"/>
        <v>8</v>
      </c>
      <c r="CD54" s="57">
        <v>0</v>
      </c>
      <c r="CE54" s="57">
        <v>0</v>
      </c>
      <c r="CF54" s="57">
        <v>16</v>
      </c>
      <c r="CG54" s="57">
        <v>11</v>
      </c>
      <c r="CH54" s="57">
        <v>4</v>
      </c>
      <c r="CI54" s="57">
        <v>10</v>
      </c>
      <c r="CJ54" s="57">
        <v>0</v>
      </c>
      <c r="CK54" s="57">
        <v>0</v>
      </c>
      <c r="CL54" s="57">
        <v>0</v>
      </c>
      <c r="CM54" s="57">
        <v>0</v>
      </c>
      <c r="CN54" s="57">
        <v>0</v>
      </c>
      <c r="CO54" s="57">
        <v>0</v>
      </c>
      <c r="CP54" s="57">
        <f t="shared" si="93"/>
        <v>27</v>
      </c>
      <c r="CQ54" s="57">
        <v>0</v>
      </c>
      <c r="CR54" s="57">
        <v>0</v>
      </c>
      <c r="CS54" s="57">
        <v>0</v>
      </c>
      <c r="CT54" s="57">
        <v>0</v>
      </c>
      <c r="CU54" s="57">
        <v>0</v>
      </c>
      <c r="CV54" s="57">
        <v>0</v>
      </c>
      <c r="CW54" s="57">
        <v>0</v>
      </c>
      <c r="CX54" s="57">
        <v>0</v>
      </c>
      <c r="CY54" s="57">
        <v>0</v>
      </c>
      <c r="CZ54" s="57">
        <v>0</v>
      </c>
      <c r="DA54" s="57">
        <v>0</v>
      </c>
      <c r="DB54" s="57">
        <v>0</v>
      </c>
      <c r="DC54" s="57">
        <f t="shared" si="94"/>
        <v>0</v>
      </c>
      <c r="DD54" s="57">
        <v>0</v>
      </c>
      <c r="DE54" s="57">
        <v>0</v>
      </c>
      <c r="DF54" s="57">
        <v>0</v>
      </c>
      <c r="DG54" s="57">
        <v>0</v>
      </c>
      <c r="DH54" s="57">
        <v>0</v>
      </c>
      <c r="DI54" s="57">
        <v>0</v>
      </c>
      <c r="DJ54" s="57">
        <v>0</v>
      </c>
      <c r="DK54" s="57">
        <v>0</v>
      </c>
      <c r="DL54" s="57">
        <v>0</v>
      </c>
      <c r="DM54" s="57">
        <v>0</v>
      </c>
      <c r="DN54" s="57">
        <v>0</v>
      </c>
      <c r="DO54" s="57">
        <v>0</v>
      </c>
      <c r="DP54" s="57">
        <f t="shared" si="95"/>
        <v>0</v>
      </c>
    </row>
    <row r="55" spans="1:120" x14ac:dyDescent="0.2">
      <c r="B55" s="37"/>
      <c r="C55" s="8" t="s">
        <v>156</v>
      </c>
      <c r="Q55" s="57">
        <v>0</v>
      </c>
      <c r="R55" s="57">
        <v>0</v>
      </c>
      <c r="S55" s="57">
        <v>0</v>
      </c>
      <c r="T55" s="57">
        <v>0</v>
      </c>
      <c r="U55" s="57">
        <v>0</v>
      </c>
      <c r="V55" s="57">
        <v>0</v>
      </c>
      <c r="W55" s="57">
        <v>0</v>
      </c>
      <c r="X55" s="57">
        <v>0</v>
      </c>
      <c r="Y55" s="57">
        <v>0</v>
      </c>
      <c r="Z55" s="57">
        <v>0</v>
      </c>
      <c r="AA55" s="57">
        <v>0</v>
      </c>
      <c r="AB55" s="57">
        <v>0</v>
      </c>
      <c r="AC55" s="57">
        <f t="shared" si="88"/>
        <v>0</v>
      </c>
      <c r="AD55" s="57">
        <v>1</v>
      </c>
      <c r="AE55" s="57">
        <v>0</v>
      </c>
      <c r="AF55" s="57">
        <v>1.925</v>
      </c>
      <c r="AG55" s="57">
        <v>3.9750000000000001</v>
      </c>
      <c r="AH55" s="57">
        <v>0</v>
      </c>
      <c r="AI55" s="57">
        <v>1.5</v>
      </c>
      <c r="AJ55" s="57">
        <v>0</v>
      </c>
      <c r="AK55" s="57">
        <v>1</v>
      </c>
      <c r="AL55" s="57">
        <v>0</v>
      </c>
      <c r="AM55" s="57">
        <v>0</v>
      </c>
      <c r="AN55" s="57">
        <v>0</v>
      </c>
      <c r="AO55" s="57">
        <v>2.7</v>
      </c>
      <c r="AP55" s="42">
        <f t="shared" si="89"/>
        <v>6.9</v>
      </c>
      <c r="AQ55" s="57">
        <v>0</v>
      </c>
      <c r="AR55" s="57">
        <v>3</v>
      </c>
      <c r="AS55" s="57">
        <v>0</v>
      </c>
      <c r="AT55" s="57">
        <v>1.5</v>
      </c>
      <c r="AU55" s="57">
        <v>3.5</v>
      </c>
      <c r="AV55" s="57">
        <v>0</v>
      </c>
      <c r="AW55" s="57">
        <v>0</v>
      </c>
      <c r="AX55" s="57">
        <v>2</v>
      </c>
      <c r="AY55" s="57">
        <v>2</v>
      </c>
      <c r="AZ55" s="57">
        <v>0</v>
      </c>
      <c r="BA55" s="57">
        <v>4</v>
      </c>
      <c r="BB55" s="57">
        <v>0</v>
      </c>
      <c r="BC55" s="57">
        <f t="shared" si="90"/>
        <v>4.5</v>
      </c>
      <c r="BD55" s="57">
        <v>0</v>
      </c>
      <c r="BE55" s="57">
        <v>0</v>
      </c>
      <c r="BF55" s="57">
        <v>2</v>
      </c>
      <c r="BG55" s="57">
        <v>0</v>
      </c>
      <c r="BH55" s="57">
        <v>2</v>
      </c>
      <c r="BI55" s="57">
        <v>2</v>
      </c>
      <c r="BJ55" s="57">
        <v>0</v>
      </c>
      <c r="BK55" s="57">
        <v>0</v>
      </c>
      <c r="BL55" s="57">
        <v>4</v>
      </c>
      <c r="BM55" s="57">
        <v>0</v>
      </c>
      <c r="BN55" s="57">
        <v>2</v>
      </c>
      <c r="BO55" s="57">
        <v>0.5</v>
      </c>
      <c r="BP55" s="57">
        <f t="shared" si="91"/>
        <v>2</v>
      </c>
      <c r="BQ55" s="57">
        <v>3.25</v>
      </c>
      <c r="BR55" s="57">
        <v>2.5</v>
      </c>
      <c r="BS55" s="57">
        <v>0</v>
      </c>
      <c r="BT55" s="57">
        <v>0</v>
      </c>
      <c r="BU55" s="57">
        <v>0</v>
      </c>
      <c r="BV55" s="57">
        <v>0</v>
      </c>
      <c r="BW55" s="57">
        <v>0</v>
      </c>
      <c r="BX55" s="57">
        <v>0</v>
      </c>
      <c r="BY55" s="57">
        <v>0</v>
      </c>
      <c r="BZ55" s="57">
        <v>0</v>
      </c>
      <c r="CA55" s="57">
        <v>0</v>
      </c>
      <c r="CB55" s="57">
        <v>0</v>
      </c>
      <c r="CC55" s="57">
        <f t="shared" si="92"/>
        <v>5.75</v>
      </c>
      <c r="CD55" s="57">
        <v>0</v>
      </c>
      <c r="CE55" s="57">
        <v>0</v>
      </c>
      <c r="CF55" s="57">
        <v>0</v>
      </c>
      <c r="CG55" s="57">
        <v>0</v>
      </c>
      <c r="CH55" s="57">
        <v>0</v>
      </c>
      <c r="CI55" s="57"/>
      <c r="CJ55" s="57">
        <v>0</v>
      </c>
      <c r="CK55" s="57">
        <v>0</v>
      </c>
      <c r="CL55" s="57">
        <v>0</v>
      </c>
      <c r="CM55" s="57">
        <v>0</v>
      </c>
      <c r="CN55" s="57">
        <v>0</v>
      </c>
      <c r="CO55" s="57">
        <v>0</v>
      </c>
      <c r="CP55" s="57">
        <f t="shared" si="93"/>
        <v>0</v>
      </c>
      <c r="CQ55" s="57">
        <v>0</v>
      </c>
      <c r="CR55" s="57">
        <v>0</v>
      </c>
      <c r="CS55" s="57">
        <v>0</v>
      </c>
      <c r="CT55" s="57">
        <v>0</v>
      </c>
      <c r="CU55" s="57">
        <v>0</v>
      </c>
      <c r="CV55" s="57">
        <v>0</v>
      </c>
      <c r="CW55" s="57">
        <v>0</v>
      </c>
      <c r="CX55" s="57">
        <v>0</v>
      </c>
      <c r="CY55" s="57">
        <v>0</v>
      </c>
      <c r="CZ55" s="57">
        <v>0</v>
      </c>
      <c r="DA55" s="57">
        <v>0</v>
      </c>
      <c r="DB55" s="57">
        <v>0</v>
      </c>
      <c r="DC55" s="57">
        <f t="shared" si="94"/>
        <v>0</v>
      </c>
      <c r="DD55" s="57">
        <v>0</v>
      </c>
      <c r="DE55" s="57">
        <v>0</v>
      </c>
      <c r="DF55" s="57">
        <v>0</v>
      </c>
      <c r="DG55" s="57">
        <v>0</v>
      </c>
      <c r="DH55" s="57">
        <v>0</v>
      </c>
      <c r="DI55" s="57">
        <v>0</v>
      </c>
      <c r="DJ55" s="57">
        <v>0</v>
      </c>
      <c r="DK55" s="57">
        <v>0</v>
      </c>
      <c r="DL55" s="57">
        <v>0</v>
      </c>
      <c r="DM55" s="57">
        <v>0</v>
      </c>
      <c r="DN55" s="57">
        <v>0</v>
      </c>
      <c r="DO55" s="57">
        <v>0</v>
      </c>
      <c r="DP55" s="57">
        <f t="shared" si="95"/>
        <v>0</v>
      </c>
    </row>
    <row r="56" spans="1:120" x14ac:dyDescent="0.2">
      <c r="B56" s="43" t="s">
        <v>402</v>
      </c>
      <c r="C56" s="44"/>
      <c r="D56" s="58"/>
      <c r="E56" s="58"/>
      <c r="F56" s="58"/>
      <c r="G56" s="58"/>
      <c r="H56" s="58"/>
      <c r="I56" s="58"/>
      <c r="J56" s="58"/>
      <c r="K56" s="58"/>
      <c r="L56" s="58"/>
      <c r="M56" s="58"/>
      <c r="N56" s="58"/>
      <c r="O56" s="58"/>
      <c r="P56" s="58"/>
      <c r="Q56" s="58">
        <f t="shared" ref="Q56:AV56" si="96">SUM(Q50:Q55)</f>
        <v>9.9250000000000007</v>
      </c>
      <c r="R56" s="58">
        <f t="shared" si="96"/>
        <v>0</v>
      </c>
      <c r="S56" s="58">
        <f t="shared" si="96"/>
        <v>2</v>
      </c>
      <c r="T56" s="58">
        <f t="shared" si="96"/>
        <v>7.65</v>
      </c>
      <c r="U56" s="58">
        <f t="shared" si="96"/>
        <v>3.5</v>
      </c>
      <c r="V56" s="58">
        <f t="shared" si="96"/>
        <v>12.675000000000001</v>
      </c>
      <c r="W56" s="58">
        <f t="shared" si="96"/>
        <v>7.9249999999999998</v>
      </c>
      <c r="X56" s="58">
        <f t="shared" si="96"/>
        <v>43.95</v>
      </c>
      <c r="Y56" s="58">
        <f t="shared" si="96"/>
        <v>9.7750000000000004</v>
      </c>
      <c r="Z56" s="58">
        <f t="shared" si="96"/>
        <v>5.9749999999999996</v>
      </c>
      <c r="AA56" s="58">
        <f t="shared" si="96"/>
        <v>16.524999999999999</v>
      </c>
      <c r="AB56" s="58">
        <f t="shared" si="96"/>
        <v>3.75</v>
      </c>
      <c r="AC56" s="58">
        <f t="shared" si="96"/>
        <v>19.574999999999999</v>
      </c>
      <c r="AD56" s="58">
        <f t="shared" si="96"/>
        <v>33.924999999999997</v>
      </c>
      <c r="AE56" s="58">
        <f t="shared" si="96"/>
        <v>17</v>
      </c>
      <c r="AF56" s="58">
        <f t="shared" si="96"/>
        <v>25.925000000000001</v>
      </c>
      <c r="AG56" s="58">
        <f t="shared" si="96"/>
        <v>9.3249999999999993</v>
      </c>
      <c r="AH56" s="58">
        <f t="shared" si="96"/>
        <v>34.25</v>
      </c>
      <c r="AI56" s="58">
        <f t="shared" si="96"/>
        <v>12</v>
      </c>
      <c r="AJ56" s="58">
        <f t="shared" si="96"/>
        <v>15.6</v>
      </c>
      <c r="AK56" s="58">
        <f t="shared" si="96"/>
        <v>8</v>
      </c>
      <c r="AL56" s="58">
        <f t="shared" si="96"/>
        <v>1</v>
      </c>
      <c r="AM56" s="58">
        <f t="shared" si="96"/>
        <v>7</v>
      </c>
      <c r="AN56" s="58">
        <f t="shared" si="96"/>
        <v>12.5</v>
      </c>
      <c r="AO56" s="58">
        <f t="shared" si="96"/>
        <v>8.65</v>
      </c>
      <c r="AP56" s="58">
        <f t="shared" si="96"/>
        <v>86.175000000000011</v>
      </c>
      <c r="AQ56" s="58">
        <f t="shared" si="96"/>
        <v>12</v>
      </c>
      <c r="AR56" s="58">
        <f t="shared" si="96"/>
        <v>12.225</v>
      </c>
      <c r="AS56" s="58">
        <f t="shared" si="96"/>
        <v>8.8000000000000007</v>
      </c>
      <c r="AT56" s="58">
        <f t="shared" si="96"/>
        <v>26.975000000000001</v>
      </c>
      <c r="AU56" s="58">
        <f t="shared" si="96"/>
        <v>20.5</v>
      </c>
      <c r="AV56" s="58">
        <f t="shared" si="96"/>
        <v>12</v>
      </c>
      <c r="AW56" s="58">
        <f t="shared" ref="AW56:CB56" si="97">SUM(AW50:AW55)</f>
        <v>2</v>
      </c>
      <c r="AX56" s="58">
        <f t="shared" si="97"/>
        <v>16.824999999999999</v>
      </c>
      <c r="AY56" s="58">
        <f t="shared" si="97"/>
        <v>8</v>
      </c>
      <c r="AZ56" s="58">
        <f t="shared" si="97"/>
        <v>15</v>
      </c>
      <c r="BA56" s="58">
        <f t="shared" si="97"/>
        <v>23.074999999999999</v>
      </c>
      <c r="BB56" s="58">
        <f t="shared" si="97"/>
        <v>9.6999999999999993</v>
      </c>
      <c r="BC56" s="58">
        <f t="shared" si="97"/>
        <v>60</v>
      </c>
      <c r="BD56" s="58">
        <f t="shared" si="97"/>
        <v>15.9</v>
      </c>
      <c r="BE56" s="58">
        <f t="shared" si="97"/>
        <v>18.5</v>
      </c>
      <c r="BF56" s="58">
        <f t="shared" si="97"/>
        <v>12.5</v>
      </c>
      <c r="BG56" s="58">
        <f t="shared" si="97"/>
        <v>10.275</v>
      </c>
      <c r="BH56" s="58">
        <f t="shared" si="97"/>
        <v>15</v>
      </c>
      <c r="BI56" s="58">
        <f t="shared" si="97"/>
        <v>13</v>
      </c>
      <c r="BJ56" s="58">
        <f t="shared" si="97"/>
        <v>16.475000000000001</v>
      </c>
      <c r="BK56" s="58">
        <f t="shared" si="97"/>
        <v>22.45</v>
      </c>
      <c r="BL56" s="58">
        <f t="shared" si="97"/>
        <v>16</v>
      </c>
      <c r="BM56" s="58">
        <f t="shared" si="97"/>
        <v>21.25</v>
      </c>
      <c r="BN56" s="58">
        <f t="shared" si="97"/>
        <v>23</v>
      </c>
      <c r="BO56" s="58">
        <f t="shared" si="97"/>
        <v>24.475000000000001</v>
      </c>
      <c r="BP56" s="58">
        <f t="shared" si="97"/>
        <v>57.174999999999997</v>
      </c>
      <c r="BQ56" s="58">
        <f t="shared" si="97"/>
        <v>39.25</v>
      </c>
      <c r="BR56" s="58">
        <f t="shared" si="97"/>
        <v>6.5</v>
      </c>
      <c r="BS56" s="58">
        <f t="shared" si="97"/>
        <v>16</v>
      </c>
      <c r="BT56" s="58">
        <f t="shared" si="97"/>
        <v>13</v>
      </c>
      <c r="BU56" s="58">
        <f t="shared" si="97"/>
        <v>4</v>
      </c>
      <c r="BV56" s="58">
        <f t="shared" si="97"/>
        <v>0</v>
      </c>
      <c r="BW56" s="58">
        <f t="shared" si="97"/>
        <v>0</v>
      </c>
      <c r="BX56" s="58">
        <f t="shared" si="97"/>
        <v>0</v>
      </c>
      <c r="BY56" s="58">
        <f t="shared" si="97"/>
        <v>0</v>
      </c>
      <c r="BZ56" s="58">
        <f t="shared" si="97"/>
        <v>0</v>
      </c>
      <c r="CA56" s="58">
        <f t="shared" si="97"/>
        <v>0</v>
      </c>
      <c r="CB56" s="58">
        <f t="shared" si="97"/>
        <v>0</v>
      </c>
      <c r="CC56" s="58">
        <f t="shared" ref="CC56:DH56" si="98">SUM(CC50:CC55)</f>
        <v>74.75</v>
      </c>
      <c r="CD56" s="58">
        <f t="shared" si="98"/>
        <v>0</v>
      </c>
      <c r="CE56" s="58">
        <f t="shared" si="98"/>
        <v>0</v>
      </c>
      <c r="CF56" s="58">
        <f t="shared" si="98"/>
        <v>16</v>
      </c>
      <c r="CG56" s="58">
        <f t="shared" si="98"/>
        <v>11</v>
      </c>
      <c r="CH56" s="58">
        <f t="shared" si="98"/>
        <v>4</v>
      </c>
      <c r="CI56" s="58">
        <f t="shared" si="98"/>
        <v>10</v>
      </c>
      <c r="CJ56" s="58">
        <f t="shared" si="98"/>
        <v>0</v>
      </c>
      <c r="CK56" s="58">
        <f t="shared" si="98"/>
        <v>0</v>
      </c>
      <c r="CL56" s="58">
        <f t="shared" si="98"/>
        <v>0</v>
      </c>
      <c r="CM56" s="58">
        <f t="shared" si="98"/>
        <v>0</v>
      </c>
      <c r="CN56" s="58">
        <f t="shared" si="98"/>
        <v>0</v>
      </c>
      <c r="CO56" s="58">
        <f t="shared" si="98"/>
        <v>0</v>
      </c>
      <c r="CP56" s="58">
        <f t="shared" si="98"/>
        <v>27</v>
      </c>
      <c r="CQ56" s="58">
        <f t="shared" si="98"/>
        <v>0</v>
      </c>
      <c r="CR56" s="58">
        <f t="shared" si="98"/>
        <v>0</v>
      </c>
      <c r="CS56" s="58">
        <f t="shared" si="98"/>
        <v>0</v>
      </c>
      <c r="CT56" s="58">
        <f t="shared" si="98"/>
        <v>0</v>
      </c>
      <c r="CU56" s="58">
        <f t="shared" si="98"/>
        <v>0</v>
      </c>
      <c r="CV56" s="58">
        <f t="shared" si="98"/>
        <v>0</v>
      </c>
      <c r="CW56" s="58">
        <f t="shared" si="98"/>
        <v>0</v>
      </c>
      <c r="CX56" s="58">
        <f t="shared" si="98"/>
        <v>0</v>
      </c>
      <c r="CY56" s="58">
        <f t="shared" si="98"/>
        <v>0</v>
      </c>
      <c r="CZ56" s="58">
        <f t="shared" si="98"/>
        <v>0</v>
      </c>
      <c r="DA56" s="58">
        <f t="shared" si="98"/>
        <v>0</v>
      </c>
      <c r="DB56" s="58">
        <f t="shared" si="98"/>
        <v>0</v>
      </c>
      <c r="DC56" s="58">
        <f t="shared" si="98"/>
        <v>0</v>
      </c>
      <c r="DD56" s="58">
        <f t="shared" si="98"/>
        <v>0</v>
      </c>
      <c r="DE56" s="58">
        <f t="shared" si="98"/>
        <v>0</v>
      </c>
      <c r="DF56" s="58">
        <f t="shared" si="98"/>
        <v>0</v>
      </c>
      <c r="DG56" s="58">
        <f t="shared" si="98"/>
        <v>0</v>
      </c>
      <c r="DH56" s="58">
        <f t="shared" si="98"/>
        <v>0</v>
      </c>
      <c r="DI56" s="58">
        <f t="shared" ref="DI56:DP56" si="99">SUM(DI50:DI55)</f>
        <v>0</v>
      </c>
      <c r="DJ56" s="58">
        <f t="shared" si="99"/>
        <v>0</v>
      </c>
      <c r="DK56" s="58">
        <f t="shared" si="99"/>
        <v>0</v>
      </c>
      <c r="DL56" s="58">
        <f t="shared" si="99"/>
        <v>0</v>
      </c>
      <c r="DM56" s="58">
        <f t="shared" si="99"/>
        <v>0</v>
      </c>
      <c r="DN56" s="58">
        <f t="shared" si="99"/>
        <v>0</v>
      </c>
      <c r="DO56" s="58">
        <f t="shared" si="99"/>
        <v>0</v>
      </c>
      <c r="DP56" s="58">
        <f t="shared" si="99"/>
        <v>0</v>
      </c>
    </row>
    <row r="57" spans="1:120" x14ac:dyDescent="0.2">
      <c r="B57" s="37" t="s">
        <v>174</v>
      </c>
      <c r="C57" s="8" t="s">
        <v>175</v>
      </c>
      <c r="Q57" s="57">
        <v>0</v>
      </c>
      <c r="R57" s="57">
        <v>2</v>
      </c>
      <c r="S57" s="57">
        <v>2</v>
      </c>
      <c r="T57" s="57">
        <v>8</v>
      </c>
      <c r="U57" s="57">
        <v>9.4749999999999996</v>
      </c>
      <c r="V57" s="57">
        <v>4</v>
      </c>
      <c r="W57" s="57">
        <v>6</v>
      </c>
      <c r="X57" s="57">
        <v>19</v>
      </c>
      <c r="Y57" s="57">
        <v>1.125</v>
      </c>
      <c r="Z57" s="57">
        <v>10</v>
      </c>
      <c r="AA57" s="57">
        <v>11.75</v>
      </c>
      <c r="AB57" s="57">
        <v>10</v>
      </c>
      <c r="AC57" s="57">
        <f>SUM(Q57:T57)</f>
        <v>12</v>
      </c>
      <c r="AD57" s="57">
        <v>12</v>
      </c>
      <c r="AE57" s="57">
        <v>0</v>
      </c>
      <c r="AF57" s="57">
        <v>19</v>
      </c>
      <c r="AG57" s="57">
        <v>2</v>
      </c>
      <c r="AH57" s="57">
        <v>22</v>
      </c>
      <c r="AI57" s="57">
        <v>0</v>
      </c>
      <c r="AJ57" s="57">
        <v>19</v>
      </c>
      <c r="AK57" s="57">
        <v>2</v>
      </c>
      <c r="AL57" s="57">
        <v>6</v>
      </c>
      <c r="AM57" s="57">
        <v>0</v>
      </c>
      <c r="AN57" s="57">
        <v>14</v>
      </c>
      <c r="AO57" s="57">
        <v>22.25</v>
      </c>
      <c r="AP57" s="42">
        <f>SUM(AD57:AG57)</f>
        <v>33</v>
      </c>
      <c r="AQ57" s="57">
        <v>24</v>
      </c>
      <c r="AR57" s="57">
        <v>6</v>
      </c>
      <c r="AS57" s="57">
        <v>26.5</v>
      </c>
      <c r="AT57" s="57">
        <v>37</v>
      </c>
      <c r="AU57" s="57">
        <v>9</v>
      </c>
      <c r="AV57" s="57">
        <v>10.75</v>
      </c>
      <c r="AW57" s="57">
        <v>16.5</v>
      </c>
      <c r="AX57" s="57">
        <v>22</v>
      </c>
      <c r="AY57" s="57">
        <v>6.5</v>
      </c>
      <c r="AZ57" s="57">
        <v>20</v>
      </c>
      <c r="BA57" s="57">
        <v>30</v>
      </c>
      <c r="BB57" s="57">
        <v>36</v>
      </c>
      <c r="BC57" s="57">
        <f>SUM(AQ57:AT57)</f>
        <v>93.5</v>
      </c>
      <c r="BD57" s="57">
        <v>28</v>
      </c>
      <c r="BE57" s="57">
        <v>8</v>
      </c>
      <c r="BF57" s="57">
        <v>26</v>
      </c>
      <c r="BG57" s="57">
        <v>18</v>
      </c>
      <c r="BH57" s="57">
        <v>32</v>
      </c>
      <c r="BI57" s="57">
        <v>23</v>
      </c>
      <c r="BJ57" s="57">
        <v>56</v>
      </c>
      <c r="BK57" s="57">
        <v>31.975000000000001</v>
      </c>
      <c r="BL57" s="57">
        <v>32</v>
      </c>
      <c r="BM57" s="57">
        <v>28</v>
      </c>
      <c r="BN57" s="57">
        <v>20</v>
      </c>
      <c r="BO57" s="57">
        <v>54</v>
      </c>
      <c r="BP57" s="57">
        <f>SUM(BD57:BG57)</f>
        <v>80</v>
      </c>
      <c r="BQ57" s="57">
        <v>30</v>
      </c>
      <c r="BR57" s="57">
        <v>20</v>
      </c>
      <c r="BS57" s="57">
        <v>40</v>
      </c>
      <c r="BT57" s="57">
        <v>63.924999999999997</v>
      </c>
      <c r="BU57" s="57">
        <v>0</v>
      </c>
      <c r="BV57" s="57">
        <v>224</v>
      </c>
      <c r="BW57" s="57">
        <v>416</v>
      </c>
      <c r="BX57" s="57">
        <v>266</v>
      </c>
      <c r="BY57" s="57">
        <v>224</v>
      </c>
      <c r="BZ57" s="57">
        <v>262</v>
      </c>
      <c r="CA57" s="57">
        <v>324</v>
      </c>
      <c r="CB57" s="57">
        <v>288</v>
      </c>
      <c r="CC57" s="57">
        <f>SUM(BQ57:BT57)</f>
        <v>153.92500000000001</v>
      </c>
      <c r="CD57" s="57">
        <v>468</v>
      </c>
      <c r="CE57" s="57">
        <v>378</v>
      </c>
      <c r="CF57" s="57">
        <f>18+342</f>
        <v>360</v>
      </c>
      <c r="CG57" s="57">
        <v>450</v>
      </c>
      <c r="CH57" s="57">
        <v>628</v>
      </c>
      <c r="CI57" s="57">
        <v>414</v>
      </c>
      <c r="CJ57" s="57">
        <v>486</v>
      </c>
      <c r="CK57" s="57">
        <v>594</v>
      </c>
      <c r="CL57" s="57">
        <v>594</v>
      </c>
      <c r="CM57" s="57">
        <v>540</v>
      </c>
      <c r="CN57" s="126">
        <v>644</v>
      </c>
      <c r="CO57" s="57">
        <v>581.40000000000009</v>
      </c>
      <c r="CP57" s="57">
        <f>SUM(CD57:CG57)</f>
        <v>1656</v>
      </c>
      <c r="CQ57" s="57">
        <v>738</v>
      </c>
      <c r="CR57" s="57">
        <v>518.4</v>
      </c>
      <c r="CS57" s="57">
        <v>401.40000000000003</v>
      </c>
      <c r="CT57" s="57">
        <v>482.4</v>
      </c>
      <c r="CU57" s="57">
        <v>311.39999999999998</v>
      </c>
      <c r="CV57" s="57">
        <v>379.8</v>
      </c>
      <c r="CW57" s="57">
        <v>714.5999999999998</v>
      </c>
      <c r="CX57" s="57">
        <v>700.1999999999997</v>
      </c>
      <c r="CY57" s="57">
        <v>523.79999999999995</v>
      </c>
      <c r="CZ57" s="57">
        <v>568.79999999999995</v>
      </c>
      <c r="DA57" s="57">
        <v>556.17499999999984</v>
      </c>
      <c r="DB57" s="57">
        <v>482.39999999999981</v>
      </c>
      <c r="DC57" s="57">
        <f>SUM(CQ57:CT57)</f>
        <v>2140.2000000000003</v>
      </c>
      <c r="DD57" s="57">
        <v>673.19999999999982</v>
      </c>
      <c r="DE57" s="57">
        <v>93.6</v>
      </c>
      <c r="DF57" s="57">
        <v>577.79999999999995</v>
      </c>
      <c r="DG57" s="57">
        <v>507.59999999999985</v>
      </c>
      <c r="DH57" s="57"/>
      <c r="DI57" s="57"/>
      <c r="DJ57" s="57"/>
      <c r="DK57" s="57"/>
      <c r="DL57" s="57"/>
      <c r="DM57" s="57"/>
      <c r="DN57" s="57"/>
      <c r="DO57" s="57"/>
      <c r="DP57" s="57">
        <f>SUM(DD57:DO57)</f>
        <v>1852.1999999999998</v>
      </c>
    </row>
    <row r="58" spans="1:120" x14ac:dyDescent="0.2">
      <c r="B58" s="43" t="s">
        <v>295</v>
      </c>
      <c r="C58" s="44"/>
      <c r="D58" s="58"/>
      <c r="E58" s="58"/>
      <c r="F58" s="58"/>
      <c r="G58" s="58"/>
      <c r="H58" s="58"/>
      <c r="I58" s="58"/>
      <c r="J58" s="58"/>
      <c r="K58" s="58"/>
      <c r="L58" s="58"/>
      <c r="M58" s="58"/>
      <c r="N58" s="58"/>
      <c r="O58" s="58"/>
      <c r="P58" s="58"/>
      <c r="Q58" s="58">
        <f t="shared" ref="Q58:CB58" si="100">SUM(Q57:Q57)</f>
        <v>0</v>
      </c>
      <c r="R58" s="58">
        <f t="shared" si="100"/>
        <v>2</v>
      </c>
      <c r="S58" s="58">
        <f t="shared" si="100"/>
        <v>2</v>
      </c>
      <c r="T58" s="58">
        <f t="shared" si="100"/>
        <v>8</v>
      </c>
      <c r="U58" s="58">
        <f t="shared" si="100"/>
        <v>9.4749999999999996</v>
      </c>
      <c r="V58" s="58">
        <f t="shared" si="100"/>
        <v>4</v>
      </c>
      <c r="W58" s="58">
        <f t="shared" si="100"/>
        <v>6</v>
      </c>
      <c r="X58" s="58">
        <f t="shared" si="100"/>
        <v>19</v>
      </c>
      <c r="Y58" s="58">
        <f t="shared" si="100"/>
        <v>1.125</v>
      </c>
      <c r="Z58" s="58">
        <f t="shared" si="100"/>
        <v>10</v>
      </c>
      <c r="AA58" s="58">
        <f t="shared" si="100"/>
        <v>11.75</v>
      </c>
      <c r="AB58" s="58">
        <f t="shared" si="100"/>
        <v>10</v>
      </c>
      <c r="AC58" s="58">
        <f t="shared" si="100"/>
        <v>12</v>
      </c>
      <c r="AD58" s="58">
        <f t="shared" si="100"/>
        <v>12</v>
      </c>
      <c r="AE58" s="58">
        <f t="shared" si="100"/>
        <v>0</v>
      </c>
      <c r="AF58" s="58">
        <f t="shared" si="100"/>
        <v>19</v>
      </c>
      <c r="AG58" s="58">
        <f t="shared" si="100"/>
        <v>2</v>
      </c>
      <c r="AH58" s="58">
        <f t="shared" si="100"/>
        <v>22</v>
      </c>
      <c r="AI58" s="58">
        <f t="shared" si="100"/>
        <v>0</v>
      </c>
      <c r="AJ58" s="58">
        <f t="shared" si="100"/>
        <v>19</v>
      </c>
      <c r="AK58" s="58">
        <f t="shared" si="100"/>
        <v>2</v>
      </c>
      <c r="AL58" s="58">
        <f t="shared" si="100"/>
        <v>6</v>
      </c>
      <c r="AM58" s="58">
        <f t="shared" si="100"/>
        <v>0</v>
      </c>
      <c r="AN58" s="58">
        <f t="shared" si="100"/>
        <v>14</v>
      </c>
      <c r="AO58" s="58">
        <f t="shared" si="100"/>
        <v>22.25</v>
      </c>
      <c r="AP58" s="58">
        <f t="shared" si="100"/>
        <v>33</v>
      </c>
      <c r="AQ58" s="58">
        <f t="shared" si="100"/>
        <v>24</v>
      </c>
      <c r="AR58" s="58">
        <f t="shared" si="100"/>
        <v>6</v>
      </c>
      <c r="AS58" s="58">
        <f t="shared" si="100"/>
        <v>26.5</v>
      </c>
      <c r="AT58" s="58">
        <f t="shared" si="100"/>
        <v>37</v>
      </c>
      <c r="AU58" s="58">
        <f t="shared" si="100"/>
        <v>9</v>
      </c>
      <c r="AV58" s="58">
        <f t="shared" si="100"/>
        <v>10.75</v>
      </c>
      <c r="AW58" s="58">
        <f t="shared" si="100"/>
        <v>16.5</v>
      </c>
      <c r="AX58" s="58">
        <f t="shared" si="100"/>
        <v>22</v>
      </c>
      <c r="AY58" s="58">
        <f t="shared" si="100"/>
        <v>6.5</v>
      </c>
      <c r="AZ58" s="58">
        <f t="shared" si="100"/>
        <v>20</v>
      </c>
      <c r="BA58" s="58">
        <f t="shared" si="100"/>
        <v>30</v>
      </c>
      <c r="BB58" s="58">
        <f t="shared" si="100"/>
        <v>36</v>
      </c>
      <c r="BC58" s="58">
        <f t="shared" si="100"/>
        <v>93.5</v>
      </c>
      <c r="BD58" s="58">
        <f t="shared" si="100"/>
        <v>28</v>
      </c>
      <c r="BE58" s="58">
        <f t="shared" si="100"/>
        <v>8</v>
      </c>
      <c r="BF58" s="58">
        <f t="shared" si="100"/>
        <v>26</v>
      </c>
      <c r="BG58" s="58">
        <f t="shared" si="100"/>
        <v>18</v>
      </c>
      <c r="BH58" s="58">
        <f t="shared" si="100"/>
        <v>32</v>
      </c>
      <c r="BI58" s="58">
        <f t="shared" si="100"/>
        <v>23</v>
      </c>
      <c r="BJ58" s="58">
        <f t="shared" si="100"/>
        <v>56</v>
      </c>
      <c r="BK58" s="58">
        <f t="shared" si="100"/>
        <v>31.975000000000001</v>
      </c>
      <c r="BL58" s="58">
        <f t="shared" si="100"/>
        <v>32</v>
      </c>
      <c r="BM58" s="58">
        <f t="shared" si="100"/>
        <v>28</v>
      </c>
      <c r="BN58" s="58">
        <f t="shared" si="100"/>
        <v>20</v>
      </c>
      <c r="BO58" s="58">
        <f t="shared" si="100"/>
        <v>54</v>
      </c>
      <c r="BP58" s="58">
        <f t="shared" si="100"/>
        <v>80</v>
      </c>
      <c r="BQ58" s="58">
        <f t="shared" si="100"/>
        <v>30</v>
      </c>
      <c r="BR58" s="58">
        <f t="shared" si="100"/>
        <v>20</v>
      </c>
      <c r="BS58" s="58">
        <f t="shared" si="100"/>
        <v>40</v>
      </c>
      <c r="BT58" s="58">
        <f t="shared" si="100"/>
        <v>63.924999999999997</v>
      </c>
      <c r="BU58" s="58">
        <f t="shared" si="100"/>
        <v>0</v>
      </c>
      <c r="BV58" s="58">
        <f t="shared" si="100"/>
        <v>224</v>
      </c>
      <c r="BW58" s="58">
        <f t="shared" si="100"/>
        <v>416</v>
      </c>
      <c r="BX58" s="58">
        <f t="shared" si="100"/>
        <v>266</v>
      </c>
      <c r="BY58" s="58">
        <f t="shared" si="100"/>
        <v>224</v>
      </c>
      <c r="BZ58" s="58">
        <f t="shared" si="100"/>
        <v>262</v>
      </c>
      <c r="CA58" s="58">
        <f t="shared" si="100"/>
        <v>324</v>
      </c>
      <c r="CB58" s="58">
        <f t="shared" si="100"/>
        <v>288</v>
      </c>
      <c r="CC58" s="58">
        <f t="shared" ref="CC58:DP58" si="101">SUM(CC57:CC57)</f>
        <v>153.92500000000001</v>
      </c>
      <c r="CD58" s="58">
        <f t="shared" si="101"/>
        <v>468</v>
      </c>
      <c r="CE58" s="58">
        <f t="shared" si="101"/>
        <v>378</v>
      </c>
      <c r="CF58" s="58">
        <f t="shared" si="101"/>
        <v>360</v>
      </c>
      <c r="CG58" s="58">
        <f t="shared" si="101"/>
        <v>450</v>
      </c>
      <c r="CH58" s="58">
        <f t="shared" si="101"/>
        <v>628</v>
      </c>
      <c r="CI58" s="58">
        <f t="shared" si="101"/>
        <v>414</v>
      </c>
      <c r="CJ58" s="58">
        <f t="shared" si="101"/>
        <v>486</v>
      </c>
      <c r="CK58" s="58">
        <f t="shared" si="101"/>
        <v>594</v>
      </c>
      <c r="CL58" s="58">
        <f t="shared" si="101"/>
        <v>594</v>
      </c>
      <c r="CM58" s="58">
        <f t="shared" si="101"/>
        <v>540</v>
      </c>
      <c r="CN58" s="58">
        <f t="shared" si="101"/>
        <v>644</v>
      </c>
      <c r="CO58" s="58">
        <f t="shared" si="101"/>
        <v>581.40000000000009</v>
      </c>
      <c r="CP58" s="58">
        <f t="shared" si="101"/>
        <v>1656</v>
      </c>
      <c r="CQ58" s="58">
        <f t="shared" si="101"/>
        <v>738</v>
      </c>
      <c r="CR58" s="58">
        <f t="shared" si="101"/>
        <v>518.4</v>
      </c>
      <c r="CS58" s="58">
        <f t="shared" si="101"/>
        <v>401.40000000000003</v>
      </c>
      <c r="CT58" s="58">
        <f t="shared" si="101"/>
        <v>482.4</v>
      </c>
      <c r="CU58" s="58">
        <f t="shared" si="101"/>
        <v>311.39999999999998</v>
      </c>
      <c r="CV58" s="58">
        <f t="shared" si="101"/>
        <v>379.8</v>
      </c>
      <c r="CW58" s="58">
        <f t="shared" si="101"/>
        <v>714.5999999999998</v>
      </c>
      <c r="CX58" s="58">
        <f t="shared" si="101"/>
        <v>700.1999999999997</v>
      </c>
      <c r="CY58" s="58">
        <f t="shared" si="101"/>
        <v>523.79999999999995</v>
      </c>
      <c r="CZ58" s="58">
        <f t="shared" si="101"/>
        <v>568.79999999999995</v>
      </c>
      <c r="DA58" s="58">
        <f t="shared" si="101"/>
        <v>556.17499999999984</v>
      </c>
      <c r="DB58" s="58">
        <f t="shared" si="101"/>
        <v>482.39999999999981</v>
      </c>
      <c r="DC58" s="58">
        <f t="shared" si="101"/>
        <v>2140.2000000000003</v>
      </c>
      <c r="DD58" s="58">
        <f t="shared" si="101"/>
        <v>673.19999999999982</v>
      </c>
      <c r="DE58" s="58">
        <f t="shared" si="101"/>
        <v>93.6</v>
      </c>
      <c r="DF58" s="58">
        <f t="shared" si="101"/>
        <v>577.79999999999995</v>
      </c>
      <c r="DG58" s="58">
        <f t="shared" si="101"/>
        <v>507.59999999999985</v>
      </c>
      <c r="DH58" s="58">
        <f t="shared" si="101"/>
        <v>0</v>
      </c>
      <c r="DI58" s="58">
        <f t="shared" si="101"/>
        <v>0</v>
      </c>
      <c r="DJ58" s="58">
        <f t="shared" si="101"/>
        <v>0</v>
      </c>
      <c r="DK58" s="58">
        <f t="shared" si="101"/>
        <v>0</v>
      </c>
      <c r="DL58" s="58">
        <f t="shared" si="101"/>
        <v>0</v>
      </c>
      <c r="DM58" s="58">
        <f t="shared" si="101"/>
        <v>0</v>
      </c>
      <c r="DN58" s="58">
        <f t="shared" si="101"/>
        <v>0</v>
      </c>
      <c r="DO58" s="58">
        <f t="shared" si="101"/>
        <v>0</v>
      </c>
      <c r="DP58" s="58">
        <f t="shared" si="101"/>
        <v>1852.1999999999998</v>
      </c>
    </row>
    <row r="59" spans="1:120" x14ac:dyDescent="0.2">
      <c r="A59" s="49" t="s">
        <v>296</v>
      </c>
      <c r="B59" s="50"/>
      <c r="C59" s="51"/>
      <c r="D59" s="60"/>
      <c r="E59" s="60"/>
      <c r="F59" s="60"/>
      <c r="G59" s="60"/>
      <c r="H59" s="60"/>
      <c r="I59" s="60"/>
      <c r="J59" s="60"/>
      <c r="K59" s="60"/>
      <c r="L59" s="60"/>
      <c r="M59" s="60"/>
      <c r="N59" s="60"/>
      <c r="O59" s="60"/>
      <c r="P59" s="60"/>
      <c r="Q59" s="60">
        <f t="shared" ref="Q59:CB59" si="102">Q36+Q42+Q49+Q56+Q58</f>
        <v>21.9</v>
      </c>
      <c r="R59" s="60">
        <f t="shared" si="102"/>
        <v>30</v>
      </c>
      <c r="S59" s="60">
        <f t="shared" si="102"/>
        <v>21.15</v>
      </c>
      <c r="T59" s="60">
        <f t="shared" si="102"/>
        <v>18.899999999999999</v>
      </c>
      <c r="U59" s="60">
        <f t="shared" si="102"/>
        <v>35.774999999999999</v>
      </c>
      <c r="V59" s="60">
        <f t="shared" si="102"/>
        <v>33.174999999999997</v>
      </c>
      <c r="W59" s="60">
        <f t="shared" si="102"/>
        <v>42.35</v>
      </c>
      <c r="X59" s="60">
        <f t="shared" si="102"/>
        <v>79.95</v>
      </c>
      <c r="Y59" s="60">
        <f t="shared" si="102"/>
        <v>53.35</v>
      </c>
      <c r="Z59" s="60">
        <f t="shared" si="102"/>
        <v>20.925000000000001</v>
      </c>
      <c r="AA59" s="60">
        <f t="shared" si="102"/>
        <v>87.449999999999989</v>
      </c>
      <c r="AB59" s="60">
        <f t="shared" si="102"/>
        <v>40.700000000000003</v>
      </c>
      <c r="AC59" s="60">
        <f t="shared" si="102"/>
        <v>91.95</v>
      </c>
      <c r="AD59" s="60">
        <f t="shared" si="102"/>
        <v>102.55</v>
      </c>
      <c r="AE59" s="60">
        <f t="shared" si="102"/>
        <v>60</v>
      </c>
      <c r="AF59" s="60">
        <f t="shared" si="102"/>
        <v>64.924999999999997</v>
      </c>
      <c r="AG59" s="60">
        <f t="shared" si="102"/>
        <v>33.950000000000003</v>
      </c>
      <c r="AH59" s="60">
        <f t="shared" si="102"/>
        <v>87.2</v>
      </c>
      <c r="AI59" s="60">
        <f t="shared" si="102"/>
        <v>63.75</v>
      </c>
      <c r="AJ59" s="60">
        <f t="shared" si="102"/>
        <v>98.75</v>
      </c>
      <c r="AK59" s="60">
        <f t="shared" si="102"/>
        <v>11.95</v>
      </c>
      <c r="AL59" s="60">
        <f t="shared" si="102"/>
        <v>48.5</v>
      </c>
      <c r="AM59" s="60">
        <f t="shared" si="102"/>
        <v>17</v>
      </c>
      <c r="AN59" s="60">
        <f t="shared" si="102"/>
        <v>63.225000000000001</v>
      </c>
      <c r="AO59" s="60">
        <f t="shared" si="102"/>
        <v>50.4</v>
      </c>
      <c r="AP59" s="60">
        <f t="shared" si="102"/>
        <v>261.42500000000001</v>
      </c>
      <c r="AQ59" s="60">
        <f t="shared" si="102"/>
        <v>56.725000000000001</v>
      </c>
      <c r="AR59" s="60">
        <f t="shared" si="102"/>
        <v>32.725000000000001</v>
      </c>
      <c r="AS59" s="60">
        <f t="shared" si="102"/>
        <v>63.225000000000001</v>
      </c>
      <c r="AT59" s="60">
        <f t="shared" si="102"/>
        <v>89.875</v>
      </c>
      <c r="AU59" s="60">
        <f t="shared" si="102"/>
        <v>39.5</v>
      </c>
      <c r="AV59" s="60">
        <f t="shared" si="102"/>
        <v>44.825000000000003</v>
      </c>
      <c r="AW59" s="60">
        <f t="shared" si="102"/>
        <v>36.475000000000001</v>
      </c>
      <c r="AX59" s="60">
        <f t="shared" si="102"/>
        <v>48.7</v>
      </c>
      <c r="AY59" s="60">
        <f t="shared" si="102"/>
        <v>38.225000000000001</v>
      </c>
      <c r="AZ59" s="60">
        <f t="shared" si="102"/>
        <v>68.924999999999997</v>
      </c>
      <c r="BA59" s="60">
        <f t="shared" si="102"/>
        <v>111.02500000000001</v>
      </c>
      <c r="BB59" s="60">
        <f t="shared" si="102"/>
        <v>63.65</v>
      </c>
      <c r="BC59" s="60">
        <f t="shared" si="102"/>
        <v>242.55</v>
      </c>
      <c r="BD59" s="60">
        <f t="shared" si="102"/>
        <v>84.449999999999989</v>
      </c>
      <c r="BE59" s="60">
        <f t="shared" si="102"/>
        <v>66.025000000000006</v>
      </c>
      <c r="BF59" s="60">
        <f t="shared" si="102"/>
        <v>79.2</v>
      </c>
      <c r="BG59" s="60">
        <f t="shared" si="102"/>
        <v>74.949999999999989</v>
      </c>
      <c r="BH59" s="60">
        <f t="shared" si="102"/>
        <v>88.474999999999994</v>
      </c>
      <c r="BI59" s="60">
        <f t="shared" si="102"/>
        <v>59.5</v>
      </c>
      <c r="BJ59" s="60">
        <f t="shared" si="102"/>
        <v>120.32499999999999</v>
      </c>
      <c r="BK59" s="60">
        <f t="shared" si="102"/>
        <v>89.275000000000006</v>
      </c>
      <c r="BL59" s="60">
        <f t="shared" si="102"/>
        <v>93.974999999999994</v>
      </c>
      <c r="BM59" s="60">
        <f t="shared" si="102"/>
        <v>91.05</v>
      </c>
      <c r="BN59" s="60">
        <f t="shared" si="102"/>
        <v>74.55</v>
      </c>
      <c r="BO59" s="60">
        <f t="shared" si="102"/>
        <v>122.4</v>
      </c>
      <c r="BP59" s="60">
        <f t="shared" si="102"/>
        <v>304.625</v>
      </c>
      <c r="BQ59" s="60">
        <f t="shared" si="102"/>
        <v>117.95</v>
      </c>
      <c r="BR59" s="60">
        <f t="shared" si="102"/>
        <v>54.325000000000003</v>
      </c>
      <c r="BS59" s="60">
        <f t="shared" si="102"/>
        <v>103.125</v>
      </c>
      <c r="BT59" s="60">
        <f t="shared" si="102"/>
        <v>92.824999999999989</v>
      </c>
      <c r="BU59" s="60">
        <f t="shared" si="102"/>
        <v>8</v>
      </c>
      <c r="BV59" s="60">
        <f t="shared" si="102"/>
        <v>227.8</v>
      </c>
      <c r="BW59" s="60">
        <f t="shared" si="102"/>
        <v>416</v>
      </c>
      <c r="BX59" s="60">
        <f t="shared" si="102"/>
        <v>266</v>
      </c>
      <c r="BY59" s="60">
        <f t="shared" si="102"/>
        <v>224</v>
      </c>
      <c r="BZ59" s="60">
        <f t="shared" si="102"/>
        <v>262</v>
      </c>
      <c r="CA59" s="60">
        <f t="shared" si="102"/>
        <v>324</v>
      </c>
      <c r="CB59" s="60">
        <f t="shared" si="102"/>
        <v>288</v>
      </c>
      <c r="CC59" s="60">
        <f t="shared" ref="CC59:DP59" si="103">CC36+CC42+CC49+CC56+CC58</f>
        <v>368.22500000000002</v>
      </c>
      <c r="CD59" s="60">
        <f t="shared" si="103"/>
        <v>468</v>
      </c>
      <c r="CE59" s="60">
        <f t="shared" si="103"/>
        <v>378</v>
      </c>
      <c r="CF59" s="60">
        <f t="shared" si="103"/>
        <v>376</v>
      </c>
      <c r="CG59" s="60">
        <f t="shared" si="103"/>
        <v>461</v>
      </c>
      <c r="CH59" s="60">
        <f t="shared" si="103"/>
        <v>632</v>
      </c>
      <c r="CI59" s="60">
        <f t="shared" si="103"/>
        <v>424</v>
      </c>
      <c r="CJ59" s="60">
        <f t="shared" si="103"/>
        <v>486</v>
      </c>
      <c r="CK59" s="60">
        <f t="shared" si="103"/>
        <v>594</v>
      </c>
      <c r="CL59" s="60">
        <f t="shared" si="103"/>
        <v>594</v>
      </c>
      <c r="CM59" s="60">
        <f t="shared" si="103"/>
        <v>540</v>
      </c>
      <c r="CN59" s="60">
        <f t="shared" si="103"/>
        <v>644</v>
      </c>
      <c r="CO59" s="60">
        <f t="shared" si="103"/>
        <v>581.40000000000009</v>
      </c>
      <c r="CP59" s="60">
        <f t="shared" si="103"/>
        <v>1683</v>
      </c>
      <c r="CQ59" s="60">
        <f t="shared" si="103"/>
        <v>738</v>
      </c>
      <c r="CR59" s="60">
        <f t="shared" si="103"/>
        <v>518.4</v>
      </c>
      <c r="CS59" s="60">
        <f t="shared" si="103"/>
        <v>401.40000000000003</v>
      </c>
      <c r="CT59" s="60">
        <f t="shared" si="103"/>
        <v>482.4</v>
      </c>
      <c r="CU59" s="60">
        <f t="shared" si="103"/>
        <v>311.39999999999998</v>
      </c>
      <c r="CV59" s="60">
        <f t="shared" si="103"/>
        <v>379.8</v>
      </c>
      <c r="CW59" s="60">
        <f t="shared" si="103"/>
        <v>714.5999999999998</v>
      </c>
      <c r="CX59" s="60">
        <f t="shared" si="103"/>
        <v>700.1999999999997</v>
      </c>
      <c r="CY59" s="60">
        <f t="shared" si="103"/>
        <v>523.79999999999995</v>
      </c>
      <c r="CZ59" s="60">
        <f t="shared" si="103"/>
        <v>568.79999999999995</v>
      </c>
      <c r="DA59" s="60">
        <f t="shared" si="103"/>
        <v>556.17499999999984</v>
      </c>
      <c r="DB59" s="60">
        <f t="shared" si="103"/>
        <v>482.39999999999981</v>
      </c>
      <c r="DC59" s="60">
        <f t="shared" si="103"/>
        <v>2140.2000000000003</v>
      </c>
      <c r="DD59" s="60">
        <f t="shared" si="103"/>
        <v>673.19999999999982</v>
      </c>
      <c r="DE59" s="60">
        <f t="shared" si="103"/>
        <v>93.6</v>
      </c>
      <c r="DF59" s="60">
        <f t="shared" si="103"/>
        <v>577.79999999999995</v>
      </c>
      <c r="DG59" s="60">
        <f t="shared" si="103"/>
        <v>507.59999999999985</v>
      </c>
      <c r="DH59" s="60">
        <f t="shared" si="103"/>
        <v>0</v>
      </c>
      <c r="DI59" s="60">
        <f t="shared" si="103"/>
        <v>0</v>
      </c>
      <c r="DJ59" s="60">
        <f t="shared" si="103"/>
        <v>0</v>
      </c>
      <c r="DK59" s="60">
        <f t="shared" si="103"/>
        <v>0</v>
      </c>
      <c r="DL59" s="60">
        <f t="shared" si="103"/>
        <v>0</v>
      </c>
      <c r="DM59" s="60">
        <f t="shared" si="103"/>
        <v>0</v>
      </c>
      <c r="DN59" s="60">
        <f t="shared" si="103"/>
        <v>0</v>
      </c>
      <c r="DO59" s="60">
        <f t="shared" si="103"/>
        <v>0</v>
      </c>
      <c r="DP59" s="60">
        <f t="shared" si="103"/>
        <v>1852.1999999999998</v>
      </c>
    </row>
    <row r="60" spans="1:120" x14ac:dyDescent="0.2">
      <c r="A60" s="40" t="s">
        <v>22</v>
      </c>
      <c r="B60" s="37" t="s">
        <v>23</v>
      </c>
      <c r="C60" s="8" t="s">
        <v>126</v>
      </c>
      <c r="Q60" s="57">
        <v>0</v>
      </c>
      <c r="R60" s="57">
        <v>0</v>
      </c>
      <c r="S60" s="57">
        <v>5.9249999999999998</v>
      </c>
      <c r="T60" s="57">
        <v>4</v>
      </c>
      <c r="U60" s="57">
        <v>2.9750000000000001</v>
      </c>
      <c r="V60" s="57">
        <v>2</v>
      </c>
      <c r="W60" s="57">
        <v>0</v>
      </c>
      <c r="X60" s="57">
        <v>2</v>
      </c>
      <c r="Y60" s="57">
        <v>1</v>
      </c>
      <c r="Z60" s="57">
        <v>0</v>
      </c>
      <c r="AA60" s="57">
        <v>2</v>
      </c>
      <c r="AB60" s="57">
        <v>3</v>
      </c>
      <c r="AC60" s="57">
        <f>SUM(Q60:T60)</f>
        <v>9.9250000000000007</v>
      </c>
      <c r="AD60" s="57">
        <v>4.9749999999999996</v>
      </c>
      <c r="AE60" s="57">
        <v>0</v>
      </c>
      <c r="AF60" s="57">
        <v>6</v>
      </c>
      <c r="AG60" s="57">
        <v>0</v>
      </c>
      <c r="AH60" s="57">
        <v>6</v>
      </c>
      <c r="AI60" s="57">
        <v>0</v>
      </c>
      <c r="AJ60" s="57">
        <v>8</v>
      </c>
      <c r="AK60" s="57">
        <v>10</v>
      </c>
      <c r="AL60" s="57">
        <v>2</v>
      </c>
      <c r="AM60" s="57">
        <v>2</v>
      </c>
      <c r="AN60" s="57">
        <v>0</v>
      </c>
      <c r="AO60" s="57">
        <v>3.9750000000000001</v>
      </c>
      <c r="AP60" s="42">
        <f>SUM(AD60:AG60)</f>
        <v>10.975</v>
      </c>
      <c r="AQ60" s="57">
        <v>6</v>
      </c>
      <c r="AR60" s="57">
        <v>0</v>
      </c>
      <c r="AS60" s="57">
        <v>6.8250000000000002</v>
      </c>
      <c r="AT60" s="57">
        <v>0</v>
      </c>
      <c r="AU60" s="57">
        <v>0</v>
      </c>
      <c r="AV60" s="57">
        <v>4</v>
      </c>
      <c r="AW60" s="57">
        <v>4</v>
      </c>
      <c r="AX60" s="57">
        <v>4</v>
      </c>
      <c r="AY60" s="57">
        <v>8</v>
      </c>
      <c r="AZ60" s="57">
        <v>2</v>
      </c>
      <c r="BA60" s="57">
        <v>4</v>
      </c>
      <c r="BB60" s="57">
        <v>6</v>
      </c>
      <c r="BC60" s="57">
        <f>SUM(AQ60:AT60)</f>
        <v>12.824999999999999</v>
      </c>
      <c r="BD60" s="57">
        <v>3.85</v>
      </c>
      <c r="BE60" s="57">
        <v>0</v>
      </c>
      <c r="BF60" s="57">
        <v>4</v>
      </c>
      <c r="BG60" s="57">
        <v>4</v>
      </c>
      <c r="BH60" s="57">
        <v>6</v>
      </c>
      <c r="BI60" s="57">
        <v>2</v>
      </c>
      <c r="BJ60" s="57">
        <v>0</v>
      </c>
      <c r="BK60" s="57">
        <v>10</v>
      </c>
      <c r="BL60" s="57">
        <v>4</v>
      </c>
      <c r="BM60" s="57">
        <v>10</v>
      </c>
      <c r="BN60" s="57">
        <v>0</v>
      </c>
      <c r="BO60" s="57">
        <v>2</v>
      </c>
      <c r="BP60" s="57">
        <f>SUM(BD60:BG60)</f>
        <v>11.85</v>
      </c>
      <c r="BQ60" s="57">
        <v>6</v>
      </c>
      <c r="BR60" s="57">
        <v>2</v>
      </c>
      <c r="BS60" s="57">
        <v>4</v>
      </c>
      <c r="BT60" s="57">
        <v>4</v>
      </c>
      <c r="BU60" s="57">
        <v>0</v>
      </c>
      <c r="BV60" s="57">
        <v>0</v>
      </c>
      <c r="BW60" s="57">
        <v>0</v>
      </c>
      <c r="BX60" s="57">
        <v>0</v>
      </c>
      <c r="BY60" s="57">
        <v>0</v>
      </c>
      <c r="BZ60" s="57">
        <v>0</v>
      </c>
      <c r="CA60" s="57">
        <v>0</v>
      </c>
      <c r="CB60" s="57">
        <v>0</v>
      </c>
      <c r="CC60" s="57">
        <f>SUM(BQ60:BT60)</f>
        <v>16</v>
      </c>
      <c r="CD60" s="57">
        <v>0</v>
      </c>
      <c r="CE60" s="57">
        <v>0</v>
      </c>
      <c r="CF60" s="57">
        <v>0</v>
      </c>
      <c r="CG60" s="57">
        <v>0</v>
      </c>
      <c r="CH60" s="57">
        <v>0</v>
      </c>
      <c r="CI60" s="57">
        <v>0</v>
      </c>
      <c r="CJ60" s="57">
        <v>0</v>
      </c>
      <c r="CK60" s="57">
        <v>0</v>
      </c>
      <c r="CL60" s="57">
        <v>0</v>
      </c>
      <c r="CM60" s="57">
        <v>0</v>
      </c>
      <c r="CN60" s="57">
        <v>0</v>
      </c>
      <c r="CO60" s="57">
        <v>0</v>
      </c>
      <c r="CP60" s="57">
        <f>SUM(CD60:CG60)</f>
        <v>0</v>
      </c>
      <c r="CQ60" s="57">
        <v>0</v>
      </c>
      <c r="CR60" s="57">
        <v>0</v>
      </c>
      <c r="CS60" s="57">
        <v>0</v>
      </c>
      <c r="CT60" s="57">
        <v>0</v>
      </c>
      <c r="CU60" s="57">
        <v>0</v>
      </c>
      <c r="CV60" s="57">
        <v>0</v>
      </c>
      <c r="CW60" s="57">
        <v>0</v>
      </c>
      <c r="CX60" s="57"/>
      <c r="CY60" s="57"/>
      <c r="CZ60" s="57"/>
      <c r="DA60" s="57"/>
      <c r="DB60" s="57"/>
      <c r="DC60" s="57">
        <f>SUM(CQ60:CT60)</f>
        <v>0</v>
      </c>
      <c r="DD60" s="57">
        <v>0</v>
      </c>
      <c r="DE60" s="57">
        <v>0</v>
      </c>
      <c r="DF60" s="57">
        <v>0</v>
      </c>
      <c r="DG60" s="57">
        <v>0</v>
      </c>
      <c r="DH60" s="57">
        <v>0</v>
      </c>
      <c r="DI60" s="57">
        <v>0</v>
      </c>
      <c r="DJ60" s="57">
        <v>0</v>
      </c>
      <c r="DK60" s="57"/>
      <c r="DL60" s="57"/>
      <c r="DM60" s="57"/>
      <c r="DN60" s="57"/>
      <c r="DO60" s="57"/>
      <c r="DP60" s="57">
        <f>SUM(DD60:DO60)</f>
        <v>0</v>
      </c>
    </row>
    <row r="61" spans="1:120" x14ac:dyDescent="0.2">
      <c r="B61" s="43" t="s">
        <v>298</v>
      </c>
      <c r="C61" s="44"/>
      <c r="D61" s="58"/>
      <c r="E61" s="58"/>
      <c r="F61" s="58"/>
      <c r="G61" s="58"/>
      <c r="H61" s="58"/>
      <c r="I61" s="58"/>
      <c r="J61" s="58"/>
      <c r="K61" s="58"/>
      <c r="L61" s="58"/>
      <c r="M61" s="58"/>
      <c r="N61" s="58"/>
      <c r="O61" s="58"/>
      <c r="P61" s="58"/>
      <c r="Q61" s="58">
        <f>SUM(Q60)</f>
        <v>0</v>
      </c>
      <c r="R61" s="58">
        <f t="shared" ref="R61:CC61" si="104">SUM(R60)</f>
        <v>0</v>
      </c>
      <c r="S61" s="58">
        <f t="shared" si="104"/>
        <v>5.9249999999999998</v>
      </c>
      <c r="T61" s="58">
        <f t="shared" si="104"/>
        <v>4</v>
      </c>
      <c r="U61" s="58">
        <f t="shared" si="104"/>
        <v>2.9750000000000001</v>
      </c>
      <c r="V61" s="58">
        <f t="shared" si="104"/>
        <v>2</v>
      </c>
      <c r="W61" s="58">
        <f t="shared" si="104"/>
        <v>0</v>
      </c>
      <c r="X61" s="58">
        <f t="shared" si="104"/>
        <v>2</v>
      </c>
      <c r="Y61" s="58">
        <f t="shared" si="104"/>
        <v>1</v>
      </c>
      <c r="Z61" s="58">
        <f t="shared" si="104"/>
        <v>0</v>
      </c>
      <c r="AA61" s="58">
        <f t="shared" si="104"/>
        <v>2</v>
      </c>
      <c r="AB61" s="58">
        <f t="shared" si="104"/>
        <v>3</v>
      </c>
      <c r="AC61" s="58">
        <f t="shared" si="104"/>
        <v>9.9250000000000007</v>
      </c>
      <c r="AD61" s="58">
        <f t="shared" si="104"/>
        <v>4.9749999999999996</v>
      </c>
      <c r="AE61" s="58">
        <f t="shared" si="104"/>
        <v>0</v>
      </c>
      <c r="AF61" s="58">
        <f t="shared" si="104"/>
        <v>6</v>
      </c>
      <c r="AG61" s="58">
        <f t="shared" si="104"/>
        <v>0</v>
      </c>
      <c r="AH61" s="58">
        <f t="shared" si="104"/>
        <v>6</v>
      </c>
      <c r="AI61" s="58">
        <f t="shared" si="104"/>
        <v>0</v>
      </c>
      <c r="AJ61" s="58">
        <f t="shared" si="104"/>
        <v>8</v>
      </c>
      <c r="AK61" s="58">
        <f t="shared" si="104"/>
        <v>10</v>
      </c>
      <c r="AL61" s="58">
        <f t="shared" si="104"/>
        <v>2</v>
      </c>
      <c r="AM61" s="58">
        <f t="shared" si="104"/>
        <v>2</v>
      </c>
      <c r="AN61" s="58">
        <f t="shared" si="104"/>
        <v>0</v>
      </c>
      <c r="AO61" s="58">
        <f t="shared" si="104"/>
        <v>3.9750000000000001</v>
      </c>
      <c r="AP61" s="58">
        <f t="shared" si="104"/>
        <v>10.975</v>
      </c>
      <c r="AQ61" s="58">
        <f t="shared" si="104"/>
        <v>6</v>
      </c>
      <c r="AR61" s="58">
        <f t="shared" si="104"/>
        <v>0</v>
      </c>
      <c r="AS61" s="58">
        <f t="shared" si="104"/>
        <v>6.8250000000000002</v>
      </c>
      <c r="AT61" s="58">
        <f t="shared" si="104"/>
        <v>0</v>
      </c>
      <c r="AU61" s="58">
        <f t="shared" si="104"/>
        <v>0</v>
      </c>
      <c r="AV61" s="58">
        <f t="shared" si="104"/>
        <v>4</v>
      </c>
      <c r="AW61" s="58">
        <f t="shared" si="104"/>
        <v>4</v>
      </c>
      <c r="AX61" s="58">
        <f t="shared" si="104"/>
        <v>4</v>
      </c>
      <c r="AY61" s="58">
        <f t="shared" si="104"/>
        <v>8</v>
      </c>
      <c r="AZ61" s="58">
        <f t="shared" si="104"/>
        <v>2</v>
      </c>
      <c r="BA61" s="58">
        <f t="shared" si="104"/>
        <v>4</v>
      </c>
      <c r="BB61" s="58">
        <f t="shared" si="104"/>
        <v>6</v>
      </c>
      <c r="BC61" s="58">
        <f t="shared" si="104"/>
        <v>12.824999999999999</v>
      </c>
      <c r="BD61" s="58">
        <f t="shared" si="104"/>
        <v>3.85</v>
      </c>
      <c r="BE61" s="58">
        <f t="shared" si="104"/>
        <v>0</v>
      </c>
      <c r="BF61" s="58">
        <f t="shared" si="104"/>
        <v>4</v>
      </c>
      <c r="BG61" s="58">
        <f t="shared" si="104"/>
        <v>4</v>
      </c>
      <c r="BH61" s="58">
        <f t="shared" si="104"/>
        <v>6</v>
      </c>
      <c r="BI61" s="58">
        <f t="shared" si="104"/>
        <v>2</v>
      </c>
      <c r="BJ61" s="58">
        <f t="shared" si="104"/>
        <v>0</v>
      </c>
      <c r="BK61" s="58">
        <f t="shared" si="104"/>
        <v>10</v>
      </c>
      <c r="BL61" s="58">
        <f t="shared" si="104"/>
        <v>4</v>
      </c>
      <c r="BM61" s="58">
        <f t="shared" si="104"/>
        <v>10</v>
      </c>
      <c r="BN61" s="58">
        <f t="shared" si="104"/>
        <v>0</v>
      </c>
      <c r="BO61" s="58">
        <f t="shared" si="104"/>
        <v>2</v>
      </c>
      <c r="BP61" s="58">
        <f t="shared" si="104"/>
        <v>11.85</v>
      </c>
      <c r="BQ61" s="58">
        <f t="shared" si="104"/>
        <v>6</v>
      </c>
      <c r="BR61" s="58">
        <f t="shared" si="104"/>
        <v>2</v>
      </c>
      <c r="BS61" s="58">
        <f t="shared" si="104"/>
        <v>4</v>
      </c>
      <c r="BT61" s="58">
        <f t="shared" si="104"/>
        <v>4</v>
      </c>
      <c r="BU61" s="58">
        <f t="shared" si="104"/>
        <v>0</v>
      </c>
      <c r="BV61" s="58">
        <f t="shared" si="104"/>
        <v>0</v>
      </c>
      <c r="BW61" s="58">
        <v>0</v>
      </c>
      <c r="BX61" s="58">
        <f t="shared" si="104"/>
        <v>0</v>
      </c>
      <c r="BY61" s="58">
        <f t="shared" si="104"/>
        <v>0</v>
      </c>
      <c r="BZ61" s="58">
        <f t="shared" si="104"/>
        <v>0</v>
      </c>
      <c r="CA61" s="58">
        <f t="shared" si="104"/>
        <v>0</v>
      </c>
      <c r="CB61" s="58">
        <f t="shared" si="104"/>
        <v>0</v>
      </c>
      <c r="CC61" s="58">
        <f t="shared" si="104"/>
        <v>16</v>
      </c>
      <c r="CD61" s="58">
        <f t="shared" ref="CD61:CV61" si="105">SUM(CD60)</f>
        <v>0</v>
      </c>
      <c r="CE61" s="58">
        <f t="shared" si="105"/>
        <v>0</v>
      </c>
      <c r="CF61" s="58">
        <f t="shared" si="105"/>
        <v>0</v>
      </c>
      <c r="CG61" s="58">
        <f t="shared" si="105"/>
        <v>0</v>
      </c>
      <c r="CH61" s="58">
        <f t="shared" si="105"/>
        <v>0</v>
      </c>
      <c r="CI61" s="58">
        <f t="shared" si="105"/>
        <v>0</v>
      </c>
      <c r="CJ61" s="58">
        <v>0</v>
      </c>
      <c r="CK61" s="58">
        <f t="shared" si="105"/>
        <v>0</v>
      </c>
      <c r="CL61" s="58">
        <f t="shared" si="105"/>
        <v>0</v>
      </c>
      <c r="CM61" s="58">
        <f t="shared" si="105"/>
        <v>0</v>
      </c>
      <c r="CN61" s="58">
        <f t="shared" si="105"/>
        <v>0</v>
      </c>
      <c r="CO61" s="58">
        <f t="shared" si="105"/>
        <v>0</v>
      </c>
      <c r="CP61" s="58">
        <f t="shared" si="105"/>
        <v>0</v>
      </c>
      <c r="CQ61" s="58">
        <f t="shared" si="105"/>
        <v>0</v>
      </c>
      <c r="CR61" s="58">
        <f t="shared" si="105"/>
        <v>0</v>
      </c>
      <c r="CS61" s="58">
        <f t="shared" si="105"/>
        <v>0</v>
      </c>
      <c r="CT61" s="58">
        <f t="shared" si="105"/>
        <v>0</v>
      </c>
      <c r="CU61" s="58">
        <f t="shared" si="105"/>
        <v>0</v>
      </c>
      <c r="CV61" s="58">
        <f t="shared" si="105"/>
        <v>0</v>
      </c>
      <c r="CW61" s="58">
        <v>0</v>
      </c>
      <c r="CX61" s="58">
        <f t="shared" ref="CX61:DI61" si="106">SUM(CX60)</f>
        <v>0</v>
      </c>
      <c r="CY61" s="58">
        <f t="shared" si="106"/>
        <v>0</v>
      </c>
      <c r="CZ61" s="58">
        <f t="shared" si="106"/>
        <v>0</v>
      </c>
      <c r="DA61" s="58">
        <f t="shared" si="106"/>
        <v>0</v>
      </c>
      <c r="DB61" s="58">
        <f t="shared" si="106"/>
        <v>0</v>
      </c>
      <c r="DC61" s="58">
        <f t="shared" si="106"/>
        <v>0</v>
      </c>
      <c r="DD61" s="58">
        <f t="shared" si="106"/>
        <v>0</v>
      </c>
      <c r="DE61" s="58">
        <f t="shared" si="106"/>
        <v>0</v>
      </c>
      <c r="DF61" s="58">
        <f t="shared" si="106"/>
        <v>0</v>
      </c>
      <c r="DG61" s="58">
        <f t="shared" si="106"/>
        <v>0</v>
      </c>
      <c r="DH61" s="58">
        <f t="shared" si="106"/>
        <v>0</v>
      </c>
      <c r="DI61" s="58">
        <f t="shared" si="106"/>
        <v>0</v>
      </c>
      <c r="DJ61" s="58">
        <v>0</v>
      </c>
      <c r="DK61" s="58">
        <f t="shared" ref="DK61:DP61" si="107">SUM(DK60)</f>
        <v>0</v>
      </c>
      <c r="DL61" s="58">
        <f t="shared" si="107"/>
        <v>0</v>
      </c>
      <c r="DM61" s="58">
        <f t="shared" si="107"/>
        <v>0</v>
      </c>
      <c r="DN61" s="58">
        <f t="shared" si="107"/>
        <v>0</v>
      </c>
      <c r="DO61" s="58">
        <f t="shared" si="107"/>
        <v>0</v>
      </c>
      <c r="DP61" s="58">
        <f t="shared" si="107"/>
        <v>0</v>
      </c>
    </row>
    <row r="62" spans="1:120" x14ac:dyDescent="0.2">
      <c r="B62" s="37" t="s">
        <v>26</v>
      </c>
      <c r="C62" s="8" t="s">
        <v>128</v>
      </c>
      <c r="Q62" s="57">
        <v>51.65</v>
      </c>
      <c r="R62" s="57">
        <v>4</v>
      </c>
      <c r="S62" s="57">
        <v>25.725000000000001</v>
      </c>
      <c r="T62" s="57">
        <v>100.52500000000001</v>
      </c>
      <c r="U62" s="57">
        <v>74.650000000000006</v>
      </c>
      <c r="V62" s="57">
        <v>77.575000000000003</v>
      </c>
      <c r="W62" s="57">
        <v>61.875</v>
      </c>
      <c r="X62" s="57">
        <v>44.174999999999997</v>
      </c>
      <c r="Y62" s="57">
        <v>9</v>
      </c>
      <c r="Z62" s="57">
        <v>20.95</v>
      </c>
      <c r="AA62" s="57">
        <v>37.6</v>
      </c>
      <c r="AB62" s="57">
        <v>51.4</v>
      </c>
      <c r="AC62" s="57">
        <f t="shared" ref="AC62:AC63" si="108">SUM(Q62:T62)</f>
        <v>181.9</v>
      </c>
      <c r="AD62" s="57">
        <v>39.475000000000001</v>
      </c>
      <c r="AE62" s="57">
        <v>38.125</v>
      </c>
      <c r="AF62" s="57">
        <v>40</v>
      </c>
      <c r="AG62" s="57">
        <v>24.25</v>
      </c>
      <c r="AH62" s="57">
        <v>33.875</v>
      </c>
      <c r="AI62" s="57">
        <v>30</v>
      </c>
      <c r="AJ62" s="57">
        <v>26</v>
      </c>
      <c r="AK62" s="57">
        <v>20.5</v>
      </c>
      <c r="AL62" s="57">
        <v>23.5</v>
      </c>
      <c r="AM62" s="57">
        <v>30</v>
      </c>
      <c r="AN62" s="57">
        <v>34</v>
      </c>
      <c r="AO62" s="57">
        <v>29.574999999999999</v>
      </c>
      <c r="AP62" s="42">
        <f t="shared" ref="AP62:AP63" si="109">SUM(AD62:AG62)</f>
        <v>141.85</v>
      </c>
      <c r="AQ62" s="57">
        <v>23.875</v>
      </c>
      <c r="AR62" s="57">
        <v>20</v>
      </c>
      <c r="AS62" s="57">
        <v>18</v>
      </c>
      <c r="AT62" s="57">
        <v>18</v>
      </c>
      <c r="AU62" s="57">
        <v>13.875</v>
      </c>
      <c r="AV62" s="57">
        <v>13.875</v>
      </c>
      <c r="AW62" s="57">
        <v>29.5</v>
      </c>
      <c r="AX62" s="57">
        <v>27.8</v>
      </c>
      <c r="AY62" s="57">
        <v>27.774999999999999</v>
      </c>
      <c r="AZ62" s="57">
        <v>51.75</v>
      </c>
      <c r="BA62" s="57">
        <v>39.5</v>
      </c>
      <c r="BB62" s="57">
        <v>36.299999999999997</v>
      </c>
      <c r="BC62" s="57">
        <f t="shared" ref="BC62:BC63" si="110">SUM(AQ62:AT62)</f>
        <v>79.875</v>
      </c>
      <c r="BD62" s="57">
        <v>27.5</v>
      </c>
      <c r="BE62" s="57">
        <v>34.774999999999999</v>
      </c>
      <c r="BF62" s="57">
        <v>42.725000000000001</v>
      </c>
      <c r="BG62" s="57">
        <v>26.074999999999999</v>
      </c>
      <c r="BH62" s="57">
        <v>31.5</v>
      </c>
      <c r="BI62" s="57">
        <v>24.75</v>
      </c>
      <c r="BJ62" s="57">
        <v>18.924999999999997</v>
      </c>
      <c r="BK62" s="57">
        <v>74</v>
      </c>
      <c r="BL62" s="57">
        <v>16</v>
      </c>
      <c r="BM62" s="57">
        <v>27.5</v>
      </c>
      <c r="BN62" s="57">
        <v>27.425000000000001</v>
      </c>
      <c r="BO62" s="57">
        <v>36.5</v>
      </c>
      <c r="BP62" s="57">
        <f t="shared" ref="BP62:BP63" si="111">SUM(BD62:BG62)</f>
        <v>131.07499999999999</v>
      </c>
      <c r="BQ62" s="57">
        <v>56.8</v>
      </c>
      <c r="BR62" s="57">
        <v>16.75</v>
      </c>
      <c r="BS62" s="57">
        <v>17.5</v>
      </c>
      <c r="BT62" s="57">
        <v>23.3</v>
      </c>
      <c r="BU62" s="57">
        <v>17.475000000000001</v>
      </c>
      <c r="BV62" s="57">
        <v>0</v>
      </c>
      <c r="BW62" s="57">
        <v>0</v>
      </c>
      <c r="BX62" s="57">
        <v>0</v>
      </c>
      <c r="BY62" s="57">
        <v>0</v>
      </c>
      <c r="BZ62" s="57">
        <v>0</v>
      </c>
      <c r="CA62" s="57">
        <v>0</v>
      </c>
      <c r="CB62" s="57">
        <v>0</v>
      </c>
      <c r="CC62" s="57">
        <f t="shared" ref="CC62:CC63" si="112">SUM(BQ62:BT62)</f>
        <v>114.35</v>
      </c>
      <c r="CD62" s="57">
        <v>0</v>
      </c>
      <c r="CE62" s="57">
        <v>0</v>
      </c>
      <c r="CF62" s="57">
        <v>0</v>
      </c>
      <c r="CG62" s="57">
        <v>0</v>
      </c>
      <c r="CH62" s="57">
        <v>0</v>
      </c>
      <c r="CI62" s="57">
        <v>0</v>
      </c>
      <c r="CJ62" s="57">
        <v>0</v>
      </c>
      <c r="CK62" s="57">
        <v>0</v>
      </c>
      <c r="CL62" s="57">
        <v>0</v>
      </c>
      <c r="CM62" s="57">
        <v>0</v>
      </c>
      <c r="CN62" s="57">
        <v>0</v>
      </c>
      <c r="CO62" s="57">
        <v>0</v>
      </c>
      <c r="CP62" s="57">
        <f t="shared" ref="CP62:CP63" si="113">SUM(CD62:CG62)</f>
        <v>0</v>
      </c>
      <c r="CQ62" s="57">
        <v>0</v>
      </c>
      <c r="CR62" s="57">
        <v>0</v>
      </c>
      <c r="CS62" s="57">
        <v>0</v>
      </c>
      <c r="CT62" s="57">
        <v>0</v>
      </c>
      <c r="CU62" s="57">
        <v>0</v>
      </c>
      <c r="CV62" s="57">
        <v>0</v>
      </c>
      <c r="CW62" s="57">
        <v>0</v>
      </c>
      <c r="CX62" s="57">
        <v>0</v>
      </c>
      <c r="CY62" s="57">
        <v>0</v>
      </c>
      <c r="CZ62" s="57">
        <v>0</v>
      </c>
      <c r="DA62" s="57">
        <v>0</v>
      </c>
      <c r="DB62" s="57">
        <v>0</v>
      </c>
      <c r="DC62" s="57">
        <f t="shared" ref="DC62:DC63" si="114">SUM(CQ62:CT62)</f>
        <v>0</v>
      </c>
      <c r="DD62" s="57">
        <v>0</v>
      </c>
      <c r="DE62" s="57">
        <v>0</v>
      </c>
      <c r="DF62" s="57">
        <v>0</v>
      </c>
      <c r="DG62" s="57">
        <v>0</v>
      </c>
      <c r="DH62" s="57">
        <v>0</v>
      </c>
      <c r="DI62" s="57">
        <v>0</v>
      </c>
      <c r="DJ62" s="57">
        <v>0</v>
      </c>
      <c r="DK62" s="57">
        <v>0</v>
      </c>
      <c r="DL62" s="57">
        <v>0</v>
      </c>
      <c r="DM62" s="57">
        <v>0</v>
      </c>
      <c r="DN62" s="57">
        <v>0</v>
      </c>
      <c r="DO62" s="57">
        <v>0</v>
      </c>
      <c r="DP62" s="57">
        <f>SUM(DD62:DO62)</f>
        <v>0</v>
      </c>
    </row>
    <row r="63" spans="1:120" x14ac:dyDescent="0.2">
      <c r="B63" s="37"/>
      <c r="C63" s="8" t="s">
        <v>129</v>
      </c>
      <c r="Q63" s="57">
        <v>0</v>
      </c>
      <c r="R63" s="57">
        <v>0</v>
      </c>
      <c r="S63" s="57">
        <v>2</v>
      </c>
      <c r="T63" s="57">
        <v>0</v>
      </c>
      <c r="U63" s="57">
        <v>0</v>
      </c>
      <c r="V63" s="57">
        <v>8</v>
      </c>
      <c r="W63" s="57">
        <v>0</v>
      </c>
      <c r="X63" s="57">
        <v>0</v>
      </c>
      <c r="Y63" s="57">
        <v>2</v>
      </c>
      <c r="Z63" s="57">
        <v>0</v>
      </c>
      <c r="AA63" s="57">
        <v>0</v>
      </c>
      <c r="AB63" s="57">
        <v>0</v>
      </c>
      <c r="AC63" s="57">
        <f t="shared" si="108"/>
        <v>2</v>
      </c>
      <c r="AD63" s="57">
        <v>0</v>
      </c>
      <c r="AE63" s="57">
        <v>0</v>
      </c>
      <c r="AF63" s="57">
        <v>4</v>
      </c>
      <c r="AG63" s="57">
        <v>0</v>
      </c>
      <c r="AH63" s="57">
        <v>8</v>
      </c>
      <c r="AI63" s="57">
        <v>0</v>
      </c>
      <c r="AJ63" s="57">
        <v>0</v>
      </c>
      <c r="AK63" s="57">
        <v>0</v>
      </c>
      <c r="AL63" s="57">
        <v>0</v>
      </c>
      <c r="AM63" s="57">
        <v>2</v>
      </c>
      <c r="AN63" s="57">
        <v>0</v>
      </c>
      <c r="AO63" s="57">
        <v>0</v>
      </c>
      <c r="AP63" s="42">
        <f t="shared" si="109"/>
        <v>4</v>
      </c>
      <c r="AQ63" s="57">
        <v>0</v>
      </c>
      <c r="AR63" s="57">
        <v>4</v>
      </c>
      <c r="AS63" s="57">
        <v>-5.0000000000000044E-2</v>
      </c>
      <c r="AT63" s="57">
        <v>2</v>
      </c>
      <c r="AU63" s="57">
        <v>0</v>
      </c>
      <c r="AV63" s="57">
        <v>2</v>
      </c>
      <c r="AW63" s="57">
        <v>0</v>
      </c>
      <c r="AX63" s="57">
        <v>4</v>
      </c>
      <c r="AY63" s="57">
        <v>0</v>
      </c>
      <c r="AZ63" s="57">
        <v>4</v>
      </c>
      <c r="BA63" s="57">
        <v>8</v>
      </c>
      <c r="BB63" s="57">
        <v>0</v>
      </c>
      <c r="BC63" s="57">
        <f t="shared" si="110"/>
        <v>5.95</v>
      </c>
      <c r="BD63" s="57">
        <v>0</v>
      </c>
      <c r="BE63" s="57">
        <v>4</v>
      </c>
      <c r="BF63" s="57">
        <v>0</v>
      </c>
      <c r="BG63" s="57">
        <v>0.42499999999999999</v>
      </c>
      <c r="BH63" s="57">
        <v>4</v>
      </c>
      <c r="BI63" s="57">
        <v>0</v>
      </c>
      <c r="BJ63" s="57">
        <v>0</v>
      </c>
      <c r="BK63" s="57">
        <v>2</v>
      </c>
      <c r="BL63" s="57">
        <v>4</v>
      </c>
      <c r="BM63" s="57">
        <v>4</v>
      </c>
      <c r="BN63" s="57">
        <v>0</v>
      </c>
      <c r="BO63" s="57">
        <v>2</v>
      </c>
      <c r="BP63" s="57">
        <f t="shared" si="111"/>
        <v>4.4249999999999998</v>
      </c>
      <c r="BQ63" s="57">
        <v>2</v>
      </c>
      <c r="BR63" s="57">
        <v>0</v>
      </c>
      <c r="BS63" s="57">
        <v>2</v>
      </c>
      <c r="BT63" s="57">
        <v>2</v>
      </c>
      <c r="BU63" s="57">
        <v>2</v>
      </c>
      <c r="BV63" s="57">
        <v>0</v>
      </c>
      <c r="BW63" s="57">
        <v>0</v>
      </c>
      <c r="BX63" s="57">
        <v>0</v>
      </c>
      <c r="BY63" s="57">
        <v>0</v>
      </c>
      <c r="BZ63" s="57">
        <v>0</v>
      </c>
      <c r="CA63" s="57">
        <v>0</v>
      </c>
      <c r="CB63" s="57">
        <v>0</v>
      </c>
      <c r="CC63" s="57">
        <f t="shared" si="112"/>
        <v>6</v>
      </c>
      <c r="CD63" s="57">
        <v>0</v>
      </c>
      <c r="CE63" s="57">
        <v>0</v>
      </c>
      <c r="CF63" s="57">
        <v>0</v>
      </c>
      <c r="CG63" s="57">
        <v>0</v>
      </c>
      <c r="CH63" s="57">
        <v>0</v>
      </c>
      <c r="CI63" s="57">
        <v>0</v>
      </c>
      <c r="CJ63" s="57">
        <v>0</v>
      </c>
      <c r="CK63" s="57">
        <v>0</v>
      </c>
      <c r="CL63" s="57">
        <v>0</v>
      </c>
      <c r="CM63" s="57">
        <v>0</v>
      </c>
      <c r="CN63" s="57">
        <v>0</v>
      </c>
      <c r="CO63" s="57">
        <v>0</v>
      </c>
      <c r="CP63" s="57">
        <f t="shared" si="113"/>
        <v>0</v>
      </c>
      <c r="CQ63" s="57">
        <v>0</v>
      </c>
      <c r="CR63" s="57">
        <v>0</v>
      </c>
      <c r="CS63" s="57">
        <v>0</v>
      </c>
      <c r="CT63" s="57">
        <v>0</v>
      </c>
      <c r="CU63" s="57">
        <v>0</v>
      </c>
      <c r="CV63" s="57">
        <v>0</v>
      </c>
      <c r="CW63" s="57">
        <v>0</v>
      </c>
      <c r="CX63" s="57">
        <v>0</v>
      </c>
      <c r="CY63" s="57">
        <v>0</v>
      </c>
      <c r="CZ63" s="57">
        <v>0</v>
      </c>
      <c r="DA63" s="57">
        <v>0</v>
      </c>
      <c r="DB63" s="57">
        <v>0</v>
      </c>
      <c r="DC63" s="57">
        <f t="shared" si="114"/>
        <v>0</v>
      </c>
      <c r="DD63" s="57">
        <v>0</v>
      </c>
      <c r="DE63" s="57">
        <v>0</v>
      </c>
      <c r="DF63" s="57">
        <v>0</v>
      </c>
      <c r="DG63" s="57">
        <v>0</v>
      </c>
      <c r="DH63" s="57">
        <v>0</v>
      </c>
      <c r="DI63" s="57">
        <v>0</v>
      </c>
      <c r="DJ63" s="57">
        <v>0</v>
      </c>
      <c r="DK63" s="57">
        <v>0</v>
      </c>
      <c r="DL63" s="57">
        <v>0</v>
      </c>
      <c r="DM63" s="57">
        <v>0</v>
      </c>
      <c r="DN63" s="57">
        <v>0</v>
      </c>
      <c r="DO63" s="57">
        <v>0</v>
      </c>
      <c r="DP63" s="57">
        <f>SUM(DD63:DO63)</f>
        <v>0</v>
      </c>
    </row>
    <row r="64" spans="1:120" x14ac:dyDescent="0.2">
      <c r="B64" s="43" t="s">
        <v>404</v>
      </c>
      <c r="C64" s="44"/>
      <c r="D64" s="58"/>
      <c r="E64" s="58"/>
      <c r="F64" s="58"/>
      <c r="G64" s="58"/>
      <c r="H64" s="58"/>
      <c r="I64" s="58"/>
      <c r="J64" s="58"/>
      <c r="K64" s="58"/>
      <c r="L64" s="58"/>
      <c r="M64" s="58"/>
      <c r="N64" s="58"/>
      <c r="O64" s="58"/>
      <c r="P64" s="58"/>
      <c r="Q64" s="58">
        <f t="shared" ref="Q64:AV64" si="115">SUM(Q62:Q63)</f>
        <v>51.65</v>
      </c>
      <c r="R64" s="58">
        <f t="shared" si="115"/>
        <v>4</v>
      </c>
      <c r="S64" s="58">
        <f t="shared" si="115"/>
        <v>27.725000000000001</v>
      </c>
      <c r="T64" s="58">
        <f t="shared" si="115"/>
        <v>100.52500000000001</v>
      </c>
      <c r="U64" s="58">
        <f t="shared" si="115"/>
        <v>74.650000000000006</v>
      </c>
      <c r="V64" s="58">
        <f t="shared" si="115"/>
        <v>85.575000000000003</v>
      </c>
      <c r="W64" s="58">
        <f t="shared" si="115"/>
        <v>61.875</v>
      </c>
      <c r="X64" s="58">
        <f t="shared" si="115"/>
        <v>44.174999999999997</v>
      </c>
      <c r="Y64" s="58">
        <f t="shared" si="115"/>
        <v>11</v>
      </c>
      <c r="Z64" s="58">
        <f t="shared" si="115"/>
        <v>20.95</v>
      </c>
      <c r="AA64" s="58">
        <f t="shared" si="115"/>
        <v>37.6</v>
      </c>
      <c r="AB64" s="58">
        <f t="shared" si="115"/>
        <v>51.4</v>
      </c>
      <c r="AC64" s="58">
        <f t="shared" si="115"/>
        <v>183.9</v>
      </c>
      <c r="AD64" s="58">
        <f t="shared" si="115"/>
        <v>39.475000000000001</v>
      </c>
      <c r="AE64" s="58">
        <f t="shared" si="115"/>
        <v>38.125</v>
      </c>
      <c r="AF64" s="58">
        <f t="shared" si="115"/>
        <v>44</v>
      </c>
      <c r="AG64" s="58">
        <f t="shared" si="115"/>
        <v>24.25</v>
      </c>
      <c r="AH64" s="58">
        <f t="shared" si="115"/>
        <v>41.875</v>
      </c>
      <c r="AI64" s="58">
        <f t="shared" si="115"/>
        <v>30</v>
      </c>
      <c r="AJ64" s="58">
        <f t="shared" si="115"/>
        <v>26</v>
      </c>
      <c r="AK64" s="58">
        <f t="shared" si="115"/>
        <v>20.5</v>
      </c>
      <c r="AL64" s="58">
        <f t="shared" si="115"/>
        <v>23.5</v>
      </c>
      <c r="AM64" s="58">
        <f t="shared" si="115"/>
        <v>32</v>
      </c>
      <c r="AN64" s="58">
        <f t="shared" si="115"/>
        <v>34</v>
      </c>
      <c r="AO64" s="58">
        <f t="shared" si="115"/>
        <v>29.574999999999999</v>
      </c>
      <c r="AP64" s="58">
        <f t="shared" si="115"/>
        <v>145.85</v>
      </c>
      <c r="AQ64" s="58">
        <f t="shared" si="115"/>
        <v>23.875</v>
      </c>
      <c r="AR64" s="58">
        <f t="shared" si="115"/>
        <v>24</v>
      </c>
      <c r="AS64" s="58">
        <f t="shared" si="115"/>
        <v>17.95</v>
      </c>
      <c r="AT64" s="58">
        <f t="shared" si="115"/>
        <v>20</v>
      </c>
      <c r="AU64" s="58">
        <f t="shared" si="115"/>
        <v>13.875</v>
      </c>
      <c r="AV64" s="58">
        <f t="shared" si="115"/>
        <v>15.875</v>
      </c>
      <c r="AW64" s="58">
        <f t="shared" ref="AW64:CB64" si="116">SUM(AW62:AW63)</f>
        <v>29.5</v>
      </c>
      <c r="AX64" s="58">
        <f t="shared" si="116"/>
        <v>31.8</v>
      </c>
      <c r="AY64" s="58">
        <f t="shared" si="116"/>
        <v>27.774999999999999</v>
      </c>
      <c r="AZ64" s="58">
        <f t="shared" si="116"/>
        <v>55.75</v>
      </c>
      <c r="BA64" s="58">
        <f t="shared" si="116"/>
        <v>47.5</v>
      </c>
      <c r="BB64" s="58">
        <f t="shared" si="116"/>
        <v>36.299999999999997</v>
      </c>
      <c r="BC64" s="58">
        <f t="shared" si="116"/>
        <v>85.825000000000003</v>
      </c>
      <c r="BD64" s="58">
        <f t="shared" si="116"/>
        <v>27.5</v>
      </c>
      <c r="BE64" s="58">
        <f t="shared" si="116"/>
        <v>38.774999999999999</v>
      </c>
      <c r="BF64" s="58">
        <f t="shared" si="116"/>
        <v>42.725000000000001</v>
      </c>
      <c r="BG64" s="58">
        <f t="shared" si="116"/>
        <v>26.5</v>
      </c>
      <c r="BH64" s="58">
        <f t="shared" si="116"/>
        <v>35.5</v>
      </c>
      <c r="BI64" s="58">
        <f t="shared" si="116"/>
        <v>24.75</v>
      </c>
      <c r="BJ64" s="58">
        <f t="shared" si="116"/>
        <v>18.924999999999997</v>
      </c>
      <c r="BK64" s="58">
        <f t="shared" si="116"/>
        <v>76</v>
      </c>
      <c r="BL64" s="58">
        <f t="shared" si="116"/>
        <v>20</v>
      </c>
      <c r="BM64" s="58">
        <f t="shared" si="116"/>
        <v>31.5</v>
      </c>
      <c r="BN64" s="58">
        <f t="shared" si="116"/>
        <v>27.425000000000001</v>
      </c>
      <c r="BO64" s="58">
        <f t="shared" si="116"/>
        <v>38.5</v>
      </c>
      <c r="BP64" s="58">
        <f t="shared" si="116"/>
        <v>135.5</v>
      </c>
      <c r="BQ64" s="58">
        <f t="shared" si="116"/>
        <v>58.8</v>
      </c>
      <c r="BR64" s="58">
        <f t="shared" si="116"/>
        <v>16.75</v>
      </c>
      <c r="BS64" s="58">
        <f t="shared" si="116"/>
        <v>19.5</v>
      </c>
      <c r="BT64" s="58">
        <f t="shared" si="116"/>
        <v>25.3</v>
      </c>
      <c r="BU64" s="58">
        <f t="shared" si="116"/>
        <v>19.475000000000001</v>
      </c>
      <c r="BV64" s="58">
        <f t="shared" si="116"/>
        <v>0</v>
      </c>
      <c r="BW64" s="58">
        <f t="shared" si="116"/>
        <v>0</v>
      </c>
      <c r="BX64" s="58">
        <f t="shared" si="116"/>
        <v>0</v>
      </c>
      <c r="BY64" s="58">
        <f t="shared" si="116"/>
        <v>0</v>
      </c>
      <c r="BZ64" s="58">
        <f t="shared" si="116"/>
        <v>0</v>
      </c>
      <c r="CA64" s="58">
        <f t="shared" si="116"/>
        <v>0</v>
      </c>
      <c r="CB64" s="58">
        <f t="shared" si="116"/>
        <v>0</v>
      </c>
      <c r="CC64" s="58">
        <f t="shared" ref="CC64:DH64" si="117">SUM(CC62:CC63)</f>
        <v>120.35</v>
      </c>
      <c r="CD64" s="58">
        <f t="shared" si="117"/>
        <v>0</v>
      </c>
      <c r="CE64" s="58">
        <f t="shared" si="117"/>
        <v>0</v>
      </c>
      <c r="CF64" s="58">
        <f t="shared" si="117"/>
        <v>0</v>
      </c>
      <c r="CG64" s="58">
        <f t="shared" si="117"/>
        <v>0</v>
      </c>
      <c r="CH64" s="58">
        <f t="shared" si="117"/>
        <v>0</v>
      </c>
      <c r="CI64" s="58">
        <f t="shared" si="117"/>
        <v>0</v>
      </c>
      <c r="CJ64" s="58">
        <f t="shared" si="117"/>
        <v>0</v>
      </c>
      <c r="CK64" s="58">
        <f t="shared" si="117"/>
        <v>0</v>
      </c>
      <c r="CL64" s="58">
        <f t="shared" si="117"/>
        <v>0</v>
      </c>
      <c r="CM64" s="58">
        <f t="shared" si="117"/>
        <v>0</v>
      </c>
      <c r="CN64" s="58">
        <f t="shared" si="117"/>
        <v>0</v>
      </c>
      <c r="CO64" s="58">
        <f t="shared" si="117"/>
        <v>0</v>
      </c>
      <c r="CP64" s="58">
        <f t="shared" si="117"/>
        <v>0</v>
      </c>
      <c r="CQ64" s="58">
        <f t="shared" si="117"/>
        <v>0</v>
      </c>
      <c r="CR64" s="58">
        <f t="shared" si="117"/>
        <v>0</v>
      </c>
      <c r="CS64" s="58">
        <f t="shared" si="117"/>
        <v>0</v>
      </c>
      <c r="CT64" s="58">
        <f t="shared" si="117"/>
        <v>0</v>
      </c>
      <c r="CU64" s="58">
        <f t="shared" si="117"/>
        <v>0</v>
      </c>
      <c r="CV64" s="58">
        <f t="shared" si="117"/>
        <v>0</v>
      </c>
      <c r="CW64" s="58">
        <f t="shared" si="117"/>
        <v>0</v>
      </c>
      <c r="CX64" s="58">
        <f t="shared" si="117"/>
        <v>0</v>
      </c>
      <c r="CY64" s="58">
        <f t="shared" si="117"/>
        <v>0</v>
      </c>
      <c r="CZ64" s="58">
        <f t="shared" si="117"/>
        <v>0</v>
      </c>
      <c r="DA64" s="58">
        <f t="shared" si="117"/>
        <v>0</v>
      </c>
      <c r="DB64" s="58">
        <f t="shared" si="117"/>
        <v>0</v>
      </c>
      <c r="DC64" s="58">
        <f t="shared" si="117"/>
        <v>0</v>
      </c>
      <c r="DD64" s="58">
        <f t="shared" si="117"/>
        <v>0</v>
      </c>
      <c r="DE64" s="58">
        <f t="shared" si="117"/>
        <v>0</v>
      </c>
      <c r="DF64" s="58">
        <f t="shared" si="117"/>
        <v>0</v>
      </c>
      <c r="DG64" s="58">
        <f t="shared" si="117"/>
        <v>0</v>
      </c>
      <c r="DH64" s="58">
        <f t="shared" si="117"/>
        <v>0</v>
      </c>
      <c r="DI64" s="58">
        <f t="shared" ref="DI64:DP64" si="118">SUM(DI62:DI63)</f>
        <v>0</v>
      </c>
      <c r="DJ64" s="58">
        <f t="shared" si="118"/>
        <v>0</v>
      </c>
      <c r="DK64" s="58">
        <f t="shared" si="118"/>
        <v>0</v>
      </c>
      <c r="DL64" s="58">
        <f t="shared" si="118"/>
        <v>0</v>
      </c>
      <c r="DM64" s="58">
        <f t="shared" si="118"/>
        <v>0</v>
      </c>
      <c r="DN64" s="58">
        <f t="shared" si="118"/>
        <v>0</v>
      </c>
      <c r="DO64" s="58">
        <f t="shared" si="118"/>
        <v>0</v>
      </c>
      <c r="DP64" s="58">
        <f t="shared" si="118"/>
        <v>0</v>
      </c>
    </row>
    <row r="65" spans="2:120" x14ac:dyDescent="0.2">
      <c r="B65" s="37" t="s">
        <v>24</v>
      </c>
      <c r="C65" s="8" t="s">
        <v>113</v>
      </c>
      <c r="Q65" s="57">
        <v>0</v>
      </c>
      <c r="R65" s="57">
        <v>0</v>
      </c>
      <c r="S65" s="57">
        <v>0</v>
      </c>
      <c r="T65" s="57">
        <v>0</v>
      </c>
      <c r="U65" s="57">
        <v>0</v>
      </c>
      <c r="V65" s="57">
        <v>0</v>
      </c>
      <c r="W65" s="57">
        <v>0</v>
      </c>
      <c r="X65" s="57">
        <v>0</v>
      </c>
      <c r="Y65" s="57">
        <v>0</v>
      </c>
      <c r="Z65" s="57">
        <v>0</v>
      </c>
      <c r="AA65" s="57">
        <v>0</v>
      </c>
      <c r="AB65" s="57">
        <v>0</v>
      </c>
      <c r="AC65" s="57">
        <f t="shared" ref="AC65:AC70" si="119">SUM(Q65:T65)</f>
        <v>0</v>
      </c>
      <c r="AD65" s="57">
        <v>0</v>
      </c>
      <c r="AE65" s="57">
        <v>0</v>
      </c>
      <c r="AF65" s="57">
        <v>0</v>
      </c>
      <c r="AG65" s="57">
        <v>0</v>
      </c>
      <c r="AH65" s="57">
        <v>0</v>
      </c>
      <c r="AI65" s="57">
        <v>0</v>
      </c>
      <c r="AJ65" s="57">
        <v>0</v>
      </c>
      <c r="AK65" s="57">
        <v>0</v>
      </c>
      <c r="AL65" s="57">
        <v>0</v>
      </c>
      <c r="AM65" s="57">
        <v>0</v>
      </c>
      <c r="AN65" s="57">
        <v>0</v>
      </c>
      <c r="AO65" s="57">
        <v>0</v>
      </c>
      <c r="AP65" s="42">
        <f t="shared" ref="AP65:AP70" si="120">SUM(AD65:AG65)</f>
        <v>0</v>
      </c>
      <c r="AQ65" s="57">
        <v>0</v>
      </c>
      <c r="AR65" s="57">
        <v>0</v>
      </c>
      <c r="AS65" s="57">
        <v>0</v>
      </c>
      <c r="AT65" s="57">
        <v>0</v>
      </c>
      <c r="AU65" s="57">
        <v>0</v>
      </c>
      <c r="AV65" s="57">
        <v>0</v>
      </c>
      <c r="AW65" s="57">
        <v>0</v>
      </c>
      <c r="AX65" s="57">
        <v>0</v>
      </c>
      <c r="AY65" s="57">
        <v>0</v>
      </c>
      <c r="AZ65" s="57">
        <v>0</v>
      </c>
      <c r="BA65" s="57">
        <v>0</v>
      </c>
      <c r="BB65" s="57">
        <v>0</v>
      </c>
      <c r="BC65" s="57">
        <f t="shared" ref="BC65:BC70" si="121">SUM(AQ65:AT65)</f>
        <v>0</v>
      </c>
      <c r="BD65" s="57">
        <v>0</v>
      </c>
      <c r="BE65" s="57">
        <v>0</v>
      </c>
      <c r="BF65" s="57">
        <v>0</v>
      </c>
      <c r="BG65" s="57">
        <v>0</v>
      </c>
      <c r="BH65" s="57">
        <v>0</v>
      </c>
      <c r="BI65" s="57">
        <v>0</v>
      </c>
      <c r="BJ65" s="57">
        <v>0</v>
      </c>
      <c r="BK65" s="57">
        <v>0</v>
      </c>
      <c r="BL65" s="57">
        <v>0</v>
      </c>
      <c r="BM65" s="57">
        <v>0</v>
      </c>
      <c r="BN65" s="57">
        <v>0</v>
      </c>
      <c r="BO65" s="57">
        <v>0</v>
      </c>
      <c r="BP65" s="57">
        <f t="shared" ref="BP65:BP70" si="122">SUM(BD65:BG65)</f>
        <v>0</v>
      </c>
      <c r="BQ65" s="57">
        <v>0</v>
      </c>
      <c r="BR65" s="57">
        <v>0</v>
      </c>
      <c r="BS65" s="57">
        <v>0</v>
      </c>
      <c r="BT65" s="57">
        <v>0</v>
      </c>
      <c r="BU65" s="57">
        <v>0</v>
      </c>
      <c r="BV65" s="57">
        <v>0</v>
      </c>
      <c r="BW65" s="57">
        <v>0</v>
      </c>
      <c r="BX65" s="57">
        <v>0</v>
      </c>
      <c r="BY65" s="57">
        <v>0</v>
      </c>
      <c r="BZ65" s="57">
        <v>0</v>
      </c>
      <c r="CA65" s="57">
        <v>0</v>
      </c>
      <c r="CB65" s="57">
        <v>0</v>
      </c>
      <c r="CC65" s="57">
        <f t="shared" ref="CC65:CC70" si="123">SUM(BQ65:BT65)</f>
        <v>0</v>
      </c>
      <c r="CD65" s="57">
        <v>0</v>
      </c>
      <c r="CE65" s="57">
        <v>0</v>
      </c>
      <c r="CF65" s="57">
        <v>0</v>
      </c>
      <c r="CG65" s="57">
        <v>0</v>
      </c>
      <c r="CH65" s="57">
        <v>0</v>
      </c>
      <c r="CI65" s="57">
        <v>0</v>
      </c>
      <c r="CJ65" s="57">
        <v>0</v>
      </c>
      <c r="CK65" s="57">
        <v>0</v>
      </c>
      <c r="CL65" s="57">
        <v>0</v>
      </c>
      <c r="CM65" s="57">
        <v>0</v>
      </c>
      <c r="CN65" s="57">
        <v>0</v>
      </c>
      <c r="CO65" s="57">
        <v>0</v>
      </c>
      <c r="CP65" s="57">
        <f t="shared" ref="CP65:CP70" si="124">SUM(CD65:CG65)</f>
        <v>0</v>
      </c>
      <c r="CQ65" s="57">
        <v>0</v>
      </c>
      <c r="CR65" s="57">
        <v>0</v>
      </c>
      <c r="CS65" s="57">
        <v>0</v>
      </c>
      <c r="CT65" s="57">
        <v>0</v>
      </c>
      <c r="CU65" s="57">
        <v>0</v>
      </c>
      <c r="CV65" s="57">
        <v>0</v>
      </c>
      <c r="CW65" s="57">
        <v>0</v>
      </c>
      <c r="CX65" s="57">
        <v>0</v>
      </c>
      <c r="CY65" s="57">
        <v>0</v>
      </c>
      <c r="CZ65" s="57">
        <v>0</v>
      </c>
      <c r="DA65" s="57">
        <v>0</v>
      </c>
      <c r="DB65" s="57">
        <v>0</v>
      </c>
      <c r="DC65" s="57">
        <f t="shared" ref="DC65:DC70" si="125">SUM(CQ65:CT65)</f>
        <v>0</v>
      </c>
      <c r="DD65" s="57">
        <v>0</v>
      </c>
      <c r="DE65" s="57">
        <v>0</v>
      </c>
      <c r="DF65" s="57">
        <v>0</v>
      </c>
      <c r="DG65" s="57">
        <v>0</v>
      </c>
      <c r="DH65" s="57">
        <v>0</v>
      </c>
      <c r="DI65" s="57">
        <v>0</v>
      </c>
      <c r="DJ65" s="57">
        <v>0</v>
      </c>
      <c r="DK65" s="57">
        <v>0</v>
      </c>
      <c r="DL65" s="57">
        <v>0</v>
      </c>
      <c r="DM65" s="57">
        <v>0</v>
      </c>
      <c r="DN65" s="57">
        <v>0</v>
      </c>
      <c r="DO65" s="57">
        <v>0</v>
      </c>
      <c r="DP65" s="57">
        <f t="shared" ref="DP65:DP70" si="126">SUM(DD65:DO65)</f>
        <v>0</v>
      </c>
    </row>
    <row r="66" spans="2:120" x14ac:dyDescent="0.2">
      <c r="B66" s="37"/>
      <c r="C66" s="8" t="s">
        <v>114</v>
      </c>
      <c r="Q66" s="57">
        <v>0</v>
      </c>
      <c r="R66" s="57">
        <v>0</v>
      </c>
      <c r="S66" s="57">
        <v>0</v>
      </c>
      <c r="T66" s="57">
        <v>2</v>
      </c>
      <c r="U66" s="57">
        <v>0</v>
      </c>
      <c r="V66" s="57">
        <v>0</v>
      </c>
      <c r="W66" s="57">
        <v>0</v>
      </c>
      <c r="X66" s="57">
        <v>0</v>
      </c>
      <c r="Y66" s="57">
        <v>0</v>
      </c>
      <c r="Z66" s="57">
        <v>0</v>
      </c>
      <c r="AA66" s="57">
        <v>0</v>
      </c>
      <c r="AB66" s="57">
        <v>0</v>
      </c>
      <c r="AC66" s="57">
        <f t="shared" si="119"/>
        <v>2</v>
      </c>
      <c r="AD66" s="57">
        <v>0</v>
      </c>
      <c r="AE66" s="57">
        <v>0</v>
      </c>
      <c r="AF66" s="57">
        <v>0</v>
      </c>
      <c r="AG66" s="57">
        <v>0</v>
      </c>
      <c r="AH66" s="57">
        <v>0</v>
      </c>
      <c r="AI66" s="57">
        <v>0</v>
      </c>
      <c r="AJ66" s="57">
        <v>0</v>
      </c>
      <c r="AK66" s="57">
        <v>0</v>
      </c>
      <c r="AL66" s="57">
        <v>0</v>
      </c>
      <c r="AM66" s="57">
        <v>0</v>
      </c>
      <c r="AN66" s="57">
        <v>0</v>
      </c>
      <c r="AO66" s="57">
        <v>0</v>
      </c>
      <c r="AP66" s="42">
        <f t="shared" si="120"/>
        <v>0</v>
      </c>
      <c r="AQ66" s="57">
        <v>0</v>
      </c>
      <c r="AR66" s="57">
        <v>0</v>
      </c>
      <c r="AS66" s="57">
        <v>0</v>
      </c>
      <c r="AT66" s="57">
        <v>0</v>
      </c>
      <c r="AU66" s="57">
        <v>0</v>
      </c>
      <c r="AV66" s="57">
        <v>0</v>
      </c>
      <c r="AW66" s="57">
        <v>0</v>
      </c>
      <c r="AX66" s="57">
        <v>0</v>
      </c>
      <c r="AY66" s="57">
        <v>0</v>
      </c>
      <c r="AZ66" s="57">
        <v>0</v>
      </c>
      <c r="BA66" s="57">
        <v>0</v>
      </c>
      <c r="BB66" s="57">
        <v>0</v>
      </c>
      <c r="BC66" s="57">
        <f t="shared" si="121"/>
        <v>0</v>
      </c>
      <c r="BD66" s="57">
        <v>0</v>
      </c>
      <c r="BE66" s="57">
        <v>0</v>
      </c>
      <c r="BF66" s="57">
        <v>0</v>
      </c>
      <c r="BG66" s="57">
        <v>0</v>
      </c>
      <c r="BH66" s="57">
        <v>0</v>
      </c>
      <c r="BI66" s="57">
        <v>0</v>
      </c>
      <c r="BJ66" s="57">
        <v>0</v>
      </c>
      <c r="BK66" s="57">
        <v>0</v>
      </c>
      <c r="BL66" s="57">
        <v>0</v>
      </c>
      <c r="BM66" s="57">
        <v>0</v>
      </c>
      <c r="BN66" s="57">
        <v>0</v>
      </c>
      <c r="BO66" s="57">
        <v>0</v>
      </c>
      <c r="BP66" s="57">
        <f t="shared" si="122"/>
        <v>0</v>
      </c>
      <c r="BQ66" s="57">
        <v>0</v>
      </c>
      <c r="BR66" s="57">
        <v>0</v>
      </c>
      <c r="BS66" s="57">
        <v>0</v>
      </c>
      <c r="BT66" s="57">
        <v>0</v>
      </c>
      <c r="BU66" s="57">
        <v>0</v>
      </c>
      <c r="BV66" s="57">
        <v>0</v>
      </c>
      <c r="BW66" s="57">
        <v>0</v>
      </c>
      <c r="BX66" s="57">
        <v>0</v>
      </c>
      <c r="BY66" s="57">
        <v>0</v>
      </c>
      <c r="BZ66" s="57">
        <v>0</v>
      </c>
      <c r="CA66" s="57">
        <v>0</v>
      </c>
      <c r="CB66" s="57">
        <v>0</v>
      </c>
      <c r="CC66" s="57">
        <f t="shared" si="123"/>
        <v>0</v>
      </c>
      <c r="CD66" s="57">
        <v>0</v>
      </c>
      <c r="CE66" s="57">
        <v>0</v>
      </c>
      <c r="CF66" s="57">
        <v>0</v>
      </c>
      <c r="CG66" s="57">
        <v>0</v>
      </c>
      <c r="CH66" s="57">
        <v>0</v>
      </c>
      <c r="CI66" s="57">
        <v>0</v>
      </c>
      <c r="CJ66" s="57">
        <v>0</v>
      </c>
      <c r="CK66" s="57">
        <v>0</v>
      </c>
      <c r="CL66" s="57">
        <v>0</v>
      </c>
      <c r="CM66" s="57">
        <v>0</v>
      </c>
      <c r="CN66" s="57">
        <v>0</v>
      </c>
      <c r="CO66" s="57">
        <v>0</v>
      </c>
      <c r="CP66" s="57">
        <f t="shared" si="124"/>
        <v>0</v>
      </c>
      <c r="CQ66" s="57">
        <v>0</v>
      </c>
      <c r="CR66" s="57">
        <v>0</v>
      </c>
      <c r="CS66" s="57">
        <v>0</v>
      </c>
      <c r="CT66" s="57">
        <v>0</v>
      </c>
      <c r="CU66" s="57">
        <v>0</v>
      </c>
      <c r="CV66" s="57">
        <v>0</v>
      </c>
      <c r="CW66" s="57">
        <v>0</v>
      </c>
      <c r="CX66" s="57">
        <v>0</v>
      </c>
      <c r="CY66" s="57">
        <v>0</v>
      </c>
      <c r="CZ66" s="57">
        <v>0</v>
      </c>
      <c r="DA66" s="57">
        <v>0</v>
      </c>
      <c r="DB66" s="57">
        <v>0</v>
      </c>
      <c r="DC66" s="57">
        <f t="shared" si="125"/>
        <v>0</v>
      </c>
      <c r="DD66" s="57">
        <v>0</v>
      </c>
      <c r="DE66" s="57">
        <v>0</v>
      </c>
      <c r="DF66" s="57">
        <v>0</v>
      </c>
      <c r="DG66" s="57">
        <v>0</v>
      </c>
      <c r="DH66" s="57">
        <v>0</v>
      </c>
      <c r="DI66" s="57">
        <v>0</v>
      </c>
      <c r="DJ66" s="57">
        <v>0</v>
      </c>
      <c r="DK66" s="57">
        <v>0</v>
      </c>
      <c r="DL66" s="57">
        <v>0</v>
      </c>
      <c r="DM66" s="57">
        <v>0</v>
      </c>
      <c r="DN66" s="57">
        <v>0</v>
      </c>
      <c r="DO66" s="57">
        <v>0</v>
      </c>
      <c r="DP66" s="57">
        <f t="shared" si="126"/>
        <v>0</v>
      </c>
    </row>
    <row r="67" spans="2:120" x14ac:dyDescent="0.2">
      <c r="B67" s="37"/>
      <c r="C67" s="8" t="s">
        <v>116</v>
      </c>
      <c r="Q67" s="57">
        <v>0</v>
      </c>
      <c r="R67" s="57">
        <v>0</v>
      </c>
      <c r="S67" s="57">
        <v>0</v>
      </c>
      <c r="T67" s="57">
        <v>0</v>
      </c>
      <c r="U67" s="57">
        <v>0</v>
      </c>
      <c r="V67" s="57">
        <v>0</v>
      </c>
      <c r="W67" s="57">
        <v>0</v>
      </c>
      <c r="X67" s="57">
        <v>0</v>
      </c>
      <c r="Y67" s="57">
        <v>0</v>
      </c>
      <c r="Z67" s="57">
        <v>0</v>
      </c>
      <c r="AA67" s="57">
        <v>0</v>
      </c>
      <c r="AB67" s="57">
        <v>0</v>
      </c>
      <c r="AC67" s="57">
        <f t="shared" si="119"/>
        <v>0</v>
      </c>
      <c r="AD67" s="57">
        <v>0</v>
      </c>
      <c r="AE67" s="57">
        <v>0</v>
      </c>
      <c r="AF67" s="57">
        <v>0</v>
      </c>
      <c r="AG67" s="57">
        <v>0</v>
      </c>
      <c r="AH67" s="57">
        <v>0</v>
      </c>
      <c r="AI67" s="57">
        <v>0</v>
      </c>
      <c r="AJ67" s="57">
        <v>0</v>
      </c>
      <c r="AK67" s="57">
        <v>0</v>
      </c>
      <c r="AL67" s="57">
        <v>0</v>
      </c>
      <c r="AM67" s="57">
        <v>0</v>
      </c>
      <c r="AN67" s="57">
        <v>0</v>
      </c>
      <c r="AO67" s="57">
        <v>0</v>
      </c>
      <c r="AP67" s="42">
        <f t="shared" si="120"/>
        <v>0</v>
      </c>
      <c r="AQ67" s="57">
        <v>0</v>
      </c>
      <c r="AR67" s="57">
        <v>0</v>
      </c>
      <c r="AS67" s="57">
        <v>0</v>
      </c>
      <c r="AT67" s="57">
        <v>0</v>
      </c>
      <c r="AU67" s="57">
        <v>0</v>
      </c>
      <c r="AV67" s="57">
        <v>0</v>
      </c>
      <c r="AW67" s="57">
        <v>0</v>
      </c>
      <c r="AX67" s="57">
        <v>0</v>
      </c>
      <c r="AY67" s="57">
        <v>0</v>
      </c>
      <c r="AZ67" s="57">
        <v>0</v>
      </c>
      <c r="BA67" s="57">
        <v>0</v>
      </c>
      <c r="BB67" s="57">
        <v>0</v>
      </c>
      <c r="BC67" s="57">
        <f t="shared" si="121"/>
        <v>0</v>
      </c>
      <c r="BD67" s="57">
        <v>0</v>
      </c>
      <c r="BE67" s="57">
        <v>0</v>
      </c>
      <c r="BF67" s="57">
        <v>0</v>
      </c>
      <c r="BG67" s="57">
        <v>0</v>
      </c>
      <c r="BH67" s="57">
        <v>0</v>
      </c>
      <c r="BI67" s="57">
        <v>0</v>
      </c>
      <c r="BJ67" s="57">
        <v>0</v>
      </c>
      <c r="BK67" s="57">
        <v>0</v>
      </c>
      <c r="BL67" s="57">
        <v>0</v>
      </c>
      <c r="BM67" s="57">
        <v>0</v>
      </c>
      <c r="BN67" s="57">
        <v>0</v>
      </c>
      <c r="BO67" s="57">
        <v>0</v>
      </c>
      <c r="BP67" s="57">
        <f t="shared" si="122"/>
        <v>0</v>
      </c>
      <c r="BQ67" s="57">
        <v>0</v>
      </c>
      <c r="BR67" s="57">
        <v>0</v>
      </c>
      <c r="BS67" s="57">
        <v>0</v>
      </c>
      <c r="BT67" s="57">
        <v>0</v>
      </c>
      <c r="BU67" s="57">
        <v>0</v>
      </c>
      <c r="BV67" s="57">
        <v>0</v>
      </c>
      <c r="BW67" s="57">
        <v>0</v>
      </c>
      <c r="BX67" s="57">
        <v>0</v>
      </c>
      <c r="BY67" s="57">
        <v>0</v>
      </c>
      <c r="BZ67" s="57">
        <v>0</v>
      </c>
      <c r="CA67" s="57">
        <v>0</v>
      </c>
      <c r="CB67" s="57">
        <v>0</v>
      </c>
      <c r="CC67" s="57">
        <f t="shared" si="123"/>
        <v>0</v>
      </c>
      <c r="CD67" s="57">
        <v>0</v>
      </c>
      <c r="CE67" s="57">
        <v>0</v>
      </c>
      <c r="CF67" s="57">
        <v>0</v>
      </c>
      <c r="CG67" s="57">
        <v>0</v>
      </c>
      <c r="CH67" s="57">
        <v>0</v>
      </c>
      <c r="CI67" s="57">
        <v>0</v>
      </c>
      <c r="CJ67" s="57">
        <v>0</v>
      </c>
      <c r="CK67" s="57">
        <v>0</v>
      </c>
      <c r="CL67" s="57">
        <v>0</v>
      </c>
      <c r="CM67" s="57">
        <v>0</v>
      </c>
      <c r="CN67" s="57">
        <v>0</v>
      </c>
      <c r="CO67" s="57">
        <v>0</v>
      </c>
      <c r="CP67" s="57">
        <f t="shared" si="124"/>
        <v>0</v>
      </c>
      <c r="CQ67" s="57">
        <v>0</v>
      </c>
      <c r="CR67" s="57">
        <v>0</v>
      </c>
      <c r="CS67" s="57">
        <v>0</v>
      </c>
      <c r="CT67" s="57">
        <v>0</v>
      </c>
      <c r="CU67" s="57">
        <v>0</v>
      </c>
      <c r="CV67" s="57">
        <v>0</v>
      </c>
      <c r="CW67" s="57">
        <v>0</v>
      </c>
      <c r="CX67" s="57">
        <v>0</v>
      </c>
      <c r="CY67" s="57">
        <v>0</v>
      </c>
      <c r="CZ67" s="57">
        <v>0</v>
      </c>
      <c r="DA67" s="57">
        <v>0</v>
      </c>
      <c r="DB67" s="57">
        <v>0</v>
      </c>
      <c r="DC67" s="57">
        <f t="shared" si="125"/>
        <v>0</v>
      </c>
      <c r="DD67" s="57">
        <v>0</v>
      </c>
      <c r="DE67" s="57">
        <v>0</v>
      </c>
      <c r="DF67" s="57">
        <v>0</v>
      </c>
      <c r="DG67" s="57">
        <v>0</v>
      </c>
      <c r="DH67" s="57">
        <v>0</v>
      </c>
      <c r="DI67" s="57">
        <v>0</v>
      </c>
      <c r="DJ67" s="57">
        <v>0</v>
      </c>
      <c r="DK67" s="57">
        <v>0</v>
      </c>
      <c r="DL67" s="57">
        <v>0</v>
      </c>
      <c r="DM67" s="57">
        <v>0</v>
      </c>
      <c r="DN67" s="57">
        <v>0</v>
      </c>
      <c r="DO67" s="57">
        <v>0</v>
      </c>
      <c r="DP67" s="57">
        <f t="shared" si="126"/>
        <v>0</v>
      </c>
    </row>
    <row r="68" spans="2:120" x14ac:dyDescent="0.2">
      <c r="B68" s="37"/>
      <c r="C68" s="8" t="s">
        <v>117</v>
      </c>
      <c r="Q68" s="57">
        <v>0</v>
      </c>
      <c r="R68" s="57">
        <v>0</v>
      </c>
      <c r="S68" s="57">
        <v>0</v>
      </c>
      <c r="T68" s="57">
        <v>4.8499999999999996</v>
      </c>
      <c r="U68" s="57">
        <v>0</v>
      </c>
      <c r="V68" s="57">
        <v>0</v>
      </c>
      <c r="W68" s="57">
        <v>0</v>
      </c>
      <c r="X68" s="57">
        <v>0</v>
      </c>
      <c r="Y68" s="57">
        <v>0</v>
      </c>
      <c r="Z68" s="57">
        <v>0</v>
      </c>
      <c r="AA68" s="57">
        <v>0</v>
      </c>
      <c r="AB68" s="57">
        <v>0</v>
      </c>
      <c r="AC68" s="57">
        <f t="shared" si="119"/>
        <v>4.8499999999999996</v>
      </c>
      <c r="AD68" s="57">
        <v>0</v>
      </c>
      <c r="AE68" s="57">
        <v>0</v>
      </c>
      <c r="AF68" s="57">
        <v>0</v>
      </c>
      <c r="AG68" s="57">
        <v>0</v>
      </c>
      <c r="AH68" s="57">
        <v>0</v>
      </c>
      <c r="AI68" s="57">
        <v>0</v>
      </c>
      <c r="AJ68" s="57">
        <v>0</v>
      </c>
      <c r="AK68" s="57">
        <v>0</v>
      </c>
      <c r="AL68" s="57">
        <v>0</v>
      </c>
      <c r="AM68" s="57">
        <v>0</v>
      </c>
      <c r="AN68" s="57">
        <v>0</v>
      </c>
      <c r="AO68" s="57">
        <v>0</v>
      </c>
      <c r="AP68" s="42">
        <f t="shared" si="120"/>
        <v>0</v>
      </c>
      <c r="AQ68" s="57">
        <v>0</v>
      </c>
      <c r="AR68" s="57">
        <v>0</v>
      </c>
      <c r="AS68" s="57">
        <v>0</v>
      </c>
      <c r="AT68" s="57">
        <v>0</v>
      </c>
      <c r="AU68" s="57">
        <v>0</v>
      </c>
      <c r="AV68" s="57">
        <v>0</v>
      </c>
      <c r="AW68" s="57">
        <v>0</v>
      </c>
      <c r="AX68" s="57">
        <v>0</v>
      </c>
      <c r="AY68" s="57">
        <v>0</v>
      </c>
      <c r="AZ68" s="57">
        <v>0</v>
      </c>
      <c r="BA68" s="57">
        <v>0</v>
      </c>
      <c r="BB68" s="57">
        <v>0</v>
      </c>
      <c r="BC68" s="57">
        <f t="shared" si="121"/>
        <v>0</v>
      </c>
      <c r="BD68" s="57">
        <v>0</v>
      </c>
      <c r="BE68" s="57">
        <v>0</v>
      </c>
      <c r="BF68" s="57">
        <v>0</v>
      </c>
      <c r="BG68" s="57">
        <v>0</v>
      </c>
      <c r="BH68" s="57">
        <v>0</v>
      </c>
      <c r="BI68" s="57">
        <v>0</v>
      </c>
      <c r="BJ68" s="57">
        <v>0</v>
      </c>
      <c r="BK68" s="57">
        <v>0</v>
      </c>
      <c r="BL68" s="57">
        <v>0</v>
      </c>
      <c r="BM68" s="57">
        <v>0</v>
      </c>
      <c r="BN68" s="57">
        <v>0</v>
      </c>
      <c r="BO68" s="57">
        <v>0</v>
      </c>
      <c r="BP68" s="57">
        <f t="shared" si="122"/>
        <v>0</v>
      </c>
      <c r="BQ68" s="57">
        <v>0</v>
      </c>
      <c r="BR68" s="57">
        <v>0</v>
      </c>
      <c r="BS68" s="57">
        <v>0</v>
      </c>
      <c r="BT68" s="57">
        <v>0</v>
      </c>
      <c r="BU68" s="57">
        <v>0</v>
      </c>
      <c r="BV68" s="57">
        <v>0</v>
      </c>
      <c r="BW68" s="57">
        <v>0</v>
      </c>
      <c r="BX68" s="57">
        <v>0</v>
      </c>
      <c r="BY68" s="57">
        <v>0</v>
      </c>
      <c r="BZ68" s="57">
        <v>0</v>
      </c>
      <c r="CA68" s="57">
        <v>0</v>
      </c>
      <c r="CB68" s="57">
        <v>0</v>
      </c>
      <c r="CC68" s="57">
        <f t="shared" si="123"/>
        <v>0</v>
      </c>
      <c r="CD68" s="57">
        <v>0</v>
      </c>
      <c r="CE68" s="57">
        <v>0</v>
      </c>
      <c r="CF68" s="57">
        <v>0</v>
      </c>
      <c r="CG68" s="57">
        <v>0</v>
      </c>
      <c r="CH68" s="57">
        <v>0</v>
      </c>
      <c r="CI68" s="57">
        <v>0</v>
      </c>
      <c r="CJ68" s="57">
        <v>0</v>
      </c>
      <c r="CK68" s="57">
        <v>0</v>
      </c>
      <c r="CL68" s="57">
        <v>0</v>
      </c>
      <c r="CM68" s="57">
        <v>0</v>
      </c>
      <c r="CN68" s="57">
        <v>0</v>
      </c>
      <c r="CO68" s="57">
        <v>0</v>
      </c>
      <c r="CP68" s="57">
        <f t="shared" si="124"/>
        <v>0</v>
      </c>
      <c r="CQ68" s="57">
        <v>0</v>
      </c>
      <c r="CR68" s="57">
        <v>0</v>
      </c>
      <c r="CS68" s="57">
        <v>0</v>
      </c>
      <c r="CT68" s="57">
        <v>0</v>
      </c>
      <c r="CU68" s="57">
        <v>0</v>
      </c>
      <c r="CV68" s="57">
        <v>0</v>
      </c>
      <c r="CW68" s="57">
        <v>0</v>
      </c>
      <c r="CX68" s="57">
        <v>0</v>
      </c>
      <c r="CY68" s="57">
        <v>0</v>
      </c>
      <c r="CZ68" s="57">
        <v>0</v>
      </c>
      <c r="DA68" s="57">
        <v>0</v>
      </c>
      <c r="DB68" s="57">
        <v>0</v>
      </c>
      <c r="DC68" s="57">
        <f t="shared" si="125"/>
        <v>0</v>
      </c>
      <c r="DD68" s="57">
        <v>0</v>
      </c>
      <c r="DE68" s="57">
        <v>0</v>
      </c>
      <c r="DF68" s="57">
        <v>0</v>
      </c>
      <c r="DG68" s="57">
        <v>0</v>
      </c>
      <c r="DH68" s="57">
        <v>0</v>
      </c>
      <c r="DI68" s="57">
        <v>0</v>
      </c>
      <c r="DJ68" s="57">
        <v>0</v>
      </c>
      <c r="DK68" s="57">
        <v>0</v>
      </c>
      <c r="DL68" s="57">
        <v>0</v>
      </c>
      <c r="DM68" s="57">
        <v>0</v>
      </c>
      <c r="DN68" s="57">
        <v>0</v>
      </c>
      <c r="DO68" s="57">
        <v>0</v>
      </c>
      <c r="DP68" s="57">
        <f t="shared" si="126"/>
        <v>0</v>
      </c>
    </row>
    <row r="69" spans="2:120" x14ac:dyDescent="0.2">
      <c r="B69" s="37"/>
      <c r="C69" s="8" t="s">
        <v>118</v>
      </c>
      <c r="Q69" s="57">
        <v>0</v>
      </c>
      <c r="R69" s="57">
        <v>0</v>
      </c>
      <c r="S69" s="57">
        <v>0</v>
      </c>
      <c r="T69" s="57">
        <v>0</v>
      </c>
      <c r="U69" s="57">
        <v>0</v>
      </c>
      <c r="V69" s="57">
        <v>0</v>
      </c>
      <c r="W69" s="57">
        <v>0</v>
      </c>
      <c r="X69" s="57">
        <v>0</v>
      </c>
      <c r="Y69" s="57">
        <v>0</v>
      </c>
      <c r="Z69" s="57">
        <v>0</v>
      </c>
      <c r="AA69" s="57">
        <v>0</v>
      </c>
      <c r="AB69" s="57">
        <v>0</v>
      </c>
      <c r="AC69" s="57">
        <f t="shared" si="119"/>
        <v>0</v>
      </c>
      <c r="AD69" s="57">
        <v>0</v>
      </c>
      <c r="AE69" s="57">
        <v>0</v>
      </c>
      <c r="AF69" s="57">
        <v>0</v>
      </c>
      <c r="AG69" s="57">
        <v>0</v>
      </c>
      <c r="AH69" s="57">
        <v>0</v>
      </c>
      <c r="AI69" s="57">
        <v>0</v>
      </c>
      <c r="AJ69" s="57">
        <v>0</v>
      </c>
      <c r="AK69" s="57">
        <v>0</v>
      </c>
      <c r="AL69" s="57">
        <v>0</v>
      </c>
      <c r="AM69" s="57">
        <v>0</v>
      </c>
      <c r="AN69" s="57">
        <v>0</v>
      </c>
      <c r="AO69" s="57">
        <v>0</v>
      </c>
      <c r="AP69" s="42">
        <f t="shared" si="120"/>
        <v>0</v>
      </c>
      <c r="AQ69" s="57">
        <v>0</v>
      </c>
      <c r="AR69" s="57">
        <v>0</v>
      </c>
      <c r="AS69" s="57">
        <v>0</v>
      </c>
      <c r="AT69" s="57">
        <v>0</v>
      </c>
      <c r="AU69" s="57">
        <v>0</v>
      </c>
      <c r="AV69" s="57">
        <v>0</v>
      </c>
      <c r="AW69" s="57">
        <v>0</v>
      </c>
      <c r="AX69" s="57">
        <v>0</v>
      </c>
      <c r="AY69" s="57">
        <v>0</v>
      </c>
      <c r="AZ69" s="57">
        <v>0</v>
      </c>
      <c r="BA69" s="57">
        <v>0</v>
      </c>
      <c r="BB69" s="57">
        <v>0</v>
      </c>
      <c r="BC69" s="57">
        <f t="shared" si="121"/>
        <v>0</v>
      </c>
      <c r="BD69" s="57">
        <v>0</v>
      </c>
      <c r="BE69" s="57">
        <v>0</v>
      </c>
      <c r="BF69" s="57">
        <v>0</v>
      </c>
      <c r="BG69" s="57">
        <v>0</v>
      </c>
      <c r="BH69" s="57">
        <v>0</v>
      </c>
      <c r="BI69" s="57">
        <v>0</v>
      </c>
      <c r="BJ69" s="57">
        <v>0</v>
      </c>
      <c r="BK69" s="57">
        <v>0</v>
      </c>
      <c r="BL69" s="57">
        <v>0</v>
      </c>
      <c r="BM69" s="57">
        <v>0</v>
      </c>
      <c r="BN69" s="57">
        <v>0</v>
      </c>
      <c r="BO69" s="57">
        <v>0</v>
      </c>
      <c r="BP69" s="57">
        <f t="shared" si="122"/>
        <v>0</v>
      </c>
      <c r="BQ69" s="57">
        <v>0</v>
      </c>
      <c r="BR69" s="57">
        <v>0</v>
      </c>
      <c r="BS69" s="57">
        <v>0</v>
      </c>
      <c r="BT69" s="57">
        <v>0</v>
      </c>
      <c r="BU69" s="57">
        <v>0</v>
      </c>
      <c r="BV69" s="57">
        <v>0</v>
      </c>
      <c r="BW69" s="57">
        <v>0</v>
      </c>
      <c r="BX69" s="57">
        <v>0</v>
      </c>
      <c r="BY69" s="57">
        <v>0</v>
      </c>
      <c r="BZ69" s="57">
        <v>0</v>
      </c>
      <c r="CA69" s="57">
        <v>0</v>
      </c>
      <c r="CB69" s="57">
        <v>0</v>
      </c>
      <c r="CC69" s="57">
        <f t="shared" si="123"/>
        <v>0</v>
      </c>
      <c r="CD69" s="57">
        <v>0</v>
      </c>
      <c r="CE69" s="57">
        <v>0</v>
      </c>
      <c r="CF69" s="57">
        <v>0</v>
      </c>
      <c r="CG69" s="57">
        <v>0</v>
      </c>
      <c r="CH69" s="57">
        <v>0</v>
      </c>
      <c r="CI69" s="57">
        <v>0</v>
      </c>
      <c r="CJ69" s="57">
        <v>0</v>
      </c>
      <c r="CK69" s="57">
        <v>0</v>
      </c>
      <c r="CL69" s="57">
        <v>0</v>
      </c>
      <c r="CM69" s="57">
        <v>0</v>
      </c>
      <c r="CN69" s="57">
        <v>0</v>
      </c>
      <c r="CO69" s="57">
        <v>0</v>
      </c>
      <c r="CP69" s="57">
        <f t="shared" si="124"/>
        <v>0</v>
      </c>
      <c r="CQ69" s="57">
        <v>0</v>
      </c>
      <c r="CR69" s="57">
        <v>0</v>
      </c>
      <c r="CS69" s="57">
        <v>0</v>
      </c>
      <c r="CT69" s="57">
        <v>0</v>
      </c>
      <c r="CU69" s="57">
        <v>0</v>
      </c>
      <c r="CV69" s="57">
        <v>0</v>
      </c>
      <c r="CW69" s="57">
        <v>0</v>
      </c>
      <c r="CX69" s="57">
        <v>0</v>
      </c>
      <c r="CY69" s="57">
        <v>0</v>
      </c>
      <c r="CZ69" s="57">
        <v>0</v>
      </c>
      <c r="DA69" s="57">
        <v>0</v>
      </c>
      <c r="DB69" s="57">
        <v>0</v>
      </c>
      <c r="DC69" s="57">
        <f t="shared" si="125"/>
        <v>0</v>
      </c>
      <c r="DD69" s="57">
        <v>0</v>
      </c>
      <c r="DE69" s="57">
        <v>0</v>
      </c>
      <c r="DF69" s="57">
        <v>0</v>
      </c>
      <c r="DG69" s="57">
        <v>0</v>
      </c>
      <c r="DH69" s="57">
        <v>0</v>
      </c>
      <c r="DI69" s="57">
        <v>0</v>
      </c>
      <c r="DJ69" s="57">
        <v>0</v>
      </c>
      <c r="DK69" s="57">
        <v>0</v>
      </c>
      <c r="DL69" s="57">
        <v>0</v>
      </c>
      <c r="DM69" s="57">
        <v>0</v>
      </c>
      <c r="DN69" s="57">
        <v>0</v>
      </c>
      <c r="DO69" s="57">
        <v>0</v>
      </c>
      <c r="DP69" s="57">
        <f t="shared" si="126"/>
        <v>0</v>
      </c>
    </row>
    <row r="70" spans="2:120" x14ac:dyDescent="0.2">
      <c r="B70" s="37"/>
      <c r="C70" s="8" t="s">
        <v>115</v>
      </c>
      <c r="Q70" s="57">
        <v>8</v>
      </c>
      <c r="R70" s="57">
        <v>0</v>
      </c>
      <c r="S70" s="57">
        <v>0</v>
      </c>
      <c r="T70" s="57">
        <v>0</v>
      </c>
      <c r="U70" s="57">
        <v>0</v>
      </c>
      <c r="V70" s="57">
        <v>0</v>
      </c>
      <c r="W70" s="57">
        <v>0</v>
      </c>
      <c r="X70" s="57">
        <v>0</v>
      </c>
      <c r="Y70" s="57">
        <v>0</v>
      </c>
      <c r="Z70" s="57">
        <v>0</v>
      </c>
      <c r="AA70" s="57">
        <v>0</v>
      </c>
      <c r="AB70" s="57">
        <v>0</v>
      </c>
      <c r="AC70" s="57">
        <f t="shared" si="119"/>
        <v>8</v>
      </c>
      <c r="AD70" s="57">
        <v>0</v>
      </c>
      <c r="AE70" s="57">
        <v>0</v>
      </c>
      <c r="AF70" s="57">
        <v>0</v>
      </c>
      <c r="AG70" s="57">
        <v>0</v>
      </c>
      <c r="AH70" s="57">
        <v>0</v>
      </c>
      <c r="AI70" s="57">
        <v>0</v>
      </c>
      <c r="AJ70" s="57">
        <v>0</v>
      </c>
      <c r="AK70" s="57">
        <v>0</v>
      </c>
      <c r="AL70" s="57">
        <v>0</v>
      </c>
      <c r="AM70" s="57">
        <v>0</v>
      </c>
      <c r="AN70" s="57">
        <v>0</v>
      </c>
      <c r="AO70" s="57">
        <v>0</v>
      </c>
      <c r="AP70" s="42">
        <f t="shared" si="120"/>
        <v>0</v>
      </c>
      <c r="AQ70" s="57">
        <v>0</v>
      </c>
      <c r="AR70" s="57">
        <v>0</v>
      </c>
      <c r="AS70" s="57">
        <v>0</v>
      </c>
      <c r="AT70" s="57">
        <v>0</v>
      </c>
      <c r="AU70" s="57">
        <v>0</v>
      </c>
      <c r="AV70" s="57">
        <v>0</v>
      </c>
      <c r="AW70" s="57">
        <v>0</v>
      </c>
      <c r="AX70" s="57">
        <v>0</v>
      </c>
      <c r="AY70" s="57">
        <v>0</v>
      </c>
      <c r="AZ70" s="57">
        <v>0</v>
      </c>
      <c r="BA70" s="57">
        <v>0</v>
      </c>
      <c r="BB70" s="57">
        <v>0</v>
      </c>
      <c r="BC70" s="57">
        <f t="shared" si="121"/>
        <v>0</v>
      </c>
      <c r="BD70" s="57">
        <v>0</v>
      </c>
      <c r="BE70" s="57">
        <v>0</v>
      </c>
      <c r="BF70" s="57">
        <v>0</v>
      </c>
      <c r="BG70" s="57">
        <v>0</v>
      </c>
      <c r="BH70" s="57">
        <v>0</v>
      </c>
      <c r="BI70" s="57">
        <v>0</v>
      </c>
      <c r="BJ70" s="57">
        <v>0</v>
      </c>
      <c r="BK70" s="57">
        <v>0</v>
      </c>
      <c r="BL70" s="57">
        <v>0</v>
      </c>
      <c r="BM70" s="57">
        <v>0</v>
      </c>
      <c r="BN70" s="57">
        <v>0</v>
      </c>
      <c r="BO70" s="57">
        <v>0</v>
      </c>
      <c r="BP70" s="57">
        <f t="shared" si="122"/>
        <v>0</v>
      </c>
      <c r="BQ70" s="57">
        <v>0</v>
      </c>
      <c r="BR70" s="57">
        <v>0</v>
      </c>
      <c r="BS70" s="57">
        <v>0</v>
      </c>
      <c r="BT70" s="57">
        <v>0</v>
      </c>
      <c r="BU70" s="57">
        <v>0</v>
      </c>
      <c r="BV70" s="57">
        <v>0</v>
      </c>
      <c r="BW70" s="57">
        <v>0</v>
      </c>
      <c r="BX70" s="57">
        <v>0</v>
      </c>
      <c r="BY70" s="57">
        <v>0</v>
      </c>
      <c r="BZ70" s="57">
        <v>0</v>
      </c>
      <c r="CA70" s="57">
        <v>0</v>
      </c>
      <c r="CB70" s="57">
        <v>0</v>
      </c>
      <c r="CC70" s="57">
        <f t="shared" si="123"/>
        <v>0</v>
      </c>
      <c r="CD70" s="57">
        <v>0</v>
      </c>
      <c r="CE70" s="57">
        <v>0</v>
      </c>
      <c r="CF70" s="57">
        <v>0</v>
      </c>
      <c r="CG70" s="57">
        <v>0</v>
      </c>
      <c r="CH70" s="57">
        <v>0</v>
      </c>
      <c r="CI70" s="57">
        <v>0</v>
      </c>
      <c r="CJ70" s="57">
        <v>0</v>
      </c>
      <c r="CK70" s="57">
        <v>0</v>
      </c>
      <c r="CL70" s="57">
        <v>0</v>
      </c>
      <c r="CM70" s="57">
        <v>0</v>
      </c>
      <c r="CN70" s="57">
        <v>0</v>
      </c>
      <c r="CO70" s="57">
        <v>0</v>
      </c>
      <c r="CP70" s="57">
        <f t="shared" si="124"/>
        <v>0</v>
      </c>
      <c r="CQ70" s="57">
        <v>0</v>
      </c>
      <c r="CR70" s="57">
        <v>0</v>
      </c>
      <c r="CS70" s="57">
        <v>0</v>
      </c>
      <c r="CT70" s="57">
        <v>0</v>
      </c>
      <c r="CU70" s="57">
        <v>0</v>
      </c>
      <c r="CV70" s="57">
        <v>0</v>
      </c>
      <c r="CW70" s="57">
        <v>0</v>
      </c>
      <c r="CX70" s="57">
        <v>0</v>
      </c>
      <c r="CY70" s="57">
        <v>0</v>
      </c>
      <c r="CZ70" s="57">
        <v>0</v>
      </c>
      <c r="DA70" s="57">
        <v>0</v>
      </c>
      <c r="DB70" s="57">
        <v>0</v>
      </c>
      <c r="DC70" s="57">
        <f t="shared" si="125"/>
        <v>0</v>
      </c>
      <c r="DD70" s="57">
        <v>0</v>
      </c>
      <c r="DE70" s="57">
        <v>0</v>
      </c>
      <c r="DF70" s="57">
        <v>0</v>
      </c>
      <c r="DG70" s="57">
        <v>0</v>
      </c>
      <c r="DH70" s="57">
        <v>0</v>
      </c>
      <c r="DI70" s="57">
        <v>0</v>
      </c>
      <c r="DJ70" s="57">
        <v>0</v>
      </c>
      <c r="DK70" s="57">
        <v>0</v>
      </c>
      <c r="DL70" s="57">
        <v>0</v>
      </c>
      <c r="DM70" s="57">
        <v>0</v>
      </c>
      <c r="DN70" s="57">
        <v>0</v>
      </c>
      <c r="DO70" s="57">
        <v>0</v>
      </c>
      <c r="DP70" s="57">
        <f t="shared" si="126"/>
        <v>0</v>
      </c>
    </row>
    <row r="71" spans="2:120" x14ac:dyDescent="0.2">
      <c r="B71" s="43" t="s">
        <v>309</v>
      </c>
      <c r="C71" s="44"/>
      <c r="D71" s="58"/>
      <c r="E71" s="58"/>
      <c r="F71" s="58"/>
      <c r="G71" s="58"/>
      <c r="H71" s="58"/>
      <c r="I71" s="58"/>
      <c r="J71" s="58"/>
      <c r="K71" s="58"/>
      <c r="L71" s="58"/>
      <c r="M71" s="58"/>
      <c r="N71" s="58"/>
      <c r="O71" s="58"/>
      <c r="P71" s="58"/>
      <c r="Q71" s="58">
        <f>SUM(Q65:Q70)</f>
        <v>8</v>
      </c>
      <c r="R71" s="58">
        <f t="shared" ref="R71:CC71" si="127">SUM(R65:R70)</f>
        <v>0</v>
      </c>
      <c r="S71" s="58">
        <f t="shared" si="127"/>
        <v>0</v>
      </c>
      <c r="T71" s="58">
        <f t="shared" si="127"/>
        <v>6.85</v>
      </c>
      <c r="U71" s="58">
        <f t="shared" si="127"/>
        <v>0</v>
      </c>
      <c r="V71" s="58">
        <f t="shared" si="127"/>
        <v>0</v>
      </c>
      <c r="W71" s="58">
        <f t="shared" si="127"/>
        <v>0</v>
      </c>
      <c r="X71" s="58">
        <f t="shared" si="127"/>
        <v>0</v>
      </c>
      <c r="Y71" s="58">
        <f t="shared" si="127"/>
        <v>0</v>
      </c>
      <c r="Z71" s="58">
        <f t="shared" si="127"/>
        <v>0</v>
      </c>
      <c r="AA71" s="58">
        <f t="shared" si="127"/>
        <v>0</v>
      </c>
      <c r="AB71" s="58">
        <f t="shared" si="127"/>
        <v>0</v>
      </c>
      <c r="AC71" s="58">
        <f t="shared" si="127"/>
        <v>14.85</v>
      </c>
      <c r="AD71" s="58">
        <f t="shared" si="127"/>
        <v>0</v>
      </c>
      <c r="AE71" s="58">
        <f t="shared" si="127"/>
        <v>0</v>
      </c>
      <c r="AF71" s="58">
        <f t="shared" si="127"/>
        <v>0</v>
      </c>
      <c r="AG71" s="58">
        <f t="shared" si="127"/>
        <v>0</v>
      </c>
      <c r="AH71" s="58">
        <f t="shared" si="127"/>
        <v>0</v>
      </c>
      <c r="AI71" s="58">
        <f t="shared" si="127"/>
        <v>0</v>
      </c>
      <c r="AJ71" s="58">
        <f t="shared" si="127"/>
        <v>0</v>
      </c>
      <c r="AK71" s="58">
        <f t="shared" si="127"/>
        <v>0</v>
      </c>
      <c r="AL71" s="58">
        <f t="shared" si="127"/>
        <v>0</v>
      </c>
      <c r="AM71" s="58">
        <f t="shared" si="127"/>
        <v>0</v>
      </c>
      <c r="AN71" s="58">
        <f t="shared" si="127"/>
        <v>0</v>
      </c>
      <c r="AO71" s="58">
        <f t="shared" si="127"/>
        <v>0</v>
      </c>
      <c r="AP71" s="58">
        <f t="shared" si="127"/>
        <v>0</v>
      </c>
      <c r="AQ71" s="58">
        <f t="shared" si="127"/>
        <v>0</v>
      </c>
      <c r="AR71" s="58">
        <f t="shared" si="127"/>
        <v>0</v>
      </c>
      <c r="AS71" s="58">
        <f t="shared" si="127"/>
        <v>0</v>
      </c>
      <c r="AT71" s="58">
        <f t="shared" si="127"/>
        <v>0</v>
      </c>
      <c r="AU71" s="58">
        <f t="shared" si="127"/>
        <v>0</v>
      </c>
      <c r="AV71" s="58">
        <f t="shared" si="127"/>
        <v>0</v>
      </c>
      <c r="AW71" s="58">
        <f t="shared" si="127"/>
        <v>0</v>
      </c>
      <c r="AX71" s="58">
        <f t="shared" si="127"/>
        <v>0</v>
      </c>
      <c r="AY71" s="58">
        <f t="shared" si="127"/>
        <v>0</v>
      </c>
      <c r="AZ71" s="58">
        <f t="shared" si="127"/>
        <v>0</v>
      </c>
      <c r="BA71" s="58">
        <f t="shared" si="127"/>
        <v>0</v>
      </c>
      <c r="BB71" s="58">
        <f t="shared" si="127"/>
        <v>0</v>
      </c>
      <c r="BC71" s="58">
        <f t="shared" si="127"/>
        <v>0</v>
      </c>
      <c r="BD71" s="58">
        <f t="shared" si="127"/>
        <v>0</v>
      </c>
      <c r="BE71" s="58">
        <f t="shared" si="127"/>
        <v>0</v>
      </c>
      <c r="BF71" s="58">
        <f t="shared" si="127"/>
        <v>0</v>
      </c>
      <c r="BG71" s="58">
        <f t="shared" si="127"/>
        <v>0</v>
      </c>
      <c r="BH71" s="58">
        <f t="shared" si="127"/>
        <v>0</v>
      </c>
      <c r="BI71" s="58">
        <f t="shared" si="127"/>
        <v>0</v>
      </c>
      <c r="BJ71" s="58">
        <f t="shared" si="127"/>
        <v>0</v>
      </c>
      <c r="BK71" s="58">
        <f t="shared" si="127"/>
        <v>0</v>
      </c>
      <c r="BL71" s="58">
        <f t="shared" si="127"/>
        <v>0</v>
      </c>
      <c r="BM71" s="58">
        <f t="shared" si="127"/>
        <v>0</v>
      </c>
      <c r="BN71" s="58">
        <f t="shared" si="127"/>
        <v>0</v>
      </c>
      <c r="BO71" s="58">
        <f t="shared" si="127"/>
        <v>0</v>
      </c>
      <c r="BP71" s="58">
        <f t="shared" si="127"/>
        <v>0</v>
      </c>
      <c r="BQ71" s="58">
        <f t="shared" si="127"/>
        <v>0</v>
      </c>
      <c r="BR71" s="58">
        <f t="shared" si="127"/>
        <v>0</v>
      </c>
      <c r="BS71" s="58">
        <f t="shared" si="127"/>
        <v>0</v>
      </c>
      <c r="BT71" s="58">
        <f t="shared" si="127"/>
        <v>0</v>
      </c>
      <c r="BU71" s="58">
        <f t="shared" si="127"/>
        <v>0</v>
      </c>
      <c r="BV71" s="58">
        <f t="shared" si="127"/>
        <v>0</v>
      </c>
      <c r="BW71" s="58">
        <v>0</v>
      </c>
      <c r="BX71" s="58">
        <f>SUM(BX65:BX70)</f>
        <v>0</v>
      </c>
      <c r="BY71" s="58">
        <f t="shared" si="127"/>
        <v>0</v>
      </c>
      <c r="BZ71" s="58">
        <f t="shared" si="127"/>
        <v>0</v>
      </c>
      <c r="CA71" s="58">
        <f t="shared" si="127"/>
        <v>0</v>
      </c>
      <c r="CB71" s="58">
        <f t="shared" si="127"/>
        <v>0</v>
      </c>
      <c r="CC71" s="58">
        <f t="shared" si="127"/>
        <v>0</v>
      </c>
      <c r="CD71" s="58">
        <f t="shared" ref="CD71:CV71" si="128">SUM(CD65:CD70)</f>
        <v>0</v>
      </c>
      <c r="CE71" s="58">
        <f t="shared" si="128"/>
        <v>0</v>
      </c>
      <c r="CF71" s="58">
        <f t="shared" si="128"/>
        <v>0</v>
      </c>
      <c r="CG71" s="58">
        <f t="shared" si="128"/>
        <v>0</v>
      </c>
      <c r="CH71" s="58">
        <f t="shared" si="128"/>
        <v>0</v>
      </c>
      <c r="CI71" s="58">
        <f t="shared" si="128"/>
        <v>0</v>
      </c>
      <c r="CJ71" s="58">
        <v>0</v>
      </c>
      <c r="CK71" s="58">
        <f>SUM(CK65:CK70)</f>
        <v>0</v>
      </c>
      <c r="CL71" s="58">
        <f t="shared" si="128"/>
        <v>0</v>
      </c>
      <c r="CM71" s="58">
        <f t="shared" si="128"/>
        <v>0</v>
      </c>
      <c r="CN71" s="58">
        <f t="shared" si="128"/>
        <v>0</v>
      </c>
      <c r="CO71" s="58">
        <f t="shared" si="128"/>
        <v>0</v>
      </c>
      <c r="CP71" s="58">
        <f t="shared" si="128"/>
        <v>0</v>
      </c>
      <c r="CQ71" s="58">
        <f t="shared" si="128"/>
        <v>0</v>
      </c>
      <c r="CR71" s="58">
        <f t="shared" si="128"/>
        <v>0</v>
      </c>
      <c r="CS71" s="58">
        <f t="shared" si="128"/>
        <v>0</v>
      </c>
      <c r="CT71" s="58">
        <f t="shared" si="128"/>
        <v>0</v>
      </c>
      <c r="CU71" s="58">
        <f t="shared" si="128"/>
        <v>0</v>
      </c>
      <c r="CV71" s="58">
        <f t="shared" si="128"/>
        <v>0</v>
      </c>
      <c r="CW71" s="58">
        <v>0</v>
      </c>
      <c r="CX71" s="58">
        <f>SUM(CX65:CX70)</f>
        <v>0</v>
      </c>
      <c r="CY71" s="58">
        <f t="shared" ref="CY71:DI71" si="129">SUM(CY65:CY70)</f>
        <v>0</v>
      </c>
      <c r="CZ71" s="58">
        <f t="shared" si="129"/>
        <v>0</v>
      </c>
      <c r="DA71" s="58">
        <f t="shared" si="129"/>
        <v>0</v>
      </c>
      <c r="DB71" s="58">
        <f t="shared" si="129"/>
        <v>0</v>
      </c>
      <c r="DC71" s="58">
        <f t="shared" si="129"/>
        <v>0</v>
      </c>
      <c r="DD71" s="58">
        <f t="shared" si="129"/>
        <v>0</v>
      </c>
      <c r="DE71" s="58">
        <f t="shared" si="129"/>
        <v>0</v>
      </c>
      <c r="DF71" s="58">
        <f t="shared" si="129"/>
        <v>0</v>
      </c>
      <c r="DG71" s="58">
        <f t="shared" si="129"/>
        <v>0</v>
      </c>
      <c r="DH71" s="58">
        <f t="shared" si="129"/>
        <v>0</v>
      </c>
      <c r="DI71" s="58">
        <f t="shared" si="129"/>
        <v>0</v>
      </c>
      <c r="DJ71" s="58">
        <v>0</v>
      </c>
      <c r="DK71" s="58">
        <f t="shared" ref="DK71:DP71" si="130">SUM(DK65:DK70)</f>
        <v>0</v>
      </c>
      <c r="DL71" s="58">
        <f t="shared" si="130"/>
        <v>0</v>
      </c>
      <c r="DM71" s="58">
        <f t="shared" si="130"/>
        <v>0</v>
      </c>
      <c r="DN71" s="58">
        <f t="shared" si="130"/>
        <v>0</v>
      </c>
      <c r="DO71" s="58">
        <f t="shared" si="130"/>
        <v>0</v>
      </c>
      <c r="DP71" s="58">
        <f t="shared" si="130"/>
        <v>0</v>
      </c>
    </row>
    <row r="72" spans="2:120" x14ac:dyDescent="0.2">
      <c r="B72" s="37" t="s">
        <v>28</v>
      </c>
      <c r="C72" s="8" t="s">
        <v>137</v>
      </c>
      <c r="Q72" s="57">
        <v>0</v>
      </c>
      <c r="R72" s="57">
        <v>0</v>
      </c>
      <c r="S72" s="57">
        <v>2</v>
      </c>
      <c r="T72" s="57">
        <v>0</v>
      </c>
      <c r="U72" s="57">
        <v>9.8000000000000007</v>
      </c>
      <c r="V72" s="57">
        <v>0</v>
      </c>
      <c r="W72" s="57">
        <v>0</v>
      </c>
      <c r="X72" s="57">
        <v>8</v>
      </c>
      <c r="Y72" s="57">
        <v>3.4249999999999998</v>
      </c>
      <c r="Z72" s="57">
        <v>0</v>
      </c>
      <c r="AA72" s="57">
        <v>4</v>
      </c>
      <c r="AB72" s="57">
        <v>2</v>
      </c>
      <c r="AC72" s="57">
        <f t="shared" ref="AC72:AC76" si="131">SUM(Q72:T72)</f>
        <v>2</v>
      </c>
      <c r="AD72" s="57">
        <v>6</v>
      </c>
      <c r="AE72" s="57">
        <v>0</v>
      </c>
      <c r="AF72" s="57">
        <v>0</v>
      </c>
      <c r="AG72" s="57">
        <v>16</v>
      </c>
      <c r="AH72" s="57">
        <v>8</v>
      </c>
      <c r="AI72" s="57">
        <v>2</v>
      </c>
      <c r="AJ72" s="57">
        <v>10</v>
      </c>
      <c r="AK72" s="57">
        <v>0</v>
      </c>
      <c r="AL72" s="57">
        <v>4</v>
      </c>
      <c r="AM72" s="57">
        <v>5.4</v>
      </c>
      <c r="AN72" s="57">
        <v>0</v>
      </c>
      <c r="AO72" s="57">
        <v>8</v>
      </c>
      <c r="AP72" s="42">
        <f t="shared" ref="AP72:AP76" si="132">SUM(AD72:AG72)</f>
        <v>22</v>
      </c>
      <c r="AQ72" s="57">
        <v>2</v>
      </c>
      <c r="AR72" s="57">
        <v>9.25</v>
      </c>
      <c r="AS72" s="57">
        <v>0</v>
      </c>
      <c r="AT72" s="57">
        <v>2</v>
      </c>
      <c r="AU72" s="57">
        <v>0</v>
      </c>
      <c r="AV72" s="57">
        <v>5.5250000000000004</v>
      </c>
      <c r="AW72" s="57">
        <v>4</v>
      </c>
      <c r="AX72" s="57">
        <v>0</v>
      </c>
      <c r="AY72" s="57">
        <v>10</v>
      </c>
      <c r="AZ72" s="57">
        <v>0</v>
      </c>
      <c r="BA72" s="57">
        <v>7</v>
      </c>
      <c r="BB72" s="57">
        <v>8</v>
      </c>
      <c r="BC72" s="57">
        <f t="shared" ref="BC72:BC76" si="133">SUM(AQ72:AT72)</f>
        <v>13.25</v>
      </c>
      <c r="BD72" s="57">
        <v>6</v>
      </c>
      <c r="BE72" s="57">
        <v>8</v>
      </c>
      <c r="BF72" s="57">
        <v>11.15</v>
      </c>
      <c r="BG72" s="57">
        <v>2</v>
      </c>
      <c r="BH72" s="57">
        <v>2</v>
      </c>
      <c r="BI72" s="57">
        <v>6.1999999999999993</v>
      </c>
      <c r="BJ72" s="57">
        <v>2</v>
      </c>
      <c r="BK72" s="57">
        <v>1.85</v>
      </c>
      <c r="BL72" s="57">
        <v>0</v>
      </c>
      <c r="BM72" s="57">
        <v>15.425000000000001</v>
      </c>
      <c r="BN72" s="57">
        <v>2</v>
      </c>
      <c r="BO72" s="57">
        <v>0</v>
      </c>
      <c r="BP72" s="57">
        <f t="shared" ref="BP72:BP76" si="134">SUM(BD72:BG72)</f>
        <v>27.15</v>
      </c>
      <c r="BQ72" s="57">
        <v>22</v>
      </c>
      <c r="BR72" s="57">
        <v>0</v>
      </c>
      <c r="BS72" s="57">
        <v>0</v>
      </c>
      <c r="BT72" s="57">
        <v>7.875</v>
      </c>
      <c r="BU72" s="57">
        <v>15.074999999999999</v>
      </c>
      <c r="BV72" s="57">
        <v>0</v>
      </c>
      <c r="BW72" s="57">
        <v>0</v>
      </c>
      <c r="BX72" s="57">
        <v>0</v>
      </c>
      <c r="BY72" s="57">
        <v>0</v>
      </c>
      <c r="BZ72" s="57">
        <v>0</v>
      </c>
      <c r="CA72" s="57">
        <v>0</v>
      </c>
      <c r="CB72" s="57">
        <v>0</v>
      </c>
      <c r="CC72" s="57">
        <f t="shared" ref="CC72:CC76" si="135">SUM(BQ72:BT72)</f>
        <v>29.875</v>
      </c>
      <c r="CD72" s="57">
        <v>0</v>
      </c>
      <c r="CE72" s="57">
        <v>0</v>
      </c>
      <c r="CF72" s="57">
        <v>0</v>
      </c>
      <c r="CG72" s="57">
        <v>0</v>
      </c>
      <c r="CH72" s="57">
        <v>0</v>
      </c>
      <c r="CI72" s="57">
        <v>0</v>
      </c>
      <c r="CJ72" s="57">
        <v>0</v>
      </c>
      <c r="CK72" s="57">
        <v>0</v>
      </c>
      <c r="CL72" s="57">
        <v>0</v>
      </c>
      <c r="CM72" s="57">
        <v>0</v>
      </c>
      <c r="CN72" s="57">
        <v>0</v>
      </c>
      <c r="CO72" s="57">
        <v>0</v>
      </c>
      <c r="CP72" s="57">
        <f t="shared" ref="CP72:CP76" si="136">SUM(CD72:CG72)</f>
        <v>0</v>
      </c>
      <c r="CQ72" s="57">
        <v>0</v>
      </c>
      <c r="CR72" s="57">
        <v>0</v>
      </c>
      <c r="CS72" s="57">
        <v>0</v>
      </c>
      <c r="CT72" s="57">
        <v>0</v>
      </c>
      <c r="CU72" s="57">
        <v>0</v>
      </c>
      <c r="CV72" s="57">
        <v>0</v>
      </c>
      <c r="CW72" s="57">
        <v>0</v>
      </c>
      <c r="CX72" s="57">
        <v>0</v>
      </c>
      <c r="CY72" s="57">
        <v>0</v>
      </c>
      <c r="CZ72" s="57">
        <v>0</v>
      </c>
      <c r="DA72" s="57">
        <v>0</v>
      </c>
      <c r="DB72" s="57">
        <v>0</v>
      </c>
      <c r="DC72" s="57">
        <f t="shared" ref="DC72:DC76" si="137">SUM(CQ72:CT72)</f>
        <v>0</v>
      </c>
      <c r="DD72" s="57">
        <v>0</v>
      </c>
      <c r="DE72" s="57">
        <v>0</v>
      </c>
      <c r="DF72" s="57">
        <v>0</v>
      </c>
      <c r="DG72" s="57">
        <v>0</v>
      </c>
      <c r="DH72" s="57">
        <v>0</v>
      </c>
      <c r="DI72" s="57">
        <v>0</v>
      </c>
      <c r="DJ72" s="57">
        <v>0</v>
      </c>
      <c r="DK72" s="57">
        <v>0</v>
      </c>
      <c r="DL72" s="57">
        <v>0</v>
      </c>
      <c r="DM72" s="57">
        <v>0</v>
      </c>
      <c r="DN72" s="57">
        <v>0</v>
      </c>
      <c r="DO72" s="57">
        <v>0</v>
      </c>
      <c r="DP72" s="57">
        <f>SUM(DD72:DO72)</f>
        <v>0</v>
      </c>
    </row>
    <row r="73" spans="2:120" x14ac:dyDescent="0.2">
      <c r="B73" s="37"/>
      <c r="C73" s="8" t="s">
        <v>139</v>
      </c>
      <c r="Q73" s="57">
        <v>0</v>
      </c>
      <c r="R73" s="57">
        <v>0</v>
      </c>
      <c r="S73" s="57">
        <v>0</v>
      </c>
      <c r="T73" s="57">
        <v>0</v>
      </c>
      <c r="U73" s="57">
        <v>0</v>
      </c>
      <c r="V73" s="57">
        <v>0</v>
      </c>
      <c r="W73" s="57">
        <v>0</v>
      </c>
      <c r="X73" s="57">
        <v>4</v>
      </c>
      <c r="Y73" s="57">
        <v>0</v>
      </c>
      <c r="Z73" s="57">
        <v>0</v>
      </c>
      <c r="AA73" s="57">
        <v>0</v>
      </c>
      <c r="AB73" s="57">
        <v>0</v>
      </c>
      <c r="AC73" s="57">
        <f t="shared" si="131"/>
        <v>0</v>
      </c>
      <c r="AD73" s="57">
        <v>0</v>
      </c>
      <c r="AE73" s="57">
        <v>0</v>
      </c>
      <c r="AF73" s="57">
        <v>4</v>
      </c>
      <c r="AG73" s="57">
        <v>2</v>
      </c>
      <c r="AH73" s="57">
        <v>0</v>
      </c>
      <c r="AI73" s="57">
        <v>0</v>
      </c>
      <c r="AJ73" s="57">
        <v>0</v>
      </c>
      <c r="AK73" s="57">
        <v>0</v>
      </c>
      <c r="AL73" s="57">
        <v>0</v>
      </c>
      <c r="AM73" s="57">
        <v>0</v>
      </c>
      <c r="AN73" s="57">
        <v>0</v>
      </c>
      <c r="AO73" s="57">
        <v>2</v>
      </c>
      <c r="AP73" s="42">
        <f t="shared" si="132"/>
        <v>6</v>
      </c>
      <c r="AQ73" s="57">
        <v>2</v>
      </c>
      <c r="AR73" s="57">
        <v>0</v>
      </c>
      <c r="AS73" s="57">
        <v>2</v>
      </c>
      <c r="AT73" s="57">
        <v>2</v>
      </c>
      <c r="AU73" s="57">
        <v>0</v>
      </c>
      <c r="AV73" s="57">
        <v>1.925</v>
      </c>
      <c r="AW73" s="57">
        <v>0</v>
      </c>
      <c r="AX73" s="57">
        <v>0</v>
      </c>
      <c r="AY73" s="57">
        <v>0</v>
      </c>
      <c r="AZ73" s="57">
        <v>2.5</v>
      </c>
      <c r="BA73" s="57">
        <v>0</v>
      </c>
      <c r="BB73" s="57">
        <v>0</v>
      </c>
      <c r="BC73" s="57">
        <f t="shared" si="133"/>
        <v>6</v>
      </c>
      <c r="BD73" s="57">
        <v>2</v>
      </c>
      <c r="BE73" s="57">
        <v>4</v>
      </c>
      <c r="BF73" s="57">
        <v>0</v>
      </c>
      <c r="BG73" s="57">
        <v>0</v>
      </c>
      <c r="BH73" s="57">
        <v>0</v>
      </c>
      <c r="BI73" s="57">
        <v>4</v>
      </c>
      <c r="BJ73" s="57">
        <v>0</v>
      </c>
      <c r="BK73" s="57">
        <v>0</v>
      </c>
      <c r="BL73" s="57">
        <v>0</v>
      </c>
      <c r="BM73" s="57">
        <v>2</v>
      </c>
      <c r="BN73" s="57">
        <v>0</v>
      </c>
      <c r="BO73" s="57">
        <v>0</v>
      </c>
      <c r="BP73" s="57">
        <f t="shared" si="134"/>
        <v>6</v>
      </c>
      <c r="BQ73" s="57">
        <v>0</v>
      </c>
      <c r="BR73" s="57">
        <v>2</v>
      </c>
      <c r="BS73" s="57">
        <v>0</v>
      </c>
      <c r="BT73" s="57">
        <v>0</v>
      </c>
      <c r="BU73" s="57">
        <v>0</v>
      </c>
      <c r="BV73" s="57">
        <v>0</v>
      </c>
      <c r="BW73" s="57">
        <v>0</v>
      </c>
      <c r="BX73" s="57">
        <v>0</v>
      </c>
      <c r="BY73" s="57">
        <v>0</v>
      </c>
      <c r="BZ73" s="57">
        <v>0</v>
      </c>
      <c r="CA73" s="57">
        <v>0</v>
      </c>
      <c r="CB73" s="57">
        <v>0</v>
      </c>
      <c r="CC73" s="57">
        <f t="shared" si="135"/>
        <v>2</v>
      </c>
      <c r="CD73" s="57">
        <v>0</v>
      </c>
      <c r="CE73" s="57">
        <v>0</v>
      </c>
      <c r="CF73" s="57">
        <v>0</v>
      </c>
      <c r="CG73" s="57">
        <v>0</v>
      </c>
      <c r="CH73" s="57">
        <v>0</v>
      </c>
      <c r="CI73" s="57">
        <v>0</v>
      </c>
      <c r="CJ73" s="57">
        <v>0</v>
      </c>
      <c r="CK73" s="57">
        <v>0</v>
      </c>
      <c r="CL73" s="57">
        <v>0</v>
      </c>
      <c r="CM73" s="57">
        <v>0</v>
      </c>
      <c r="CN73" s="57">
        <v>0</v>
      </c>
      <c r="CO73" s="57">
        <v>0</v>
      </c>
      <c r="CP73" s="57">
        <f t="shared" si="136"/>
        <v>0</v>
      </c>
      <c r="CQ73" s="57">
        <v>0</v>
      </c>
      <c r="CR73" s="57">
        <v>0</v>
      </c>
      <c r="CS73" s="57">
        <v>0</v>
      </c>
      <c r="CT73" s="57">
        <v>0</v>
      </c>
      <c r="CU73" s="57">
        <v>0</v>
      </c>
      <c r="CV73" s="57">
        <v>0</v>
      </c>
      <c r="CW73" s="57">
        <v>0</v>
      </c>
      <c r="CX73" s="57">
        <v>0</v>
      </c>
      <c r="CY73" s="57">
        <v>0</v>
      </c>
      <c r="CZ73" s="57">
        <v>0</v>
      </c>
      <c r="DA73" s="57">
        <v>0</v>
      </c>
      <c r="DB73" s="57">
        <v>0</v>
      </c>
      <c r="DC73" s="57">
        <f t="shared" si="137"/>
        <v>0</v>
      </c>
      <c r="DD73" s="57">
        <v>0</v>
      </c>
      <c r="DE73" s="57">
        <v>0</v>
      </c>
      <c r="DF73" s="57">
        <v>0</v>
      </c>
      <c r="DG73" s="57">
        <v>0</v>
      </c>
      <c r="DH73" s="57">
        <v>0</v>
      </c>
      <c r="DI73" s="57">
        <v>0</v>
      </c>
      <c r="DJ73" s="57">
        <v>0</v>
      </c>
      <c r="DK73" s="57">
        <v>0</v>
      </c>
      <c r="DL73" s="57">
        <v>0</v>
      </c>
      <c r="DM73" s="57">
        <v>0</v>
      </c>
      <c r="DN73" s="57">
        <v>0</v>
      </c>
      <c r="DO73" s="57">
        <v>0</v>
      </c>
      <c r="DP73" s="57">
        <f>SUM(DD73:DO73)</f>
        <v>0</v>
      </c>
    </row>
    <row r="74" spans="2:120" x14ac:dyDescent="0.2">
      <c r="B74" s="37"/>
      <c r="C74" s="8" t="s">
        <v>138</v>
      </c>
      <c r="Q74" s="57">
        <v>0</v>
      </c>
      <c r="R74" s="57">
        <v>0</v>
      </c>
      <c r="S74" s="57">
        <v>0</v>
      </c>
      <c r="T74" s="57">
        <v>0</v>
      </c>
      <c r="U74" s="57">
        <v>0</v>
      </c>
      <c r="V74" s="57">
        <v>0</v>
      </c>
      <c r="W74" s="57">
        <v>0</v>
      </c>
      <c r="X74" s="57">
        <v>0</v>
      </c>
      <c r="Y74" s="57">
        <v>0</v>
      </c>
      <c r="Z74" s="57">
        <v>0</v>
      </c>
      <c r="AA74" s="57">
        <v>0</v>
      </c>
      <c r="AB74" s="57">
        <v>0</v>
      </c>
      <c r="AC74" s="57">
        <f t="shared" si="131"/>
        <v>0</v>
      </c>
      <c r="AD74" s="57">
        <v>1.2</v>
      </c>
      <c r="AE74" s="57">
        <v>0</v>
      </c>
      <c r="AF74" s="57">
        <v>0</v>
      </c>
      <c r="AG74" s="57">
        <v>0</v>
      </c>
      <c r="AH74" s="57">
        <v>0</v>
      </c>
      <c r="AI74" s="57">
        <v>1</v>
      </c>
      <c r="AJ74" s="57">
        <v>0</v>
      </c>
      <c r="AK74" s="57">
        <v>0</v>
      </c>
      <c r="AL74" s="57">
        <v>0</v>
      </c>
      <c r="AM74" s="57">
        <v>0</v>
      </c>
      <c r="AN74" s="57">
        <v>0</v>
      </c>
      <c r="AO74" s="57">
        <v>0</v>
      </c>
      <c r="AP74" s="42">
        <f t="shared" si="132"/>
        <v>1.2</v>
      </c>
      <c r="AQ74" s="57">
        <v>0</v>
      </c>
      <c r="AR74" s="57">
        <v>0</v>
      </c>
      <c r="AS74" s="57">
        <v>0</v>
      </c>
      <c r="AT74" s="57">
        <v>0</v>
      </c>
      <c r="AU74" s="57">
        <v>0</v>
      </c>
      <c r="AV74" s="57">
        <v>0</v>
      </c>
      <c r="AW74" s="57">
        <v>0</v>
      </c>
      <c r="AX74" s="57">
        <v>0</v>
      </c>
      <c r="AY74" s="57">
        <v>0</v>
      </c>
      <c r="AZ74" s="57">
        <v>0</v>
      </c>
      <c r="BA74" s="57">
        <v>0</v>
      </c>
      <c r="BB74" s="57">
        <v>0</v>
      </c>
      <c r="BC74" s="57">
        <f t="shared" si="133"/>
        <v>0</v>
      </c>
      <c r="BD74" s="57">
        <v>0</v>
      </c>
      <c r="BE74" s="57">
        <v>0</v>
      </c>
      <c r="BF74" s="57">
        <v>0</v>
      </c>
      <c r="BG74" s="57">
        <v>0</v>
      </c>
      <c r="BH74" s="57">
        <v>0</v>
      </c>
      <c r="BI74" s="57">
        <v>0</v>
      </c>
      <c r="BJ74" s="57">
        <v>0</v>
      </c>
      <c r="BK74" s="57">
        <v>0</v>
      </c>
      <c r="BL74" s="57">
        <v>0</v>
      </c>
      <c r="BM74" s="57">
        <v>4</v>
      </c>
      <c r="BN74" s="57">
        <v>0</v>
      </c>
      <c r="BO74" s="57">
        <v>0</v>
      </c>
      <c r="BP74" s="57">
        <f t="shared" si="134"/>
        <v>0</v>
      </c>
      <c r="BQ74" s="57">
        <v>0</v>
      </c>
      <c r="BR74" s="57">
        <v>0</v>
      </c>
      <c r="BS74" s="57">
        <v>0</v>
      </c>
      <c r="BT74" s="57">
        <v>2</v>
      </c>
      <c r="BU74" s="57">
        <v>0</v>
      </c>
      <c r="BV74" s="57">
        <v>0</v>
      </c>
      <c r="BW74" s="57">
        <v>0</v>
      </c>
      <c r="BX74" s="57">
        <v>0</v>
      </c>
      <c r="BY74" s="57">
        <v>0</v>
      </c>
      <c r="BZ74" s="57">
        <v>0</v>
      </c>
      <c r="CA74" s="57">
        <v>0</v>
      </c>
      <c r="CB74" s="57">
        <v>0</v>
      </c>
      <c r="CC74" s="57">
        <f t="shared" si="135"/>
        <v>2</v>
      </c>
      <c r="CD74" s="57">
        <v>0</v>
      </c>
      <c r="CE74" s="57">
        <v>0</v>
      </c>
      <c r="CF74" s="57">
        <v>0</v>
      </c>
      <c r="CG74" s="57">
        <v>0</v>
      </c>
      <c r="CH74" s="57">
        <v>0</v>
      </c>
      <c r="CI74" s="57">
        <v>0</v>
      </c>
      <c r="CJ74" s="57">
        <v>0</v>
      </c>
      <c r="CK74" s="57">
        <v>0</v>
      </c>
      <c r="CL74" s="57">
        <v>0</v>
      </c>
      <c r="CM74" s="57">
        <v>0</v>
      </c>
      <c r="CN74" s="57">
        <v>0</v>
      </c>
      <c r="CO74" s="57">
        <v>0</v>
      </c>
      <c r="CP74" s="57">
        <f t="shared" si="136"/>
        <v>0</v>
      </c>
      <c r="CQ74" s="57">
        <v>0</v>
      </c>
      <c r="CR74" s="57">
        <v>0</v>
      </c>
      <c r="CS74" s="57">
        <v>0</v>
      </c>
      <c r="CT74" s="57">
        <v>0</v>
      </c>
      <c r="CU74" s="57">
        <v>0</v>
      </c>
      <c r="CV74" s="57">
        <v>0</v>
      </c>
      <c r="CW74" s="57">
        <v>0</v>
      </c>
      <c r="CX74" s="57">
        <v>0</v>
      </c>
      <c r="CY74" s="57">
        <v>0</v>
      </c>
      <c r="CZ74" s="57">
        <v>0</v>
      </c>
      <c r="DA74" s="57">
        <v>0</v>
      </c>
      <c r="DB74" s="57">
        <v>0</v>
      </c>
      <c r="DC74" s="57">
        <f t="shared" si="137"/>
        <v>0</v>
      </c>
      <c r="DD74" s="57">
        <v>0</v>
      </c>
      <c r="DE74" s="57">
        <v>0</v>
      </c>
      <c r="DF74" s="57">
        <v>0</v>
      </c>
      <c r="DG74" s="57">
        <v>0</v>
      </c>
      <c r="DH74" s="57">
        <v>0</v>
      </c>
      <c r="DI74" s="57">
        <v>0</v>
      </c>
      <c r="DJ74" s="57">
        <v>0</v>
      </c>
      <c r="DK74" s="57">
        <v>0</v>
      </c>
      <c r="DL74" s="57">
        <v>0</v>
      </c>
      <c r="DM74" s="57">
        <v>0</v>
      </c>
      <c r="DN74" s="57">
        <v>0</v>
      </c>
      <c r="DO74" s="57">
        <v>0</v>
      </c>
      <c r="DP74" s="57">
        <f>SUM(DD74:DO74)</f>
        <v>0</v>
      </c>
    </row>
    <row r="75" spans="2:120" x14ac:dyDescent="0.2">
      <c r="B75" s="37"/>
      <c r="C75" s="8" t="s">
        <v>135</v>
      </c>
      <c r="Q75" s="57">
        <v>0</v>
      </c>
      <c r="R75" s="57">
        <v>0</v>
      </c>
      <c r="S75" s="57">
        <v>3.8250000000000002</v>
      </c>
      <c r="T75" s="57">
        <v>0</v>
      </c>
      <c r="U75" s="57">
        <v>0</v>
      </c>
      <c r="V75" s="57">
        <v>0</v>
      </c>
      <c r="W75" s="57">
        <v>0</v>
      </c>
      <c r="X75" s="57">
        <v>0</v>
      </c>
      <c r="Y75" s="57">
        <v>0</v>
      </c>
      <c r="Z75" s="57">
        <v>0</v>
      </c>
      <c r="AA75" s="57">
        <v>2</v>
      </c>
      <c r="AB75" s="57">
        <v>2</v>
      </c>
      <c r="AC75" s="57">
        <f t="shared" si="131"/>
        <v>3.8250000000000002</v>
      </c>
      <c r="AD75" s="57">
        <v>0</v>
      </c>
      <c r="AE75" s="57">
        <v>0</v>
      </c>
      <c r="AF75" s="57">
        <v>0</v>
      </c>
      <c r="AG75" s="57">
        <v>0</v>
      </c>
      <c r="AH75" s="57">
        <v>0</v>
      </c>
      <c r="AI75" s="57">
        <v>4</v>
      </c>
      <c r="AJ75" s="57">
        <v>0</v>
      </c>
      <c r="AK75" s="57">
        <v>0</v>
      </c>
      <c r="AL75" s="57">
        <v>0</v>
      </c>
      <c r="AM75" s="57">
        <v>0</v>
      </c>
      <c r="AN75" s="57">
        <v>2</v>
      </c>
      <c r="AO75" s="57">
        <v>0</v>
      </c>
      <c r="AP75" s="42">
        <f t="shared" si="132"/>
        <v>0</v>
      </c>
      <c r="AQ75" s="57">
        <v>0</v>
      </c>
      <c r="AR75" s="57">
        <v>0</v>
      </c>
      <c r="AS75" s="57">
        <v>1.85</v>
      </c>
      <c r="AT75" s="57">
        <v>0</v>
      </c>
      <c r="AU75" s="57">
        <v>0</v>
      </c>
      <c r="AV75" s="57">
        <v>2</v>
      </c>
      <c r="AW75" s="57">
        <v>0</v>
      </c>
      <c r="AX75" s="57">
        <v>0</v>
      </c>
      <c r="AY75" s="57">
        <v>0</v>
      </c>
      <c r="AZ75" s="57">
        <v>0</v>
      </c>
      <c r="BA75" s="57">
        <v>3.8000000000000003</v>
      </c>
      <c r="BB75" s="57">
        <v>0.05</v>
      </c>
      <c r="BC75" s="57">
        <f t="shared" si="133"/>
        <v>1.85</v>
      </c>
      <c r="BD75" s="57">
        <v>0</v>
      </c>
      <c r="BE75" s="57">
        <v>0</v>
      </c>
      <c r="BF75" s="57">
        <v>0</v>
      </c>
      <c r="BG75" s="57">
        <v>0</v>
      </c>
      <c r="BH75" s="57">
        <v>0</v>
      </c>
      <c r="BI75" s="57">
        <v>3.8</v>
      </c>
      <c r="BJ75" s="57">
        <v>0</v>
      </c>
      <c r="BK75" s="57">
        <v>0</v>
      </c>
      <c r="BL75" s="57">
        <v>0</v>
      </c>
      <c r="BM75" s="57">
        <v>2</v>
      </c>
      <c r="BN75" s="57">
        <v>0</v>
      </c>
      <c r="BO75" s="57">
        <v>0</v>
      </c>
      <c r="BP75" s="57">
        <f t="shared" si="134"/>
        <v>0</v>
      </c>
      <c r="BQ75" s="57">
        <v>4</v>
      </c>
      <c r="BR75" s="57">
        <v>0</v>
      </c>
      <c r="BS75" s="57">
        <v>0</v>
      </c>
      <c r="BT75" s="57">
        <v>0</v>
      </c>
      <c r="BU75" s="57">
        <v>0</v>
      </c>
      <c r="BV75" s="57">
        <v>0</v>
      </c>
      <c r="BW75" s="57">
        <v>0</v>
      </c>
      <c r="BX75" s="57">
        <v>0</v>
      </c>
      <c r="BY75" s="57">
        <v>0</v>
      </c>
      <c r="BZ75" s="57">
        <v>0</v>
      </c>
      <c r="CA75" s="57">
        <v>0</v>
      </c>
      <c r="CB75" s="57">
        <v>0</v>
      </c>
      <c r="CC75" s="57">
        <f t="shared" si="135"/>
        <v>4</v>
      </c>
      <c r="CD75" s="57">
        <v>0</v>
      </c>
      <c r="CE75" s="57">
        <v>0</v>
      </c>
      <c r="CF75" s="57">
        <v>0</v>
      </c>
      <c r="CG75" s="57">
        <v>0</v>
      </c>
      <c r="CH75" s="57">
        <v>0</v>
      </c>
      <c r="CI75" s="57">
        <v>0</v>
      </c>
      <c r="CJ75" s="57">
        <v>0</v>
      </c>
      <c r="CK75" s="57">
        <v>0</v>
      </c>
      <c r="CL75" s="57">
        <v>0</v>
      </c>
      <c r="CM75" s="57">
        <v>0</v>
      </c>
      <c r="CN75" s="57">
        <v>0</v>
      </c>
      <c r="CO75" s="57">
        <v>0</v>
      </c>
      <c r="CP75" s="57">
        <f t="shared" si="136"/>
        <v>0</v>
      </c>
      <c r="CQ75" s="57">
        <v>0</v>
      </c>
      <c r="CR75" s="57">
        <v>0</v>
      </c>
      <c r="CS75" s="57">
        <v>0</v>
      </c>
      <c r="CT75" s="57">
        <v>0</v>
      </c>
      <c r="CU75" s="57">
        <v>0</v>
      </c>
      <c r="CV75" s="57">
        <v>0</v>
      </c>
      <c r="CW75" s="57">
        <v>0</v>
      </c>
      <c r="CX75" s="57">
        <v>0</v>
      </c>
      <c r="CY75" s="57">
        <v>0</v>
      </c>
      <c r="CZ75" s="57">
        <v>0</v>
      </c>
      <c r="DA75" s="57">
        <v>0</v>
      </c>
      <c r="DB75" s="57">
        <v>0</v>
      </c>
      <c r="DC75" s="57">
        <f t="shared" si="137"/>
        <v>0</v>
      </c>
      <c r="DD75" s="57">
        <v>0</v>
      </c>
      <c r="DE75" s="57">
        <v>0</v>
      </c>
      <c r="DF75" s="57">
        <v>0</v>
      </c>
      <c r="DG75" s="57">
        <v>0</v>
      </c>
      <c r="DH75" s="57">
        <v>0</v>
      </c>
      <c r="DI75" s="57">
        <v>0</v>
      </c>
      <c r="DJ75" s="57">
        <v>0</v>
      </c>
      <c r="DK75" s="57">
        <v>0</v>
      </c>
      <c r="DL75" s="57">
        <v>0</v>
      </c>
      <c r="DM75" s="57">
        <v>0</v>
      </c>
      <c r="DN75" s="57">
        <v>0</v>
      </c>
      <c r="DO75" s="57">
        <v>0</v>
      </c>
      <c r="DP75" s="57">
        <f>SUM(DD75:DO75)</f>
        <v>0</v>
      </c>
    </row>
    <row r="76" spans="2:120" x14ac:dyDescent="0.2">
      <c r="B76" s="37"/>
      <c r="C76" s="8" t="s">
        <v>136</v>
      </c>
      <c r="Q76" s="57">
        <v>3.9750000000000001</v>
      </c>
      <c r="R76" s="57">
        <v>0</v>
      </c>
      <c r="S76" s="57">
        <v>1.85</v>
      </c>
      <c r="T76" s="57">
        <v>7.9249999999999998</v>
      </c>
      <c r="U76" s="57">
        <v>0</v>
      </c>
      <c r="V76" s="57">
        <v>3.4750000000000001</v>
      </c>
      <c r="W76" s="57">
        <v>0</v>
      </c>
      <c r="X76" s="57">
        <v>3</v>
      </c>
      <c r="Y76" s="57">
        <v>3.55</v>
      </c>
      <c r="Z76" s="57">
        <v>0</v>
      </c>
      <c r="AA76" s="57">
        <v>3.2</v>
      </c>
      <c r="AB76" s="57">
        <v>0</v>
      </c>
      <c r="AC76" s="57">
        <f t="shared" si="131"/>
        <v>13.75</v>
      </c>
      <c r="AD76" s="57">
        <v>4</v>
      </c>
      <c r="AE76" s="57">
        <v>0</v>
      </c>
      <c r="AF76" s="57">
        <v>0</v>
      </c>
      <c r="AG76" s="57">
        <v>0</v>
      </c>
      <c r="AH76" s="57">
        <v>10</v>
      </c>
      <c r="AI76" s="57">
        <v>0</v>
      </c>
      <c r="AJ76" s="57">
        <v>0</v>
      </c>
      <c r="AK76" s="57">
        <v>1.925</v>
      </c>
      <c r="AL76" s="57">
        <v>4</v>
      </c>
      <c r="AM76" s="57">
        <v>0</v>
      </c>
      <c r="AN76" s="57">
        <v>0</v>
      </c>
      <c r="AO76" s="57">
        <v>4</v>
      </c>
      <c r="AP76" s="42">
        <f t="shared" si="132"/>
        <v>4</v>
      </c>
      <c r="AQ76" s="57">
        <v>0</v>
      </c>
      <c r="AR76" s="57">
        <v>1.95</v>
      </c>
      <c r="AS76" s="57">
        <v>2</v>
      </c>
      <c r="AT76" s="57">
        <v>0</v>
      </c>
      <c r="AU76" s="57">
        <v>0</v>
      </c>
      <c r="AV76" s="57">
        <v>2</v>
      </c>
      <c r="AW76" s="57">
        <v>2</v>
      </c>
      <c r="AX76" s="57">
        <v>2</v>
      </c>
      <c r="AY76" s="57">
        <v>0</v>
      </c>
      <c r="AZ76" s="57">
        <v>3.95</v>
      </c>
      <c r="BA76" s="57">
        <v>4</v>
      </c>
      <c r="BB76" s="57">
        <v>7.8250000000000002</v>
      </c>
      <c r="BC76" s="57">
        <f t="shared" si="133"/>
        <v>3.95</v>
      </c>
      <c r="BD76" s="57">
        <v>1.75</v>
      </c>
      <c r="BE76" s="57">
        <v>1.85</v>
      </c>
      <c r="BF76" s="57">
        <v>4</v>
      </c>
      <c r="BG76" s="57">
        <v>1.75</v>
      </c>
      <c r="BH76" s="57">
        <v>2</v>
      </c>
      <c r="BI76" s="57">
        <v>2</v>
      </c>
      <c r="BJ76" s="57">
        <v>2</v>
      </c>
      <c r="BK76" s="57">
        <v>8</v>
      </c>
      <c r="BL76" s="57">
        <v>0</v>
      </c>
      <c r="BM76" s="57">
        <v>5.85</v>
      </c>
      <c r="BN76" s="57">
        <v>0</v>
      </c>
      <c r="BO76" s="57">
        <v>2</v>
      </c>
      <c r="BP76" s="57">
        <f t="shared" si="134"/>
        <v>9.35</v>
      </c>
      <c r="BQ76" s="57">
        <v>4</v>
      </c>
      <c r="BR76" s="57">
        <v>4</v>
      </c>
      <c r="BS76" s="57">
        <v>4</v>
      </c>
      <c r="BT76" s="57">
        <v>4</v>
      </c>
      <c r="BU76" s="57">
        <v>0</v>
      </c>
      <c r="BV76" s="57">
        <v>0</v>
      </c>
      <c r="BW76" s="57">
        <v>0</v>
      </c>
      <c r="BX76" s="57">
        <v>0</v>
      </c>
      <c r="BY76" s="57">
        <v>0</v>
      </c>
      <c r="BZ76" s="57">
        <v>0</v>
      </c>
      <c r="CA76" s="57">
        <v>0</v>
      </c>
      <c r="CB76" s="57">
        <v>0</v>
      </c>
      <c r="CC76" s="57">
        <f t="shared" si="135"/>
        <v>16</v>
      </c>
      <c r="CD76" s="57">
        <v>0</v>
      </c>
      <c r="CE76" s="57">
        <v>0</v>
      </c>
      <c r="CF76" s="57">
        <v>0</v>
      </c>
      <c r="CG76" s="57">
        <v>0</v>
      </c>
      <c r="CH76" s="57">
        <v>0</v>
      </c>
      <c r="CI76" s="57">
        <v>0</v>
      </c>
      <c r="CJ76" s="57">
        <v>0</v>
      </c>
      <c r="CK76" s="57">
        <v>0</v>
      </c>
      <c r="CL76" s="57">
        <v>0</v>
      </c>
      <c r="CM76" s="57">
        <v>0</v>
      </c>
      <c r="CN76" s="57">
        <v>0</v>
      </c>
      <c r="CO76" s="57">
        <v>0</v>
      </c>
      <c r="CP76" s="57">
        <f t="shared" si="136"/>
        <v>0</v>
      </c>
      <c r="CQ76" s="57">
        <v>0</v>
      </c>
      <c r="CR76" s="57">
        <v>0</v>
      </c>
      <c r="CS76" s="57">
        <v>0</v>
      </c>
      <c r="CT76" s="57">
        <v>0</v>
      </c>
      <c r="CU76" s="57">
        <v>0</v>
      </c>
      <c r="CV76" s="57">
        <v>0</v>
      </c>
      <c r="CW76" s="57">
        <v>0</v>
      </c>
      <c r="CX76" s="57">
        <v>0</v>
      </c>
      <c r="CY76" s="57">
        <v>0</v>
      </c>
      <c r="CZ76" s="57">
        <v>0</v>
      </c>
      <c r="DA76" s="57">
        <v>0</v>
      </c>
      <c r="DB76" s="57">
        <v>0</v>
      </c>
      <c r="DC76" s="57">
        <f t="shared" si="137"/>
        <v>0</v>
      </c>
      <c r="DD76" s="57">
        <v>0</v>
      </c>
      <c r="DE76" s="57">
        <v>0</v>
      </c>
      <c r="DF76" s="57">
        <v>0</v>
      </c>
      <c r="DG76" s="57">
        <v>0</v>
      </c>
      <c r="DH76" s="57">
        <v>0</v>
      </c>
      <c r="DI76" s="57">
        <v>0</v>
      </c>
      <c r="DJ76" s="57">
        <v>0</v>
      </c>
      <c r="DK76" s="57">
        <v>0</v>
      </c>
      <c r="DL76" s="57">
        <v>0</v>
      </c>
      <c r="DM76" s="57">
        <v>0</v>
      </c>
      <c r="DN76" s="57">
        <v>0</v>
      </c>
      <c r="DO76" s="57">
        <v>0</v>
      </c>
      <c r="DP76" s="57">
        <f>SUM(DD76:DO76)</f>
        <v>0</v>
      </c>
    </row>
    <row r="77" spans="2:120" x14ac:dyDescent="0.2">
      <c r="B77" s="43" t="s">
        <v>403</v>
      </c>
      <c r="C77" s="44"/>
      <c r="D77" s="58"/>
      <c r="E77" s="58"/>
      <c r="F77" s="58"/>
      <c r="G77" s="58"/>
      <c r="H77" s="58"/>
      <c r="I77" s="58"/>
      <c r="J77" s="58"/>
      <c r="K77" s="58"/>
      <c r="L77" s="58"/>
      <c r="M77" s="58"/>
      <c r="N77" s="58"/>
      <c r="O77" s="58"/>
      <c r="P77" s="58"/>
      <c r="Q77" s="58">
        <f t="shared" ref="Q77:AV77" si="138">SUM(Q72:Q76)</f>
        <v>3.9750000000000001</v>
      </c>
      <c r="R77" s="58">
        <f t="shared" si="138"/>
        <v>0</v>
      </c>
      <c r="S77" s="58">
        <f t="shared" si="138"/>
        <v>7.6750000000000007</v>
      </c>
      <c r="T77" s="58">
        <f t="shared" si="138"/>
        <v>7.9249999999999998</v>
      </c>
      <c r="U77" s="58">
        <f t="shared" si="138"/>
        <v>9.8000000000000007</v>
      </c>
      <c r="V77" s="58">
        <f t="shared" si="138"/>
        <v>3.4750000000000001</v>
      </c>
      <c r="W77" s="58">
        <f t="shared" si="138"/>
        <v>0</v>
      </c>
      <c r="X77" s="58">
        <f t="shared" si="138"/>
        <v>15</v>
      </c>
      <c r="Y77" s="58">
        <f t="shared" si="138"/>
        <v>6.9749999999999996</v>
      </c>
      <c r="Z77" s="58">
        <f t="shared" si="138"/>
        <v>0</v>
      </c>
      <c r="AA77" s="58">
        <f t="shared" si="138"/>
        <v>9.1999999999999993</v>
      </c>
      <c r="AB77" s="58">
        <f t="shared" si="138"/>
        <v>4</v>
      </c>
      <c r="AC77" s="58">
        <f t="shared" si="138"/>
        <v>19.574999999999999</v>
      </c>
      <c r="AD77" s="58">
        <f t="shared" si="138"/>
        <v>11.2</v>
      </c>
      <c r="AE77" s="58">
        <f t="shared" si="138"/>
        <v>0</v>
      </c>
      <c r="AF77" s="58">
        <f t="shared" si="138"/>
        <v>4</v>
      </c>
      <c r="AG77" s="58">
        <f t="shared" si="138"/>
        <v>18</v>
      </c>
      <c r="AH77" s="58">
        <f t="shared" si="138"/>
        <v>18</v>
      </c>
      <c r="AI77" s="58">
        <f t="shared" si="138"/>
        <v>7</v>
      </c>
      <c r="AJ77" s="58">
        <f t="shared" si="138"/>
        <v>10</v>
      </c>
      <c r="AK77" s="58">
        <f t="shared" si="138"/>
        <v>1.925</v>
      </c>
      <c r="AL77" s="58">
        <f t="shared" si="138"/>
        <v>8</v>
      </c>
      <c r="AM77" s="58">
        <f t="shared" si="138"/>
        <v>5.4</v>
      </c>
      <c r="AN77" s="58">
        <f t="shared" si="138"/>
        <v>2</v>
      </c>
      <c r="AO77" s="58">
        <f t="shared" si="138"/>
        <v>14</v>
      </c>
      <c r="AP77" s="58">
        <f t="shared" si="138"/>
        <v>33.200000000000003</v>
      </c>
      <c r="AQ77" s="58">
        <f t="shared" si="138"/>
        <v>4</v>
      </c>
      <c r="AR77" s="58">
        <f t="shared" si="138"/>
        <v>11.2</v>
      </c>
      <c r="AS77" s="58">
        <f t="shared" si="138"/>
        <v>5.85</v>
      </c>
      <c r="AT77" s="58">
        <f t="shared" si="138"/>
        <v>4</v>
      </c>
      <c r="AU77" s="58">
        <f t="shared" si="138"/>
        <v>0</v>
      </c>
      <c r="AV77" s="58">
        <f t="shared" si="138"/>
        <v>11.45</v>
      </c>
      <c r="AW77" s="58">
        <f t="shared" ref="AW77:CB77" si="139">SUM(AW72:AW76)</f>
        <v>6</v>
      </c>
      <c r="AX77" s="58">
        <f t="shared" si="139"/>
        <v>2</v>
      </c>
      <c r="AY77" s="58">
        <f t="shared" si="139"/>
        <v>10</v>
      </c>
      <c r="AZ77" s="58">
        <f t="shared" si="139"/>
        <v>6.45</v>
      </c>
      <c r="BA77" s="58">
        <f t="shared" si="139"/>
        <v>14.8</v>
      </c>
      <c r="BB77" s="58">
        <f t="shared" si="139"/>
        <v>15.875</v>
      </c>
      <c r="BC77" s="58">
        <f t="shared" si="139"/>
        <v>25.05</v>
      </c>
      <c r="BD77" s="58">
        <f t="shared" si="139"/>
        <v>9.75</v>
      </c>
      <c r="BE77" s="58">
        <f t="shared" si="139"/>
        <v>13.85</v>
      </c>
      <c r="BF77" s="58">
        <f t="shared" si="139"/>
        <v>15.15</v>
      </c>
      <c r="BG77" s="58">
        <f t="shared" si="139"/>
        <v>3.75</v>
      </c>
      <c r="BH77" s="58">
        <f t="shared" si="139"/>
        <v>4</v>
      </c>
      <c r="BI77" s="58">
        <f t="shared" si="139"/>
        <v>16</v>
      </c>
      <c r="BJ77" s="58">
        <f t="shared" si="139"/>
        <v>4</v>
      </c>
      <c r="BK77" s="58">
        <f t="shared" si="139"/>
        <v>9.85</v>
      </c>
      <c r="BL77" s="58">
        <f t="shared" si="139"/>
        <v>0</v>
      </c>
      <c r="BM77" s="58">
        <f t="shared" si="139"/>
        <v>29.274999999999999</v>
      </c>
      <c r="BN77" s="58">
        <f t="shared" si="139"/>
        <v>2</v>
      </c>
      <c r="BO77" s="58">
        <f t="shared" si="139"/>
        <v>2</v>
      </c>
      <c r="BP77" s="58">
        <f t="shared" si="139"/>
        <v>42.5</v>
      </c>
      <c r="BQ77" s="58">
        <f t="shared" si="139"/>
        <v>30</v>
      </c>
      <c r="BR77" s="58">
        <f t="shared" si="139"/>
        <v>6</v>
      </c>
      <c r="BS77" s="58">
        <f t="shared" si="139"/>
        <v>4</v>
      </c>
      <c r="BT77" s="58">
        <f t="shared" si="139"/>
        <v>13.875</v>
      </c>
      <c r="BU77" s="58">
        <f t="shared" si="139"/>
        <v>15.074999999999999</v>
      </c>
      <c r="BV77" s="58">
        <f t="shared" si="139"/>
        <v>0</v>
      </c>
      <c r="BW77" s="58">
        <f t="shared" si="139"/>
        <v>0</v>
      </c>
      <c r="BX77" s="58">
        <f t="shared" si="139"/>
        <v>0</v>
      </c>
      <c r="BY77" s="58">
        <f t="shared" si="139"/>
        <v>0</v>
      </c>
      <c r="BZ77" s="58">
        <f t="shared" si="139"/>
        <v>0</v>
      </c>
      <c r="CA77" s="58">
        <f t="shared" si="139"/>
        <v>0</v>
      </c>
      <c r="CB77" s="58">
        <f t="shared" si="139"/>
        <v>0</v>
      </c>
      <c r="CC77" s="58">
        <f t="shared" ref="CC77:DH77" si="140">SUM(CC72:CC76)</f>
        <v>53.875</v>
      </c>
      <c r="CD77" s="58">
        <f t="shared" si="140"/>
        <v>0</v>
      </c>
      <c r="CE77" s="58">
        <f t="shared" si="140"/>
        <v>0</v>
      </c>
      <c r="CF77" s="58">
        <f t="shared" si="140"/>
        <v>0</v>
      </c>
      <c r="CG77" s="58">
        <f t="shared" si="140"/>
        <v>0</v>
      </c>
      <c r="CH77" s="58">
        <f t="shared" si="140"/>
        <v>0</v>
      </c>
      <c r="CI77" s="58">
        <f t="shared" si="140"/>
        <v>0</v>
      </c>
      <c r="CJ77" s="58">
        <f t="shared" si="140"/>
        <v>0</v>
      </c>
      <c r="CK77" s="58">
        <f t="shared" si="140"/>
        <v>0</v>
      </c>
      <c r="CL77" s="58">
        <f t="shared" si="140"/>
        <v>0</v>
      </c>
      <c r="CM77" s="58">
        <f t="shared" si="140"/>
        <v>0</v>
      </c>
      <c r="CN77" s="58">
        <f t="shared" si="140"/>
        <v>0</v>
      </c>
      <c r="CO77" s="58">
        <f t="shared" si="140"/>
        <v>0</v>
      </c>
      <c r="CP77" s="58">
        <f t="shared" si="140"/>
        <v>0</v>
      </c>
      <c r="CQ77" s="58">
        <f t="shared" si="140"/>
        <v>0</v>
      </c>
      <c r="CR77" s="58">
        <f t="shared" si="140"/>
        <v>0</v>
      </c>
      <c r="CS77" s="58">
        <f t="shared" si="140"/>
        <v>0</v>
      </c>
      <c r="CT77" s="58">
        <f t="shared" si="140"/>
        <v>0</v>
      </c>
      <c r="CU77" s="58">
        <f t="shared" si="140"/>
        <v>0</v>
      </c>
      <c r="CV77" s="58">
        <f t="shared" si="140"/>
        <v>0</v>
      </c>
      <c r="CW77" s="58">
        <f t="shared" si="140"/>
        <v>0</v>
      </c>
      <c r="CX77" s="58">
        <f t="shared" si="140"/>
        <v>0</v>
      </c>
      <c r="CY77" s="58">
        <f t="shared" si="140"/>
        <v>0</v>
      </c>
      <c r="CZ77" s="58">
        <f t="shared" si="140"/>
        <v>0</v>
      </c>
      <c r="DA77" s="58">
        <f t="shared" si="140"/>
        <v>0</v>
      </c>
      <c r="DB77" s="58">
        <f t="shared" si="140"/>
        <v>0</v>
      </c>
      <c r="DC77" s="58">
        <f t="shared" si="140"/>
        <v>0</v>
      </c>
      <c r="DD77" s="58">
        <f t="shared" si="140"/>
        <v>0</v>
      </c>
      <c r="DE77" s="58">
        <f t="shared" si="140"/>
        <v>0</v>
      </c>
      <c r="DF77" s="58">
        <f t="shared" si="140"/>
        <v>0</v>
      </c>
      <c r="DG77" s="58">
        <f t="shared" si="140"/>
        <v>0</v>
      </c>
      <c r="DH77" s="58">
        <f t="shared" si="140"/>
        <v>0</v>
      </c>
      <c r="DI77" s="58">
        <f t="shared" ref="DI77:DP77" si="141">SUM(DI72:DI76)</f>
        <v>0</v>
      </c>
      <c r="DJ77" s="58">
        <f t="shared" si="141"/>
        <v>0</v>
      </c>
      <c r="DK77" s="58">
        <f t="shared" si="141"/>
        <v>0</v>
      </c>
      <c r="DL77" s="58">
        <f t="shared" si="141"/>
        <v>0</v>
      </c>
      <c r="DM77" s="58">
        <f t="shared" si="141"/>
        <v>0</v>
      </c>
      <c r="DN77" s="58">
        <f t="shared" si="141"/>
        <v>0</v>
      </c>
      <c r="DO77" s="58">
        <f t="shared" si="141"/>
        <v>0</v>
      </c>
      <c r="DP77" s="58">
        <f t="shared" si="141"/>
        <v>0</v>
      </c>
    </row>
    <row r="78" spans="2:120" x14ac:dyDescent="0.2">
      <c r="B78" s="37" t="s">
        <v>27</v>
      </c>
      <c r="C78" s="8" t="s">
        <v>132</v>
      </c>
      <c r="Q78" s="57">
        <v>0</v>
      </c>
      <c r="R78" s="57">
        <v>0</v>
      </c>
      <c r="S78" s="57">
        <v>0</v>
      </c>
      <c r="T78" s="57">
        <v>0</v>
      </c>
      <c r="U78" s="57">
        <v>0</v>
      </c>
      <c r="V78" s="57">
        <v>0</v>
      </c>
      <c r="W78" s="57">
        <v>0</v>
      </c>
      <c r="X78" s="57">
        <v>0</v>
      </c>
      <c r="Y78" s="57">
        <v>0</v>
      </c>
      <c r="Z78" s="57">
        <v>0</v>
      </c>
      <c r="AA78" s="57">
        <v>0</v>
      </c>
      <c r="AB78" s="57">
        <v>0</v>
      </c>
      <c r="AC78" s="57">
        <f t="shared" ref="AC78:AC80" si="142">SUM(Q78:T78)</f>
        <v>0</v>
      </c>
      <c r="AD78" s="57">
        <v>0</v>
      </c>
      <c r="AE78" s="57">
        <v>0</v>
      </c>
      <c r="AF78" s="57">
        <v>0</v>
      </c>
      <c r="AG78" s="57">
        <v>0</v>
      </c>
      <c r="AH78" s="57">
        <v>0</v>
      </c>
      <c r="AI78" s="57">
        <v>2</v>
      </c>
      <c r="AJ78" s="57">
        <v>0</v>
      </c>
      <c r="AK78" s="57">
        <v>0</v>
      </c>
      <c r="AL78" s="57">
        <v>0</v>
      </c>
      <c r="AM78" s="57">
        <v>0</v>
      </c>
      <c r="AN78" s="57">
        <v>0</v>
      </c>
      <c r="AO78" s="57">
        <v>0</v>
      </c>
      <c r="AP78" s="42">
        <f t="shared" ref="AP78:AP80" si="143">SUM(AD78:AG78)</f>
        <v>0</v>
      </c>
      <c r="AQ78" s="57">
        <v>0</v>
      </c>
      <c r="AR78" s="57">
        <v>0</v>
      </c>
      <c r="AS78" s="57">
        <v>0</v>
      </c>
      <c r="AT78" s="57">
        <v>0</v>
      </c>
      <c r="AU78" s="57">
        <v>0</v>
      </c>
      <c r="AV78" s="57">
        <v>0</v>
      </c>
      <c r="AW78" s="57">
        <v>0</v>
      </c>
      <c r="AX78" s="57">
        <v>0</v>
      </c>
      <c r="AY78" s="57">
        <v>0</v>
      </c>
      <c r="AZ78" s="57">
        <v>0</v>
      </c>
      <c r="BA78" s="57">
        <v>0</v>
      </c>
      <c r="BB78" s="57">
        <v>0</v>
      </c>
      <c r="BC78" s="57">
        <f t="shared" ref="BC78:BC80" si="144">SUM(AQ78:AT78)</f>
        <v>0</v>
      </c>
      <c r="BD78" s="57">
        <v>0</v>
      </c>
      <c r="BE78" s="57">
        <v>0</v>
      </c>
      <c r="BF78" s="57">
        <v>0</v>
      </c>
      <c r="BG78" s="57">
        <v>0</v>
      </c>
      <c r="BH78" s="57">
        <v>2</v>
      </c>
      <c r="BI78" s="57">
        <v>2</v>
      </c>
      <c r="BJ78" s="57">
        <v>0</v>
      </c>
      <c r="BK78" s="57">
        <v>0</v>
      </c>
      <c r="BL78" s="57">
        <v>0</v>
      </c>
      <c r="BM78" s="57">
        <v>0</v>
      </c>
      <c r="BN78" s="57">
        <v>4</v>
      </c>
      <c r="BO78" s="57">
        <v>0</v>
      </c>
      <c r="BP78" s="57">
        <f t="shared" ref="BP78:BP80" si="145">SUM(BD78:BG78)</f>
        <v>0</v>
      </c>
      <c r="BQ78" s="57">
        <v>0</v>
      </c>
      <c r="BR78" s="57">
        <v>0</v>
      </c>
      <c r="BS78" s="57">
        <v>0</v>
      </c>
      <c r="BT78" s="57">
        <v>0</v>
      </c>
      <c r="BU78" s="57">
        <v>0</v>
      </c>
      <c r="BV78" s="57">
        <v>0</v>
      </c>
      <c r="BW78" s="57">
        <v>0</v>
      </c>
      <c r="BX78" s="57">
        <v>0</v>
      </c>
      <c r="BY78" s="57">
        <v>0</v>
      </c>
      <c r="BZ78" s="57">
        <v>0</v>
      </c>
      <c r="CA78" s="57">
        <v>0</v>
      </c>
      <c r="CB78" s="57">
        <v>0</v>
      </c>
      <c r="CC78" s="57">
        <f t="shared" ref="CC78:CC80" si="146">SUM(BQ78:BT78)</f>
        <v>0</v>
      </c>
      <c r="CD78" s="57">
        <v>0</v>
      </c>
      <c r="CE78" s="57">
        <v>0</v>
      </c>
      <c r="CF78" s="57">
        <v>0</v>
      </c>
      <c r="CG78" s="57">
        <v>0</v>
      </c>
      <c r="CH78" s="57">
        <v>0</v>
      </c>
      <c r="CI78" s="57">
        <v>0</v>
      </c>
      <c r="CJ78" s="57">
        <v>0</v>
      </c>
      <c r="CK78" s="57">
        <v>0</v>
      </c>
      <c r="CL78" s="57">
        <v>0</v>
      </c>
      <c r="CM78" s="57">
        <v>0</v>
      </c>
      <c r="CN78" s="57">
        <v>0</v>
      </c>
      <c r="CO78" s="57">
        <v>0</v>
      </c>
      <c r="CP78" s="57">
        <f t="shared" ref="CP78:CP80" si="147">SUM(CD78:CG78)</f>
        <v>0</v>
      </c>
      <c r="CQ78" s="57">
        <v>0</v>
      </c>
      <c r="CR78" s="57">
        <v>0</v>
      </c>
      <c r="CS78" s="57">
        <v>0</v>
      </c>
      <c r="CT78" s="57">
        <v>0</v>
      </c>
      <c r="CU78" s="57">
        <v>0</v>
      </c>
      <c r="CV78" s="57">
        <v>0</v>
      </c>
      <c r="CW78" s="57">
        <v>0</v>
      </c>
      <c r="CX78" s="57">
        <v>0</v>
      </c>
      <c r="CY78" s="57">
        <v>0</v>
      </c>
      <c r="CZ78" s="57">
        <v>0</v>
      </c>
      <c r="DA78" s="57">
        <v>0</v>
      </c>
      <c r="DB78" s="57">
        <v>0</v>
      </c>
      <c r="DC78" s="57">
        <f t="shared" ref="DC78:DC80" si="148">SUM(CQ78:CT78)</f>
        <v>0</v>
      </c>
      <c r="DD78" s="57">
        <v>0</v>
      </c>
      <c r="DE78" s="57">
        <v>0</v>
      </c>
      <c r="DF78" s="57">
        <v>0</v>
      </c>
      <c r="DG78" s="57">
        <v>0</v>
      </c>
      <c r="DH78" s="57">
        <v>0</v>
      </c>
      <c r="DI78" s="57">
        <v>0</v>
      </c>
      <c r="DJ78" s="57">
        <v>0</v>
      </c>
      <c r="DK78" s="57">
        <v>0</v>
      </c>
      <c r="DL78" s="57">
        <v>0</v>
      </c>
      <c r="DM78" s="57">
        <v>0</v>
      </c>
      <c r="DN78" s="57">
        <v>0</v>
      </c>
      <c r="DO78" s="57">
        <v>0</v>
      </c>
      <c r="DP78" s="57">
        <f>SUM(DD78:DO78)</f>
        <v>0</v>
      </c>
    </row>
    <row r="79" spans="2:120" x14ac:dyDescent="0.2">
      <c r="B79" s="37"/>
      <c r="C79" s="8" t="s">
        <v>133</v>
      </c>
      <c r="Q79" s="57">
        <v>0</v>
      </c>
      <c r="R79" s="57">
        <v>0</v>
      </c>
      <c r="S79" s="57">
        <v>0</v>
      </c>
      <c r="T79" s="57">
        <v>4</v>
      </c>
      <c r="U79" s="57">
        <v>0</v>
      </c>
      <c r="V79" s="57">
        <v>0</v>
      </c>
      <c r="W79" s="57">
        <v>0</v>
      </c>
      <c r="X79" s="57">
        <v>0</v>
      </c>
      <c r="Y79" s="57">
        <v>0</v>
      </c>
      <c r="Z79" s="57">
        <v>0</v>
      </c>
      <c r="AA79" s="57">
        <v>0</v>
      </c>
      <c r="AB79" s="57">
        <v>0</v>
      </c>
      <c r="AC79" s="57">
        <f t="shared" si="142"/>
        <v>4</v>
      </c>
      <c r="AD79" s="57">
        <v>0</v>
      </c>
      <c r="AE79" s="57">
        <v>0</v>
      </c>
      <c r="AF79" s="57">
        <v>2</v>
      </c>
      <c r="AG79" s="57">
        <v>0</v>
      </c>
      <c r="AH79" s="57">
        <v>0</v>
      </c>
      <c r="AI79" s="57">
        <v>0</v>
      </c>
      <c r="AJ79" s="57">
        <v>0</v>
      </c>
      <c r="AK79" s="57">
        <v>0</v>
      </c>
      <c r="AL79" s="57">
        <v>0</v>
      </c>
      <c r="AM79" s="57">
        <v>0</v>
      </c>
      <c r="AN79" s="57">
        <v>0</v>
      </c>
      <c r="AO79" s="57">
        <v>0</v>
      </c>
      <c r="AP79" s="42">
        <f t="shared" si="143"/>
        <v>2</v>
      </c>
      <c r="AQ79" s="57">
        <v>0</v>
      </c>
      <c r="AR79" s="57">
        <v>0</v>
      </c>
      <c r="AS79" s="57">
        <v>0</v>
      </c>
      <c r="AT79" s="57">
        <v>0</v>
      </c>
      <c r="AU79" s="57">
        <v>0</v>
      </c>
      <c r="AV79" s="57">
        <v>0</v>
      </c>
      <c r="AW79" s="57">
        <v>2</v>
      </c>
      <c r="AX79" s="57">
        <v>2</v>
      </c>
      <c r="AY79" s="57">
        <v>0</v>
      </c>
      <c r="AZ79" s="57">
        <v>0</v>
      </c>
      <c r="BA79" s="57">
        <v>0</v>
      </c>
      <c r="BB79" s="57">
        <v>0</v>
      </c>
      <c r="BC79" s="57">
        <f t="shared" si="144"/>
        <v>0</v>
      </c>
      <c r="BD79" s="57">
        <v>0</v>
      </c>
      <c r="BE79" s="57">
        <v>0</v>
      </c>
      <c r="BF79" s="57">
        <v>1.8</v>
      </c>
      <c r="BG79" s="57">
        <v>0</v>
      </c>
      <c r="BH79" s="57">
        <v>1.9</v>
      </c>
      <c r="BI79" s="57">
        <v>0</v>
      </c>
      <c r="BJ79" s="57">
        <v>2</v>
      </c>
      <c r="BK79" s="57">
        <v>0</v>
      </c>
      <c r="BL79" s="57">
        <v>0</v>
      </c>
      <c r="BM79" s="57">
        <v>0</v>
      </c>
      <c r="BN79" s="57">
        <v>2</v>
      </c>
      <c r="BO79" s="57">
        <v>0</v>
      </c>
      <c r="BP79" s="57">
        <f t="shared" si="145"/>
        <v>1.8</v>
      </c>
      <c r="BQ79" s="57">
        <v>2</v>
      </c>
      <c r="BR79" s="57">
        <v>0</v>
      </c>
      <c r="BS79" s="57">
        <v>0</v>
      </c>
      <c r="BT79" s="57">
        <v>4</v>
      </c>
      <c r="BU79" s="57">
        <v>0</v>
      </c>
      <c r="BV79" s="57">
        <v>0</v>
      </c>
      <c r="BW79" s="57">
        <v>0</v>
      </c>
      <c r="BX79" s="57">
        <v>0</v>
      </c>
      <c r="BY79" s="57">
        <v>0</v>
      </c>
      <c r="BZ79" s="57">
        <v>0</v>
      </c>
      <c r="CA79" s="57">
        <v>0</v>
      </c>
      <c r="CB79" s="57">
        <v>0</v>
      </c>
      <c r="CC79" s="57">
        <f t="shared" si="146"/>
        <v>6</v>
      </c>
      <c r="CD79" s="57">
        <v>0</v>
      </c>
      <c r="CE79" s="57">
        <v>0</v>
      </c>
      <c r="CF79" s="57">
        <v>0</v>
      </c>
      <c r="CG79" s="57">
        <v>0</v>
      </c>
      <c r="CH79" s="57">
        <v>0</v>
      </c>
      <c r="CI79" s="57">
        <v>0</v>
      </c>
      <c r="CJ79" s="57">
        <v>0</v>
      </c>
      <c r="CK79" s="57">
        <v>0</v>
      </c>
      <c r="CL79" s="57">
        <v>0</v>
      </c>
      <c r="CM79" s="57">
        <v>0</v>
      </c>
      <c r="CN79" s="57">
        <v>0</v>
      </c>
      <c r="CO79" s="57">
        <v>0</v>
      </c>
      <c r="CP79" s="57">
        <f t="shared" si="147"/>
        <v>0</v>
      </c>
      <c r="CQ79" s="57">
        <v>0</v>
      </c>
      <c r="CR79" s="57">
        <v>0</v>
      </c>
      <c r="CS79" s="57">
        <v>0</v>
      </c>
      <c r="CT79" s="57">
        <v>0</v>
      </c>
      <c r="CU79" s="57">
        <v>0</v>
      </c>
      <c r="CV79" s="57">
        <v>0</v>
      </c>
      <c r="CW79" s="57">
        <v>0</v>
      </c>
      <c r="CX79" s="57">
        <v>0</v>
      </c>
      <c r="CY79" s="57">
        <v>0</v>
      </c>
      <c r="CZ79" s="57">
        <v>0</v>
      </c>
      <c r="DA79" s="57">
        <v>0</v>
      </c>
      <c r="DB79" s="57">
        <v>0</v>
      </c>
      <c r="DC79" s="57">
        <f t="shared" si="148"/>
        <v>0</v>
      </c>
      <c r="DD79" s="57">
        <v>0</v>
      </c>
      <c r="DE79" s="57">
        <v>0</v>
      </c>
      <c r="DF79" s="57">
        <v>0</v>
      </c>
      <c r="DG79" s="57">
        <v>0</v>
      </c>
      <c r="DH79" s="57">
        <v>0</v>
      </c>
      <c r="DI79" s="57">
        <v>0</v>
      </c>
      <c r="DJ79" s="57">
        <v>0</v>
      </c>
      <c r="DK79" s="57">
        <v>0</v>
      </c>
      <c r="DL79" s="57">
        <v>0</v>
      </c>
      <c r="DM79" s="57">
        <v>0</v>
      </c>
      <c r="DN79" s="57">
        <v>0</v>
      </c>
      <c r="DO79" s="57">
        <v>0</v>
      </c>
      <c r="DP79" s="57">
        <f>SUM(DD79:DO79)</f>
        <v>0</v>
      </c>
    </row>
    <row r="80" spans="2:120" x14ac:dyDescent="0.2">
      <c r="B80" s="37"/>
      <c r="C80" s="8" t="s">
        <v>131</v>
      </c>
      <c r="Q80" s="57">
        <v>0</v>
      </c>
      <c r="R80" s="57">
        <v>0</v>
      </c>
      <c r="S80" s="57">
        <v>0</v>
      </c>
      <c r="T80" s="57">
        <v>0</v>
      </c>
      <c r="U80" s="57">
        <v>0</v>
      </c>
      <c r="V80" s="57">
        <v>0</v>
      </c>
      <c r="W80" s="57">
        <v>0</v>
      </c>
      <c r="X80" s="57">
        <v>1.825</v>
      </c>
      <c r="Y80" s="57">
        <v>0</v>
      </c>
      <c r="Z80" s="57">
        <v>0</v>
      </c>
      <c r="AA80" s="57">
        <v>0</v>
      </c>
      <c r="AB80" s="57">
        <v>0</v>
      </c>
      <c r="AC80" s="57">
        <f t="shared" si="142"/>
        <v>0</v>
      </c>
      <c r="AD80" s="57">
        <v>0</v>
      </c>
      <c r="AE80" s="57">
        <v>0</v>
      </c>
      <c r="AF80" s="57">
        <v>6</v>
      </c>
      <c r="AG80" s="57">
        <v>0</v>
      </c>
      <c r="AH80" s="57">
        <v>0</v>
      </c>
      <c r="AI80" s="57">
        <v>1.875</v>
      </c>
      <c r="AJ80" s="57">
        <v>2</v>
      </c>
      <c r="AK80" s="57">
        <v>0</v>
      </c>
      <c r="AL80" s="57">
        <v>2</v>
      </c>
      <c r="AM80" s="57">
        <v>0</v>
      </c>
      <c r="AN80" s="57">
        <v>0</v>
      </c>
      <c r="AO80" s="57">
        <v>0</v>
      </c>
      <c r="AP80" s="42">
        <f t="shared" si="143"/>
        <v>6</v>
      </c>
      <c r="AQ80" s="57">
        <v>3.5</v>
      </c>
      <c r="AR80" s="57">
        <v>2</v>
      </c>
      <c r="AS80" s="57">
        <v>0</v>
      </c>
      <c r="AT80" s="57">
        <v>0</v>
      </c>
      <c r="AU80" s="57">
        <v>0</v>
      </c>
      <c r="AV80" s="57">
        <v>0</v>
      </c>
      <c r="AW80" s="57">
        <v>2</v>
      </c>
      <c r="AX80" s="57">
        <v>0</v>
      </c>
      <c r="AY80" s="57">
        <v>0</v>
      </c>
      <c r="AZ80" s="57">
        <v>3.6</v>
      </c>
      <c r="BA80" s="57">
        <v>0</v>
      </c>
      <c r="BB80" s="57">
        <v>4</v>
      </c>
      <c r="BC80" s="57">
        <f t="shared" si="144"/>
        <v>5.5</v>
      </c>
      <c r="BD80" s="57">
        <v>0</v>
      </c>
      <c r="BE80" s="57">
        <v>4</v>
      </c>
      <c r="BF80" s="57">
        <v>0</v>
      </c>
      <c r="BG80" s="57">
        <v>2</v>
      </c>
      <c r="BH80" s="57">
        <v>2</v>
      </c>
      <c r="BI80" s="57">
        <v>2</v>
      </c>
      <c r="BJ80" s="57">
        <v>2</v>
      </c>
      <c r="BK80" s="57">
        <v>0</v>
      </c>
      <c r="BL80" s="57">
        <v>0</v>
      </c>
      <c r="BM80" s="57">
        <v>4</v>
      </c>
      <c r="BN80" s="57">
        <v>0</v>
      </c>
      <c r="BO80" s="57">
        <v>2</v>
      </c>
      <c r="BP80" s="57">
        <f t="shared" si="145"/>
        <v>6</v>
      </c>
      <c r="BQ80" s="57">
        <v>4</v>
      </c>
      <c r="BR80" s="57">
        <v>0</v>
      </c>
      <c r="BS80" s="57">
        <v>0</v>
      </c>
      <c r="BT80" s="57">
        <v>6</v>
      </c>
      <c r="BU80" s="57">
        <v>0</v>
      </c>
      <c r="BV80" s="57">
        <v>0</v>
      </c>
      <c r="BW80" s="57"/>
      <c r="BX80" s="57">
        <v>0</v>
      </c>
      <c r="BY80" s="57">
        <v>0</v>
      </c>
      <c r="BZ80" s="57">
        <v>0</v>
      </c>
      <c r="CA80" s="57">
        <v>0</v>
      </c>
      <c r="CB80" s="57">
        <v>0</v>
      </c>
      <c r="CC80" s="57">
        <f t="shared" si="146"/>
        <v>10</v>
      </c>
      <c r="CD80" s="57">
        <v>0</v>
      </c>
      <c r="CE80" s="57">
        <v>0</v>
      </c>
      <c r="CF80" s="57">
        <v>0</v>
      </c>
      <c r="CG80" s="57">
        <v>0</v>
      </c>
      <c r="CH80" s="57">
        <v>0</v>
      </c>
      <c r="CI80" s="57">
        <v>0</v>
      </c>
      <c r="CJ80" s="57">
        <v>0</v>
      </c>
      <c r="CK80" s="57">
        <v>0</v>
      </c>
      <c r="CL80" s="57">
        <v>0</v>
      </c>
      <c r="CM80" s="57">
        <v>0</v>
      </c>
      <c r="CN80" s="57">
        <v>0</v>
      </c>
      <c r="CO80" s="57">
        <v>0</v>
      </c>
      <c r="CP80" s="57">
        <f t="shared" si="147"/>
        <v>0</v>
      </c>
      <c r="CQ80" s="57">
        <v>0</v>
      </c>
      <c r="CR80" s="57">
        <v>0</v>
      </c>
      <c r="CS80" s="57">
        <v>0</v>
      </c>
      <c r="CT80" s="57">
        <v>0</v>
      </c>
      <c r="CU80" s="57">
        <v>0</v>
      </c>
      <c r="CV80" s="57">
        <v>0</v>
      </c>
      <c r="CW80" s="57">
        <v>0</v>
      </c>
      <c r="CX80" s="57">
        <v>0</v>
      </c>
      <c r="CY80" s="57">
        <v>0</v>
      </c>
      <c r="CZ80" s="57">
        <v>0</v>
      </c>
      <c r="DA80" s="57">
        <v>0</v>
      </c>
      <c r="DB80" s="57">
        <v>0</v>
      </c>
      <c r="DC80" s="57">
        <f t="shared" si="148"/>
        <v>0</v>
      </c>
      <c r="DD80" s="57">
        <v>0</v>
      </c>
      <c r="DE80" s="57">
        <v>0</v>
      </c>
      <c r="DF80" s="57">
        <v>0</v>
      </c>
      <c r="DG80" s="57">
        <v>0</v>
      </c>
      <c r="DH80" s="57">
        <v>0</v>
      </c>
      <c r="DI80" s="57">
        <v>0</v>
      </c>
      <c r="DJ80" s="57">
        <v>0</v>
      </c>
      <c r="DK80" s="57">
        <v>0</v>
      </c>
      <c r="DL80" s="57">
        <v>0</v>
      </c>
      <c r="DM80" s="57">
        <v>0</v>
      </c>
      <c r="DN80" s="57">
        <v>0</v>
      </c>
      <c r="DO80" s="57">
        <v>0</v>
      </c>
      <c r="DP80" s="57">
        <f>SUM(DD80:DO80)</f>
        <v>0</v>
      </c>
    </row>
    <row r="81" spans="1:120" x14ac:dyDescent="0.2">
      <c r="B81" s="43" t="s">
        <v>406</v>
      </c>
      <c r="C81" s="44"/>
      <c r="D81" s="58"/>
      <c r="E81" s="58"/>
      <c r="F81" s="58"/>
      <c r="G81" s="58"/>
      <c r="H81" s="58"/>
      <c r="I81" s="58"/>
      <c r="J81" s="58"/>
      <c r="K81" s="58"/>
      <c r="L81" s="58"/>
      <c r="M81" s="58"/>
      <c r="N81" s="58"/>
      <c r="O81" s="58"/>
      <c r="P81" s="58"/>
      <c r="Q81" s="58">
        <f t="shared" ref="Q81:AV81" si="149">SUM(Q78:Q80)</f>
        <v>0</v>
      </c>
      <c r="R81" s="58">
        <f t="shared" si="149"/>
        <v>0</v>
      </c>
      <c r="S81" s="58">
        <f t="shared" si="149"/>
        <v>0</v>
      </c>
      <c r="T81" s="58">
        <f t="shared" si="149"/>
        <v>4</v>
      </c>
      <c r="U81" s="58">
        <f t="shared" si="149"/>
        <v>0</v>
      </c>
      <c r="V81" s="58">
        <f t="shared" si="149"/>
        <v>0</v>
      </c>
      <c r="W81" s="58">
        <f t="shared" si="149"/>
        <v>0</v>
      </c>
      <c r="X81" s="58">
        <f t="shared" si="149"/>
        <v>1.825</v>
      </c>
      <c r="Y81" s="58">
        <f t="shared" si="149"/>
        <v>0</v>
      </c>
      <c r="Z81" s="58">
        <f t="shared" si="149"/>
        <v>0</v>
      </c>
      <c r="AA81" s="58">
        <f t="shared" si="149"/>
        <v>0</v>
      </c>
      <c r="AB81" s="58">
        <f t="shared" si="149"/>
        <v>0</v>
      </c>
      <c r="AC81" s="58">
        <f t="shared" si="149"/>
        <v>4</v>
      </c>
      <c r="AD81" s="58">
        <f t="shared" si="149"/>
        <v>0</v>
      </c>
      <c r="AE81" s="58">
        <f t="shared" si="149"/>
        <v>0</v>
      </c>
      <c r="AF81" s="58">
        <f t="shared" si="149"/>
        <v>8</v>
      </c>
      <c r="AG81" s="58">
        <f t="shared" si="149"/>
        <v>0</v>
      </c>
      <c r="AH81" s="58">
        <f t="shared" si="149"/>
        <v>0</v>
      </c>
      <c r="AI81" s="58">
        <f t="shared" si="149"/>
        <v>3.875</v>
      </c>
      <c r="AJ81" s="58">
        <f t="shared" si="149"/>
        <v>2</v>
      </c>
      <c r="AK81" s="58">
        <f t="shared" si="149"/>
        <v>0</v>
      </c>
      <c r="AL81" s="58">
        <f t="shared" si="149"/>
        <v>2</v>
      </c>
      <c r="AM81" s="58">
        <f t="shared" si="149"/>
        <v>0</v>
      </c>
      <c r="AN81" s="58">
        <f t="shared" si="149"/>
        <v>0</v>
      </c>
      <c r="AO81" s="58">
        <f t="shared" si="149"/>
        <v>0</v>
      </c>
      <c r="AP81" s="58">
        <f t="shared" si="149"/>
        <v>8</v>
      </c>
      <c r="AQ81" s="58">
        <f t="shared" si="149"/>
        <v>3.5</v>
      </c>
      <c r="AR81" s="58">
        <f t="shared" si="149"/>
        <v>2</v>
      </c>
      <c r="AS81" s="58">
        <f t="shared" si="149"/>
        <v>0</v>
      </c>
      <c r="AT81" s="58">
        <f t="shared" si="149"/>
        <v>0</v>
      </c>
      <c r="AU81" s="58">
        <f t="shared" si="149"/>
        <v>0</v>
      </c>
      <c r="AV81" s="58">
        <f t="shared" si="149"/>
        <v>0</v>
      </c>
      <c r="AW81" s="58">
        <f t="shared" ref="AW81:CB81" si="150">SUM(AW78:AW80)</f>
        <v>4</v>
      </c>
      <c r="AX81" s="58">
        <f t="shared" si="150"/>
        <v>2</v>
      </c>
      <c r="AY81" s="58">
        <f t="shared" si="150"/>
        <v>0</v>
      </c>
      <c r="AZ81" s="58">
        <f t="shared" si="150"/>
        <v>3.6</v>
      </c>
      <c r="BA81" s="58">
        <f t="shared" si="150"/>
        <v>0</v>
      </c>
      <c r="BB81" s="58">
        <f t="shared" si="150"/>
        <v>4</v>
      </c>
      <c r="BC81" s="58">
        <f t="shared" si="150"/>
        <v>5.5</v>
      </c>
      <c r="BD81" s="58">
        <f t="shared" si="150"/>
        <v>0</v>
      </c>
      <c r="BE81" s="58">
        <f t="shared" si="150"/>
        <v>4</v>
      </c>
      <c r="BF81" s="58">
        <f t="shared" si="150"/>
        <v>1.8</v>
      </c>
      <c r="BG81" s="58">
        <f t="shared" si="150"/>
        <v>2</v>
      </c>
      <c r="BH81" s="58">
        <f t="shared" si="150"/>
        <v>5.9</v>
      </c>
      <c r="BI81" s="58">
        <f t="shared" si="150"/>
        <v>4</v>
      </c>
      <c r="BJ81" s="58">
        <f t="shared" si="150"/>
        <v>4</v>
      </c>
      <c r="BK81" s="58">
        <f t="shared" si="150"/>
        <v>0</v>
      </c>
      <c r="BL81" s="58">
        <f t="shared" si="150"/>
        <v>0</v>
      </c>
      <c r="BM81" s="58">
        <f t="shared" si="150"/>
        <v>4</v>
      </c>
      <c r="BN81" s="58">
        <f t="shared" si="150"/>
        <v>6</v>
      </c>
      <c r="BO81" s="58">
        <f t="shared" si="150"/>
        <v>2</v>
      </c>
      <c r="BP81" s="58">
        <f t="shared" si="150"/>
        <v>7.8</v>
      </c>
      <c r="BQ81" s="58">
        <f t="shared" si="150"/>
        <v>6</v>
      </c>
      <c r="BR81" s="58">
        <f t="shared" si="150"/>
        <v>0</v>
      </c>
      <c r="BS81" s="58">
        <f t="shared" si="150"/>
        <v>0</v>
      </c>
      <c r="BT81" s="58">
        <f t="shared" si="150"/>
        <v>10</v>
      </c>
      <c r="BU81" s="58">
        <f t="shared" si="150"/>
        <v>0</v>
      </c>
      <c r="BV81" s="58">
        <f t="shared" si="150"/>
        <v>0</v>
      </c>
      <c r="BW81" s="58">
        <f t="shared" si="150"/>
        <v>0</v>
      </c>
      <c r="BX81" s="58">
        <f t="shared" si="150"/>
        <v>0</v>
      </c>
      <c r="BY81" s="58">
        <f t="shared" si="150"/>
        <v>0</v>
      </c>
      <c r="BZ81" s="58">
        <f t="shared" si="150"/>
        <v>0</v>
      </c>
      <c r="CA81" s="58">
        <f t="shared" si="150"/>
        <v>0</v>
      </c>
      <c r="CB81" s="58">
        <f t="shared" si="150"/>
        <v>0</v>
      </c>
      <c r="CC81" s="58">
        <f t="shared" ref="CC81:DH81" si="151">SUM(CC78:CC80)</f>
        <v>16</v>
      </c>
      <c r="CD81" s="58">
        <f t="shared" si="151"/>
        <v>0</v>
      </c>
      <c r="CE81" s="58">
        <f t="shared" si="151"/>
        <v>0</v>
      </c>
      <c r="CF81" s="58">
        <f t="shared" si="151"/>
        <v>0</v>
      </c>
      <c r="CG81" s="58">
        <f t="shared" si="151"/>
        <v>0</v>
      </c>
      <c r="CH81" s="58">
        <f t="shared" si="151"/>
        <v>0</v>
      </c>
      <c r="CI81" s="58">
        <f t="shared" si="151"/>
        <v>0</v>
      </c>
      <c r="CJ81" s="58">
        <f t="shared" si="151"/>
        <v>0</v>
      </c>
      <c r="CK81" s="58">
        <f t="shared" si="151"/>
        <v>0</v>
      </c>
      <c r="CL81" s="58">
        <f t="shared" si="151"/>
        <v>0</v>
      </c>
      <c r="CM81" s="58">
        <f t="shared" si="151"/>
        <v>0</v>
      </c>
      <c r="CN81" s="58">
        <f t="shared" si="151"/>
        <v>0</v>
      </c>
      <c r="CO81" s="58">
        <f t="shared" si="151"/>
        <v>0</v>
      </c>
      <c r="CP81" s="58">
        <f t="shared" si="151"/>
        <v>0</v>
      </c>
      <c r="CQ81" s="58">
        <f t="shared" si="151"/>
        <v>0</v>
      </c>
      <c r="CR81" s="58">
        <f t="shared" si="151"/>
        <v>0</v>
      </c>
      <c r="CS81" s="58">
        <f t="shared" si="151"/>
        <v>0</v>
      </c>
      <c r="CT81" s="58">
        <f t="shared" si="151"/>
        <v>0</v>
      </c>
      <c r="CU81" s="58">
        <f t="shared" si="151"/>
        <v>0</v>
      </c>
      <c r="CV81" s="58">
        <f t="shared" si="151"/>
        <v>0</v>
      </c>
      <c r="CW81" s="58">
        <f t="shared" si="151"/>
        <v>0</v>
      </c>
      <c r="CX81" s="58">
        <f t="shared" si="151"/>
        <v>0</v>
      </c>
      <c r="CY81" s="58">
        <f t="shared" si="151"/>
        <v>0</v>
      </c>
      <c r="CZ81" s="58">
        <f t="shared" si="151"/>
        <v>0</v>
      </c>
      <c r="DA81" s="58">
        <f t="shared" si="151"/>
        <v>0</v>
      </c>
      <c r="DB81" s="58">
        <f t="shared" si="151"/>
        <v>0</v>
      </c>
      <c r="DC81" s="58">
        <f t="shared" si="151"/>
        <v>0</v>
      </c>
      <c r="DD81" s="58">
        <f t="shared" si="151"/>
        <v>0</v>
      </c>
      <c r="DE81" s="58">
        <f t="shared" si="151"/>
        <v>0</v>
      </c>
      <c r="DF81" s="58">
        <f t="shared" si="151"/>
        <v>0</v>
      </c>
      <c r="DG81" s="58">
        <f t="shared" si="151"/>
        <v>0</v>
      </c>
      <c r="DH81" s="58">
        <f t="shared" si="151"/>
        <v>0</v>
      </c>
      <c r="DI81" s="58">
        <f t="shared" ref="DI81:DP81" si="152">SUM(DI78:DI80)</f>
        <v>0</v>
      </c>
      <c r="DJ81" s="58">
        <f t="shared" si="152"/>
        <v>0</v>
      </c>
      <c r="DK81" s="58">
        <f t="shared" si="152"/>
        <v>0</v>
      </c>
      <c r="DL81" s="58">
        <f t="shared" si="152"/>
        <v>0</v>
      </c>
      <c r="DM81" s="58">
        <f t="shared" si="152"/>
        <v>0</v>
      </c>
      <c r="DN81" s="58">
        <f t="shared" si="152"/>
        <v>0</v>
      </c>
      <c r="DO81" s="58">
        <f t="shared" si="152"/>
        <v>0</v>
      </c>
      <c r="DP81" s="58">
        <f t="shared" si="152"/>
        <v>0</v>
      </c>
    </row>
    <row r="82" spans="1:120" x14ac:dyDescent="0.2">
      <c r="B82" s="37" t="s">
        <v>314</v>
      </c>
      <c r="C82" s="8" t="s">
        <v>120</v>
      </c>
      <c r="Q82" s="57">
        <v>0</v>
      </c>
      <c r="R82" s="57">
        <v>0</v>
      </c>
      <c r="S82" s="57">
        <v>0</v>
      </c>
      <c r="T82" s="57">
        <v>0</v>
      </c>
      <c r="U82" s="57">
        <v>0</v>
      </c>
      <c r="V82" s="57">
        <v>0</v>
      </c>
      <c r="W82" s="57">
        <v>0</v>
      </c>
      <c r="X82" s="57">
        <v>0</v>
      </c>
      <c r="Y82" s="57">
        <v>2</v>
      </c>
      <c r="Z82" s="57">
        <v>0</v>
      </c>
      <c r="AA82" s="57">
        <v>0</v>
      </c>
      <c r="AB82" s="57">
        <v>2</v>
      </c>
      <c r="AC82" s="57">
        <f t="shared" ref="AC82:AC86" si="153">SUM(Q82:T82)</f>
        <v>0</v>
      </c>
      <c r="AD82" s="57">
        <v>2</v>
      </c>
      <c r="AE82" s="57">
        <v>0</v>
      </c>
      <c r="AF82" s="57">
        <v>2</v>
      </c>
      <c r="AG82" s="57">
        <v>0</v>
      </c>
      <c r="AH82" s="57">
        <v>2</v>
      </c>
      <c r="AI82" s="57">
        <v>2</v>
      </c>
      <c r="AJ82" s="57">
        <v>0</v>
      </c>
      <c r="AK82" s="57">
        <v>2</v>
      </c>
      <c r="AL82" s="57">
        <v>0</v>
      </c>
      <c r="AM82" s="57">
        <v>0</v>
      </c>
      <c r="AN82" s="57">
        <v>0</v>
      </c>
      <c r="AO82" s="57">
        <v>1.9</v>
      </c>
      <c r="AP82" s="42">
        <f t="shared" ref="AP82:AP86" si="154">SUM(AD82:AG82)</f>
        <v>4</v>
      </c>
      <c r="AQ82" s="57">
        <v>0</v>
      </c>
      <c r="AR82" s="57">
        <v>0</v>
      </c>
      <c r="AS82" s="57">
        <v>0</v>
      </c>
      <c r="AT82" s="57">
        <v>0</v>
      </c>
      <c r="AU82" s="57">
        <v>0</v>
      </c>
      <c r="AV82" s="57">
        <v>0</v>
      </c>
      <c r="AW82" s="57">
        <v>0</v>
      </c>
      <c r="AX82" s="57">
        <v>0</v>
      </c>
      <c r="AY82" s="57">
        <v>0</v>
      </c>
      <c r="AZ82" s="57">
        <v>0</v>
      </c>
      <c r="BA82" s="57">
        <v>0</v>
      </c>
      <c r="BB82" s="57">
        <v>0</v>
      </c>
      <c r="BC82" s="57">
        <f t="shared" ref="BC82:BC86" si="155">SUM(AQ82:AT82)</f>
        <v>0</v>
      </c>
      <c r="BD82" s="57">
        <v>0</v>
      </c>
      <c r="BE82" s="57">
        <v>0</v>
      </c>
      <c r="BF82" s="57">
        <v>0</v>
      </c>
      <c r="BG82" s="57">
        <v>0</v>
      </c>
      <c r="BH82" s="57">
        <v>0</v>
      </c>
      <c r="BI82" s="57">
        <v>0</v>
      </c>
      <c r="BJ82" s="57">
        <v>0</v>
      </c>
      <c r="BK82" s="57">
        <v>0</v>
      </c>
      <c r="BL82" s="57">
        <v>0</v>
      </c>
      <c r="BM82" s="57">
        <v>0</v>
      </c>
      <c r="BN82" s="57">
        <v>0</v>
      </c>
      <c r="BO82" s="57">
        <v>0</v>
      </c>
      <c r="BP82" s="57">
        <f t="shared" ref="BP82:BP86" si="156">SUM(BD82:BG82)</f>
        <v>0</v>
      </c>
      <c r="BQ82" s="57">
        <v>0</v>
      </c>
      <c r="BR82" s="57">
        <v>0</v>
      </c>
      <c r="BS82" s="57">
        <v>0</v>
      </c>
      <c r="BT82" s="57">
        <v>0</v>
      </c>
      <c r="BU82" s="57">
        <v>0</v>
      </c>
      <c r="BV82" s="57">
        <v>0</v>
      </c>
      <c r="BW82" s="57">
        <v>0</v>
      </c>
      <c r="BX82" s="57">
        <v>0</v>
      </c>
      <c r="BY82" s="57">
        <v>0</v>
      </c>
      <c r="BZ82" s="57">
        <v>0</v>
      </c>
      <c r="CA82" s="57">
        <v>0</v>
      </c>
      <c r="CB82" s="57">
        <v>0</v>
      </c>
      <c r="CC82" s="57">
        <f t="shared" ref="CC82:CC86" si="157">SUM(BQ82:BT82)</f>
        <v>0</v>
      </c>
      <c r="CD82" s="57">
        <v>0</v>
      </c>
      <c r="CE82" s="57">
        <v>0</v>
      </c>
      <c r="CF82" s="57">
        <v>0</v>
      </c>
      <c r="CG82" s="57">
        <v>0</v>
      </c>
      <c r="CH82" s="57">
        <v>0</v>
      </c>
      <c r="CI82" s="57">
        <v>0</v>
      </c>
      <c r="CJ82" s="57">
        <v>0</v>
      </c>
      <c r="CK82" s="57">
        <v>0</v>
      </c>
      <c r="CL82" s="57">
        <v>0</v>
      </c>
      <c r="CM82" s="57">
        <v>0</v>
      </c>
      <c r="CN82" s="57">
        <v>0</v>
      </c>
      <c r="CO82" s="57">
        <v>0</v>
      </c>
      <c r="CP82" s="57">
        <f t="shared" ref="CP82:CP86" si="158">SUM(CD82:CG82)</f>
        <v>0</v>
      </c>
      <c r="CQ82" s="57">
        <v>0</v>
      </c>
      <c r="CR82" s="57">
        <v>0</v>
      </c>
      <c r="CS82" s="57">
        <v>0</v>
      </c>
      <c r="CT82" s="57">
        <v>0</v>
      </c>
      <c r="CU82" s="57">
        <v>0</v>
      </c>
      <c r="CV82" s="57">
        <v>0</v>
      </c>
      <c r="CW82" s="57">
        <v>0</v>
      </c>
      <c r="CX82" s="57">
        <v>0</v>
      </c>
      <c r="CY82" s="57">
        <v>0</v>
      </c>
      <c r="CZ82" s="57">
        <v>0</v>
      </c>
      <c r="DA82" s="57">
        <v>0</v>
      </c>
      <c r="DB82" s="57">
        <v>0</v>
      </c>
      <c r="DC82" s="57">
        <f t="shared" ref="DC82:DC86" si="159">SUM(CQ82:CT82)</f>
        <v>0</v>
      </c>
      <c r="DD82" s="57">
        <v>0</v>
      </c>
      <c r="DE82" s="57">
        <v>0</v>
      </c>
      <c r="DF82" s="57">
        <v>0</v>
      </c>
      <c r="DG82" s="57">
        <v>0</v>
      </c>
      <c r="DH82" s="57">
        <v>0</v>
      </c>
      <c r="DI82" s="57">
        <v>0</v>
      </c>
      <c r="DJ82" s="57">
        <v>0</v>
      </c>
      <c r="DK82" s="57">
        <v>0</v>
      </c>
      <c r="DL82" s="57">
        <v>0</v>
      </c>
      <c r="DM82" s="57">
        <v>0</v>
      </c>
      <c r="DN82" s="57">
        <v>0</v>
      </c>
      <c r="DO82" s="57">
        <v>0</v>
      </c>
      <c r="DP82" s="57">
        <f>SUM(DD82:DO82)</f>
        <v>0</v>
      </c>
    </row>
    <row r="83" spans="1:120" x14ac:dyDescent="0.2">
      <c r="B83" s="37"/>
      <c r="C83" s="8" t="s">
        <v>121</v>
      </c>
      <c r="Q83" s="57">
        <v>0</v>
      </c>
      <c r="R83" s="57">
        <v>0</v>
      </c>
      <c r="S83" s="57">
        <v>0</v>
      </c>
      <c r="T83" s="57">
        <v>0</v>
      </c>
      <c r="U83" s="57">
        <v>0</v>
      </c>
      <c r="V83" s="57">
        <v>0</v>
      </c>
      <c r="W83" s="57">
        <v>0</v>
      </c>
      <c r="X83" s="57">
        <v>0</v>
      </c>
      <c r="Y83" s="57">
        <v>0</v>
      </c>
      <c r="Z83" s="57">
        <v>0</v>
      </c>
      <c r="AA83" s="57">
        <v>0</v>
      </c>
      <c r="AB83" s="57">
        <v>0</v>
      </c>
      <c r="AC83" s="57">
        <f t="shared" si="153"/>
        <v>0</v>
      </c>
      <c r="AD83" s="57">
        <v>0</v>
      </c>
      <c r="AE83" s="57">
        <v>0</v>
      </c>
      <c r="AF83" s="57">
        <v>0</v>
      </c>
      <c r="AG83" s="57">
        <v>0</v>
      </c>
      <c r="AH83" s="57">
        <v>2</v>
      </c>
      <c r="AI83" s="57">
        <v>0</v>
      </c>
      <c r="AJ83" s="57">
        <v>0</v>
      </c>
      <c r="AK83" s="57">
        <v>0</v>
      </c>
      <c r="AL83" s="57">
        <v>0</v>
      </c>
      <c r="AM83" s="57">
        <v>0</v>
      </c>
      <c r="AN83" s="57">
        <v>0</v>
      </c>
      <c r="AO83" s="57">
        <v>0</v>
      </c>
      <c r="AP83" s="42">
        <f t="shared" si="154"/>
        <v>0</v>
      </c>
      <c r="AQ83" s="57">
        <v>0</v>
      </c>
      <c r="AR83" s="57">
        <v>0</v>
      </c>
      <c r="AS83" s="57">
        <v>0</v>
      </c>
      <c r="AT83" s="57">
        <v>0</v>
      </c>
      <c r="AU83" s="57">
        <v>0</v>
      </c>
      <c r="AV83" s="57">
        <v>0</v>
      </c>
      <c r="AW83" s="57">
        <v>0</v>
      </c>
      <c r="AX83" s="57">
        <v>0</v>
      </c>
      <c r="AY83" s="57">
        <v>0</v>
      </c>
      <c r="AZ83" s="57">
        <v>0</v>
      </c>
      <c r="BA83" s="57">
        <v>0</v>
      </c>
      <c r="BB83" s="57">
        <v>0</v>
      </c>
      <c r="BC83" s="57">
        <f t="shared" si="155"/>
        <v>0</v>
      </c>
      <c r="BD83" s="57">
        <v>0</v>
      </c>
      <c r="BE83" s="57">
        <v>0</v>
      </c>
      <c r="BF83" s="57">
        <v>0</v>
      </c>
      <c r="BG83" s="57">
        <v>0</v>
      </c>
      <c r="BH83" s="57">
        <v>0</v>
      </c>
      <c r="BI83" s="57">
        <v>0</v>
      </c>
      <c r="BJ83" s="57">
        <v>0</v>
      </c>
      <c r="BK83" s="57">
        <v>0</v>
      </c>
      <c r="BL83" s="57">
        <v>0</v>
      </c>
      <c r="BM83" s="57">
        <v>4</v>
      </c>
      <c r="BN83" s="57">
        <v>0</v>
      </c>
      <c r="BO83" s="57">
        <v>0</v>
      </c>
      <c r="BP83" s="57">
        <f t="shared" si="156"/>
        <v>0</v>
      </c>
      <c r="BQ83" s="57">
        <v>0</v>
      </c>
      <c r="BR83" s="57">
        <v>0</v>
      </c>
      <c r="BS83" s="57">
        <v>0</v>
      </c>
      <c r="BT83" s="57">
        <v>0</v>
      </c>
      <c r="BU83" s="57">
        <v>0</v>
      </c>
      <c r="BV83" s="57">
        <v>0</v>
      </c>
      <c r="BW83" s="57">
        <v>0</v>
      </c>
      <c r="BX83" s="57">
        <v>0</v>
      </c>
      <c r="BY83" s="57">
        <v>0</v>
      </c>
      <c r="BZ83" s="57">
        <v>0</v>
      </c>
      <c r="CA83" s="57">
        <v>0</v>
      </c>
      <c r="CB83" s="57">
        <v>0</v>
      </c>
      <c r="CC83" s="57">
        <f t="shared" si="157"/>
        <v>0</v>
      </c>
      <c r="CD83" s="57">
        <v>0</v>
      </c>
      <c r="CE83" s="57">
        <v>0</v>
      </c>
      <c r="CF83" s="57">
        <v>0</v>
      </c>
      <c r="CG83" s="57">
        <v>0</v>
      </c>
      <c r="CH83" s="57">
        <v>0</v>
      </c>
      <c r="CI83" s="57">
        <v>0</v>
      </c>
      <c r="CJ83" s="57">
        <v>0</v>
      </c>
      <c r="CK83" s="57">
        <v>0</v>
      </c>
      <c r="CL83" s="57">
        <v>0</v>
      </c>
      <c r="CM83" s="57">
        <v>0</v>
      </c>
      <c r="CN83" s="57">
        <v>0</v>
      </c>
      <c r="CO83" s="57">
        <v>0</v>
      </c>
      <c r="CP83" s="57">
        <f t="shared" si="158"/>
        <v>0</v>
      </c>
      <c r="CQ83" s="57">
        <v>0</v>
      </c>
      <c r="CR83" s="57">
        <v>0</v>
      </c>
      <c r="CS83" s="57">
        <v>0</v>
      </c>
      <c r="CT83" s="57">
        <v>0</v>
      </c>
      <c r="CU83" s="57">
        <v>0</v>
      </c>
      <c r="CV83" s="57">
        <v>0</v>
      </c>
      <c r="CW83" s="57">
        <v>0</v>
      </c>
      <c r="CX83" s="57">
        <v>0</v>
      </c>
      <c r="CY83" s="57">
        <v>0</v>
      </c>
      <c r="CZ83" s="57">
        <v>0</v>
      </c>
      <c r="DA83" s="57">
        <v>0</v>
      </c>
      <c r="DB83" s="57">
        <v>0</v>
      </c>
      <c r="DC83" s="57">
        <f t="shared" si="159"/>
        <v>0</v>
      </c>
      <c r="DD83" s="57">
        <v>0</v>
      </c>
      <c r="DE83" s="57">
        <v>0</v>
      </c>
      <c r="DF83" s="57">
        <v>0</v>
      </c>
      <c r="DG83" s="57">
        <v>0</v>
      </c>
      <c r="DH83" s="57">
        <v>0</v>
      </c>
      <c r="DI83" s="57">
        <v>0</v>
      </c>
      <c r="DJ83" s="57">
        <v>0</v>
      </c>
      <c r="DK83" s="57">
        <v>0</v>
      </c>
      <c r="DL83" s="57">
        <v>0</v>
      </c>
      <c r="DM83" s="57">
        <v>0</v>
      </c>
      <c r="DN83" s="57">
        <v>0</v>
      </c>
      <c r="DO83" s="57">
        <v>0</v>
      </c>
      <c r="DP83" s="57">
        <f>SUM(DD83:DO83)</f>
        <v>0</v>
      </c>
    </row>
    <row r="84" spans="1:120" x14ac:dyDescent="0.2">
      <c r="B84" s="37"/>
      <c r="C84" s="8" t="s">
        <v>122</v>
      </c>
      <c r="Q84" s="57">
        <v>0</v>
      </c>
      <c r="R84" s="57">
        <v>0</v>
      </c>
      <c r="S84" s="57">
        <v>4</v>
      </c>
      <c r="T84" s="57">
        <v>0</v>
      </c>
      <c r="U84" s="57">
        <v>0</v>
      </c>
      <c r="V84" s="57">
        <v>0</v>
      </c>
      <c r="W84" s="57">
        <v>0</v>
      </c>
      <c r="X84" s="57">
        <v>0</v>
      </c>
      <c r="Y84" s="57">
        <v>2</v>
      </c>
      <c r="Z84" s="57">
        <v>2</v>
      </c>
      <c r="AA84" s="57">
        <v>0</v>
      </c>
      <c r="AB84" s="57">
        <v>0</v>
      </c>
      <c r="AC84" s="57">
        <f t="shared" si="153"/>
        <v>4</v>
      </c>
      <c r="AD84" s="57">
        <v>4</v>
      </c>
      <c r="AE84" s="57">
        <v>0</v>
      </c>
      <c r="AF84" s="57">
        <v>2</v>
      </c>
      <c r="AG84" s="57">
        <v>0</v>
      </c>
      <c r="AH84" s="57">
        <v>0</v>
      </c>
      <c r="AI84" s="57">
        <v>0</v>
      </c>
      <c r="AJ84" s="57">
        <v>3.5</v>
      </c>
      <c r="AK84" s="57">
        <v>0</v>
      </c>
      <c r="AL84" s="57">
        <v>0</v>
      </c>
      <c r="AM84" s="57">
        <v>0</v>
      </c>
      <c r="AN84" s="57">
        <v>0</v>
      </c>
      <c r="AO84" s="57">
        <v>0</v>
      </c>
      <c r="AP84" s="42">
        <f t="shared" si="154"/>
        <v>6</v>
      </c>
      <c r="AQ84" s="57">
        <v>0</v>
      </c>
      <c r="AR84" s="57">
        <v>0</v>
      </c>
      <c r="AS84" s="57">
        <v>0</v>
      </c>
      <c r="AT84" s="57">
        <v>0</v>
      </c>
      <c r="AU84" s="57">
        <v>0</v>
      </c>
      <c r="AV84" s="57">
        <v>0</v>
      </c>
      <c r="AW84" s="57">
        <v>0</v>
      </c>
      <c r="AX84" s="57">
        <v>0</v>
      </c>
      <c r="AY84" s="57">
        <v>0</v>
      </c>
      <c r="AZ84" s="57">
        <v>2.4750000000000001</v>
      </c>
      <c r="BA84" s="57">
        <v>0</v>
      </c>
      <c r="BB84" s="57">
        <v>0</v>
      </c>
      <c r="BC84" s="57">
        <f t="shared" si="155"/>
        <v>0</v>
      </c>
      <c r="BD84" s="57">
        <v>0</v>
      </c>
      <c r="BE84" s="57">
        <v>0</v>
      </c>
      <c r="BF84" s="57">
        <v>0</v>
      </c>
      <c r="BG84" s="57">
        <v>0</v>
      </c>
      <c r="BH84" s="57">
        <v>0</v>
      </c>
      <c r="BI84" s="57">
        <v>0</v>
      </c>
      <c r="BJ84" s="57">
        <v>4</v>
      </c>
      <c r="BK84" s="57">
        <v>2</v>
      </c>
      <c r="BL84" s="57">
        <v>0</v>
      </c>
      <c r="BM84" s="57">
        <v>2</v>
      </c>
      <c r="BN84" s="57">
        <v>2</v>
      </c>
      <c r="BO84" s="57">
        <v>3.5750000000000002</v>
      </c>
      <c r="BP84" s="57">
        <f t="shared" si="156"/>
        <v>0</v>
      </c>
      <c r="BQ84" s="57">
        <v>0</v>
      </c>
      <c r="BR84" s="57">
        <v>2</v>
      </c>
      <c r="BS84" s="57">
        <v>0</v>
      </c>
      <c r="BT84" s="57">
        <v>1.8250000000000002</v>
      </c>
      <c r="BU84" s="57">
        <v>0</v>
      </c>
      <c r="BV84" s="57">
        <v>0</v>
      </c>
      <c r="BW84" s="57">
        <v>0</v>
      </c>
      <c r="BX84" s="57">
        <v>0</v>
      </c>
      <c r="BY84" s="57">
        <v>0</v>
      </c>
      <c r="BZ84" s="57">
        <v>0</v>
      </c>
      <c r="CA84" s="57">
        <v>0</v>
      </c>
      <c r="CB84" s="57">
        <v>0</v>
      </c>
      <c r="CC84" s="57">
        <f t="shared" si="157"/>
        <v>3.8250000000000002</v>
      </c>
      <c r="CD84" s="57">
        <v>0</v>
      </c>
      <c r="CE84" s="57">
        <v>0</v>
      </c>
      <c r="CF84" s="57">
        <v>0</v>
      </c>
      <c r="CG84" s="57">
        <v>0</v>
      </c>
      <c r="CH84" s="57">
        <v>0</v>
      </c>
      <c r="CI84" s="57">
        <v>0</v>
      </c>
      <c r="CJ84" s="57">
        <v>0</v>
      </c>
      <c r="CK84" s="57">
        <v>0</v>
      </c>
      <c r="CL84" s="57">
        <v>0</v>
      </c>
      <c r="CM84" s="57">
        <v>0</v>
      </c>
      <c r="CN84" s="57">
        <v>0</v>
      </c>
      <c r="CO84" s="57">
        <v>0</v>
      </c>
      <c r="CP84" s="57">
        <f t="shared" si="158"/>
        <v>0</v>
      </c>
      <c r="CQ84" s="57">
        <v>0</v>
      </c>
      <c r="CR84" s="57">
        <v>0</v>
      </c>
      <c r="CS84" s="57">
        <v>0</v>
      </c>
      <c r="CT84" s="57">
        <v>0</v>
      </c>
      <c r="CU84" s="57">
        <v>0</v>
      </c>
      <c r="CV84" s="57">
        <v>0</v>
      </c>
      <c r="CW84" s="57">
        <v>0</v>
      </c>
      <c r="CX84" s="57">
        <v>0</v>
      </c>
      <c r="CY84" s="57">
        <v>0</v>
      </c>
      <c r="CZ84" s="57">
        <v>0</v>
      </c>
      <c r="DA84" s="57">
        <v>0</v>
      </c>
      <c r="DB84" s="57">
        <v>0</v>
      </c>
      <c r="DC84" s="57">
        <f t="shared" si="159"/>
        <v>0</v>
      </c>
      <c r="DD84" s="57">
        <v>0</v>
      </c>
      <c r="DE84" s="57">
        <v>0</v>
      </c>
      <c r="DF84" s="57">
        <v>0</v>
      </c>
      <c r="DG84" s="57">
        <v>0</v>
      </c>
      <c r="DH84" s="57">
        <v>0</v>
      </c>
      <c r="DI84" s="57">
        <v>0</v>
      </c>
      <c r="DJ84" s="57">
        <v>0</v>
      </c>
      <c r="DK84" s="57">
        <v>0</v>
      </c>
      <c r="DL84" s="57">
        <v>0</v>
      </c>
      <c r="DM84" s="57">
        <v>0</v>
      </c>
      <c r="DN84" s="57">
        <v>0</v>
      </c>
      <c r="DO84" s="57">
        <v>0</v>
      </c>
      <c r="DP84" s="57">
        <f>SUM(DD84:DO84)</f>
        <v>0</v>
      </c>
    </row>
    <row r="85" spans="1:120" x14ac:dyDescent="0.2">
      <c r="B85" s="37"/>
      <c r="C85" s="8" t="s">
        <v>123</v>
      </c>
      <c r="Q85" s="57">
        <v>0</v>
      </c>
      <c r="R85" s="57">
        <v>0</v>
      </c>
      <c r="S85" s="57">
        <v>0</v>
      </c>
      <c r="T85" s="57">
        <v>0</v>
      </c>
      <c r="U85" s="57">
        <v>0</v>
      </c>
      <c r="V85" s="57">
        <v>0</v>
      </c>
      <c r="W85" s="57">
        <v>0</v>
      </c>
      <c r="X85" s="57">
        <v>2</v>
      </c>
      <c r="Y85" s="57">
        <v>0</v>
      </c>
      <c r="Z85" s="57">
        <v>0</v>
      </c>
      <c r="AA85" s="57">
        <v>0</v>
      </c>
      <c r="AB85" s="57">
        <v>1.55</v>
      </c>
      <c r="AC85" s="57">
        <f t="shared" si="153"/>
        <v>0</v>
      </c>
      <c r="AD85" s="57">
        <v>0</v>
      </c>
      <c r="AE85" s="57">
        <v>0</v>
      </c>
      <c r="AF85" s="57">
        <v>2</v>
      </c>
      <c r="AG85" s="57">
        <v>0</v>
      </c>
      <c r="AH85" s="57">
        <v>2.5</v>
      </c>
      <c r="AI85" s="57">
        <v>1.25</v>
      </c>
      <c r="AJ85" s="57">
        <v>0</v>
      </c>
      <c r="AK85" s="57">
        <v>0</v>
      </c>
      <c r="AL85" s="57">
        <v>0</v>
      </c>
      <c r="AM85" s="57">
        <v>0</v>
      </c>
      <c r="AN85" s="57">
        <v>0</v>
      </c>
      <c r="AO85" s="57">
        <v>3.4750000000000001</v>
      </c>
      <c r="AP85" s="42">
        <f t="shared" si="154"/>
        <v>2</v>
      </c>
      <c r="AQ85" s="57">
        <v>0</v>
      </c>
      <c r="AR85" s="57">
        <v>0</v>
      </c>
      <c r="AS85" s="57">
        <v>0</v>
      </c>
      <c r="AT85" s="57">
        <v>0</v>
      </c>
      <c r="AU85" s="57">
        <v>0</v>
      </c>
      <c r="AV85" s="57">
        <v>2</v>
      </c>
      <c r="AW85" s="57">
        <v>0</v>
      </c>
      <c r="AX85" s="57">
        <v>2</v>
      </c>
      <c r="AY85" s="57">
        <v>0</v>
      </c>
      <c r="AZ85" s="57">
        <v>2</v>
      </c>
      <c r="BA85" s="57">
        <v>2</v>
      </c>
      <c r="BB85" s="57">
        <v>0</v>
      </c>
      <c r="BC85" s="57">
        <f t="shared" si="155"/>
        <v>0</v>
      </c>
      <c r="BD85" s="57">
        <v>2</v>
      </c>
      <c r="BE85" s="57">
        <v>0</v>
      </c>
      <c r="BF85" s="57">
        <v>1.4750000000000001</v>
      </c>
      <c r="BG85" s="57">
        <v>0</v>
      </c>
      <c r="BH85" s="57">
        <v>0</v>
      </c>
      <c r="BI85" s="57">
        <v>0</v>
      </c>
      <c r="BJ85" s="57">
        <v>0</v>
      </c>
      <c r="BK85" s="57">
        <v>0</v>
      </c>
      <c r="BL85" s="57">
        <v>2</v>
      </c>
      <c r="BM85" s="57">
        <v>0</v>
      </c>
      <c r="BN85" s="57">
        <v>1.9750000000000001</v>
      </c>
      <c r="BO85" s="57">
        <v>0</v>
      </c>
      <c r="BP85" s="57">
        <f t="shared" si="156"/>
        <v>3.4750000000000001</v>
      </c>
      <c r="BQ85" s="57">
        <v>0</v>
      </c>
      <c r="BR85" s="57">
        <v>0</v>
      </c>
      <c r="BS85" s="57">
        <v>0</v>
      </c>
      <c r="BT85" s="57">
        <v>0</v>
      </c>
      <c r="BU85" s="57">
        <v>0</v>
      </c>
      <c r="BV85" s="57">
        <v>0</v>
      </c>
      <c r="BW85" s="57">
        <v>0</v>
      </c>
      <c r="BX85" s="57">
        <v>0</v>
      </c>
      <c r="BY85" s="57">
        <v>0</v>
      </c>
      <c r="BZ85" s="57">
        <v>0</v>
      </c>
      <c r="CA85" s="57">
        <v>0</v>
      </c>
      <c r="CB85" s="57">
        <v>0</v>
      </c>
      <c r="CC85" s="57">
        <f t="shared" si="157"/>
        <v>0</v>
      </c>
      <c r="CD85" s="57">
        <v>0</v>
      </c>
      <c r="CE85" s="57">
        <v>0</v>
      </c>
      <c r="CF85" s="57">
        <v>0</v>
      </c>
      <c r="CG85" s="57">
        <v>0</v>
      </c>
      <c r="CH85" s="57">
        <v>0</v>
      </c>
      <c r="CI85" s="57">
        <v>0</v>
      </c>
      <c r="CJ85" s="57">
        <v>0</v>
      </c>
      <c r="CK85" s="57">
        <v>0</v>
      </c>
      <c r="CL85" s="57">
        <v>0</v>
      </c>
      <c r="CM85" s="57">
        <v>0</v>
      </c>
      <c r="CN85" s="57">
        <v>0</v>
      </c>
      <c r="CO85" s="57">
        <v>0</v>
      </c>
      <c r="CP85" s="57">
        <f t="shared" si="158"/>
        <v>0</v>
      </c>
      <c r="CQ85" s="57">
        <v>0</v>
      </c>
      <c r="CR85" s="57">
        <v>0</v>
      </c>
      <c r="CS85" s="57">
        <v>0</v>
      </c>
      <c r="CT85" s="57">
        <v>0</v>
      </c>
      <c r="CU85" s="57">
        <v>0</v>
      </c>
      <c r="CV85" s="57">
        <v>0</v>
      </c>
      <c r="CW85" s="57">
        <v>0</v>
      </c>
      <c r="CX85" s="57">
        <v>0</v>
      </c>
      <c r="CY85" s="57">
        <v>0</v>
      </c>
      <c r="CZ85" s="57">
        <v>0</v>
      </c>
      <c r="DA85" s="57">
        <v>0</v>
      </c>
      <c r="DB85" s="57">
        <v>0</v>
      </c>
      <c r="DC85" s="57">
        <f t="shared" si="159"/>
        <v>0</v>
      </c>
      <c r="DD85" s="57">
        <v>0</v>
      </c>
      <c r="DE85" s="57">
        <v>0</v>
      </c>
      <c r="DF85" s="57">
        <v>0</v>
      </c>
      <c r="DG85" s="57">
        <v>0</v>
      </c>
      <c r="DH85" s="57">
        <v>0</v>
      </c>
      <c r="DI85" s="57">
        <v>0</v>
      </c>
      <c r="DJ85" s="57">
        <v>0</v>
      </c>
      <c r="DK85" s="57">
        <v>0</v>
      </c>
      <c r="DL85" s="57">
        <v>0</v>
      </c>
      <c r="DM85" s="57">
        <v>0</v>
      </c>
      <c r="DN85" s="57">
        <v>0</v>
      </c>
      <c r="DO85" s="57">
        <v>0</v>
      </c>
      <c r="DP85" s="57">
        <f>SUM(DD85:DO85)</f>
        <v>0</v>
      </c>
    </row>
    <row r="86" spans="1:120" x14ac:dyDescent="0.2">
      <c r="B86" s="37"/>
      <c r="C86" s="8" t="s">
        <v>315</v>
      </c>
      <c r="Q86" s="57">
        <v>0</v>
      </c>
      <c r="R86" s="57">
        <v>0</v>
      </c>
      <c r="S86" s="57">
        <v>0</v>
      </c>
      <c r="T86" s="57">
        <v>0</v>
      </c>
      <c r="U86" s="57">
        <v>0</v>
      </c>
      <c r="V86" s="57">
        <v>0</v>
      </c>
      <c r="W86" s="57">
        <v>0</v>
      </c>
      <c r="X86" s="57">
        <v>0</v>
      </c>
      <c r="Y86" s="57">
        <v>0</v>
      </c>
      <c r="Z86" s="57">
        <v>0</v>
      </c>
      <c r="AA86" s="57">
        <v>0</v>
      </c>
      <c r="AB86" s="57">
        <v>0</v>
      </c>
      <c r="AC86" s="57">
        <f t="shared" si="153"/>
        <v>0</v>
      </c>
      <c r="AD86" s="57">
        <v>2.2000000000000002</v>
      </c>
      <c r="AE86" s="57">
        <v>0</v>
      </c>
      <c r="AF86" s="57">
        <v>0</v>
      </c>
      <c r="AG86" s="57">
        <v>0</v>
      </c>
      <c r="AH86" s="57">
        <v>0</v>
      </c>
      <c r="AI86" s="57">
        <v>1</v>
      </c>
      <c r="AJ86" s="57">
        <v>2</v>
      </c>
      <c r="AK86" s="57">
        <v>0</v>
      </c>
      <c r="AL86" s="57">
        <v>0</v>
      </c>
      <c r="AM86" s="57">
        <v>0</v>
      </c>
      <c r="AN86" s="57">
        <v>0</v>
      </c>
      <c r="AO86" s="57">
        <v>2</v>
      </c>
      <c r="AP86" s="42">
        <f t="shared" si="154"/>
        <v>2.2000000000000002</v>
      </c>
      <c r="AQ86" s="57">
        <v>0</v>
      </c>
      <c r="AR86" s="57">
        <v>0</v>
      </c>
      <c r="AS86" s="57">
        <v>0</v>
      </c>
      <c r="AT86" s="57">
        <v>0</v>
      </c>
      <c r="AU86" s="57">
        <v>0</v>
      </c>
      <c r="AV86" s="57">
        <v>2</v>
      </c>
      <c r="AW86" s="57">
        <v>0</v>
      </c>
      <c r="AX86" s="57">
        <v>0</v>
      </c>
      <c r="AY86" s="57">
        <v>0.5</v>
      </c>
      <c r="AZ86" s="57">
        <v>0</v>
      </c>
      <c r="BA86" s="57">
        <v>2</v>
      </c>
      <c r="BB86" s="57">
        <v>0</v>
      </c>
      <c r="BC86" s="57">
        <f t="shared" si="155"/>
        <v>0</v>
      </c>
      <c r="BD86" s="57">
        <v>0</v>
      </c>
      <c r="BE86" s="57">
        <v>0</v>
      </c>
      <c r="BF86" s="57">
        <v>0</v>
      </c>
      <c r="BG86" s="57">
        <v>0</v>
      </c>
      <c r="BH86" s="57">
        <v>0</v>
      </c>
      <c r="BI86" s="57">
        <v>0</v>
      </c>
      <c r="BJ86" s="57">
        <v>3</v>
      </c>
      <c r="BK86" s="57">
        <v>0</v>
      </c>
      <c r="BL86" s="57">
        <v>2</v>
      </c>
      <c r="BM86" s="57">
        <v>8</v>
      </c>
      <c r="BN86" s="57">
        <v>8</v>
      </c>
      <c r="BO86" s="57">
        <v>0</v>
      </c>
      <c r="BP86" s="57">
        <f t="shared" si="156"/>
        <v>0</v>
      </c>
      <c r="BQ86" s="57">
        <v>0</v>
      </c>
      <c r="BR86" s="57">
        <v>0</v>
      </c>
      <c r="BS86" s="57">
        <v>0</v>
      </c>
      <c r="BT86" s="57">
        <v>0</v>
      </c>
      <c r="BU86" s="57">
        <v>0</v>
      </c>
      <c r="BV86" s="57">
        <v>0</v>
      </c>
      <c r="BW86" s="57">
        <v>0</v>
      </c>
      <c r="BX86" s="57">
        <v>0</v>
      </c>
      <c r="BY86" s="57">
        <v>0</v>
      </c>
      <c r="BZ86" s="57">
        <v>0</v>
      </c>
      <c r="CA86" s="57">
        <v>0</v>
      </c>
      <c r="CB86" s="57">
        <v>0</v>
      </c>
      <c r="CC86" s="57">
        <f t="shared" si="157"/>
        <v>0</v>
      </c>
      <c r="CD86" s="57">
        <v>0</v>
      </c>
      <c r="CE86" s="57">
        <v>0</v>
      </c>
      <c r="CF86" s="57">
        <v>0</v>
      </c>
      <c r="CG86" s="57">
        <v>0</v>
      </c>
      <c r="CH86" s="57">
        <v>0</v>
      </c>
      <c r="CI86" s="57">
        <v>0</v>
      </c>
      <c r="CJ86" s="57">
        <v>0</v>
      </c>
      <c r="CK86" s="57">
        <v>0</v>
      </c>
      <c r="CL86" s="57">
        <v>0</v>
      </c>
      <c r="CM86" s="57">
        <v>0</v>
      </c>
      <c r="CN86" s="57">
        <v>0</v>
      </c>
      <c r="CO86" s="57">
        <v>0</v>
      </c>
      <c r="CP86" s="57">
        <f t="shared" si="158"/>
        <v>0</v>
      </c>
      <c r="CQ86" s="57">
        <v>0</v>
      </c>
      <c r="CR86" s="57">
        <v>0</v>
      </c>
      <c r="CS86" s="57">
        <v>0</v>
      </c>
      <c r="CT86" s="57">
        <v>0</v>
      </c>
      <c r="CU86" s="57">
        <v>0</v>
      </c>
      <c r="CV86" s="57">
        <v>0</v>
      </c>
      <c r="CW86" s="57">
        <v>0</v>
      </c>
      <c r="CX86" s="57">
        <v>0</v>
      </c>
      <c r="CY86" s="57">
        <v>0</v>
      </c>
      <c r="CZ86" s="57">
        <v>0</v>
      </c>
      <c r="DA86" s="57">
        <v>0</v>
      </c>
      <c r="DB86" s="57">
        <v>0</v>
      </c>
      <c r="DC86" s="57">
        <f t="shared" si="159"/>
        <v>0</v>
      </c>
      <c r="DD86" s="57">
        <v>0</v>
      </c>
      <c r="DE86" s="57">
        <v>0</v>
      </c>
      <c r="DF86" s="57">
        <v>0</v>
      </c>
      <c r="DG86" s="57">
        <v>0</v>
      </c>
      <c r="DH86" s="57">
        <v>0</v>
      </c>
      <c r="DI86" s="57">
        <v>0</v>
      </c>
      <c r="DJ86" s="57">
        <v>0</v>
      </c>
      <c r="DK86" s="57">
        <v>0</v>
      </c>
      <c r="DL86" s="57">
        <v>0</v>
      </c>
      <c r="DM86" s="57">
        <v>0</v>
      </c>
      <c r="DN86" s="57">
        <v>0</v>
      </c>
      <c r="DO86" s="57">
        <v>0</v>
      </c>
      <c r="DP86" s="57">
        <f>SUM(DD86:DO86)</f>
        <v>0</v>
      </c>
    </row>
    <row r="87" spans="1:120" x14ac:dyDescent="0.2">
      <c r="B87" s="43" t="s">
        <v>316</v>
      </c>
      <c r="C87" s="44"/>
      <c r="D87" s="58"/>
      <c r="E87" s="58"/>
      <c r="F87" s="58"/>
      <c r="G87" s="58"/>
      <c r="H87" s="58"/>
      <c r="I87" s="58"/>
      <c r="J87" s="58"/>
      <c r="K87" s="58"/>
      <c r="L87" s="58"/>
      <c r="M87" s="58"/>
      <c r="N87" s="58"/>
      <c r="O87" s="58"/>
      <c r="P87" s="58"/>
      <c r="Q87" s="58">
        <f>SUM(Q82:Q86)</f>
        <v>0</v>
      </c>
      <c r="R87" s="58">
        <f t="shared" ref="R87:AO87" si="160">SUM(R82:R86)</f>
        <v>0</v>
      </c>
      <c r="S87" s="58">
        <f t="shared" si="160"/>
        <v>4</v>
      </c>
      <c r="T87" s="58">
        <f t="shared" si="160"/>
        <v>0</v>
      </c>
      <c r="U87" s="58">
        <f t="shared" si="160"/>
        <v>0</v>
      </c>
      <c r="V87" s="58">
        <f t="shared" si="160"/>
        <v>0</v>
      </c>
      <c r="W87" s="58">
        <f t="shared" si="160"/>
        <v>0</v>
      </c>
      <c r="X87" s="58">
        <f t="shared" si="160"/>
        <v>2</v>
      </c>
      <c r="Y87" s="58">
        <f t="shared" si="160"/>
        <v>4</v>
      </c>
      <c r="Z87" s="58">
        <f t="shared" si="160"/>
        <v>2</v>
      </c>
      <c r="AA87" s="58">
        <f t="shared" si="160"/>
        <v>0</v>
      </c>
      <c r="AB87" s="58">
        <f t="shared" si="160"/>
        <v>3.55</v>
      </c>
      <c r="AC87" s="58">
        <f>SUM(AC82:AC86)</f>
        <v>4</v>
      </c>
      <c r="AD87" s="58">
        <f t="shared" si="160"/>
        <v>8.1999999999999993</v>
      </c>
      <c r="AE87" s="58">
        <f t="shared" si="160"/>
        <v>0</v>
      </c>
      <c r="AF87" s="58">
        <f t="shared" si="160"/>
        <v>6</v>
      </c>
      <c r="AG87" s="58">
        <f t="shared" si="160"/>
        <v>0</v>
      </c>
      <c r="AH87" s="58">
        <f t="shared" si="160"/>
        <v>6.5</v>
      </c>
      <c r="AI87" s="58">
        <f t="shared" si="160"/>
        <v>4.25</v>
      </c>
      <c r="AJ87" s="58">
        <f t="shared" si="160"/>
        <v>5.5</v>
      </c>
      <c r="AK87" s="58">
        <f t="shared" si="160"/>
        <v>2</v>
      </c>
      <c r="AL87" s="58">
        <f t="shared" si="160"/>
        <v>0</v>
      </c>
      <c r="AM87" s="58">
        <f t="shared" si="160"/>
        <v>0</v>
      </c>
      <c r="AN87" s="58">
        <f t="shared" si="160"/>
        <v>0</v>
      </c>
      <c r="AO87" s="58">
        <f t="shared" si="160"/>
        <v>7.375</v>
      </c>
      <c r="AP87" s="58">
        <f>SUM(AP82:AP86)</f>
        <v>14.2</v>
      </c>
      <c r="AQ87" s="58">
        <f t="shared" ref="AQ87:BB87" si="161">SUM(AQ82:AQ86)</f>
        <v>0</v>
      </c>
      <c r="AR87" s="58">
        <f t="shared" si="161"/>
        <v>0</v>
      </c>
      <c r="AS87" s="58">
        <f t="shared" si="161"/>
        <v>0</v>
      </c>
      <c r="AT87" s="58">
        <f t="shared" si="161"/>
        <v>0</v>
      </c>
      <c r="AU87" s="58">
        <f t="shared" si="161"/>
        <v>0</v>
      </c>
      <c r="AV87" s="58">
        <f t="shared" si="161"/>
        <v>4</v>
      </c>
      <c r="AW87" s="58">
        <f t="shared" si="161"/>
        <v>0</v>
      </c>
      <c r="AX87" s="58">
        <f t="shared" si="161"/>
        <v>2</v>
      </c>
      <c r="AY87" s="58">
        <f t="shared" si="161"/>
        <v>0.5</v>
      </c>
      <c r="AZ87" s="58">
        <f t="shared" si="161"/>
        <v>4.4749999999999996</v>
      </c>
      <c r="BA87" s="58">
        <f t="shared" si="161"/>
        <v>4</v>
      </c>
      <c r="BB87" s="58">
        <f t="shared" si="161"/>
        <v>0</v>
      </c>
      <c r="BC87" s="58">
        <f>SUM(BC82:BC86)</f>
        <v>0</v>
      </c>
      <c r="BD87" s="58">
        <f t="shared" ref="BD87:CO87" si="162">SUM(BD82:BD86)</f>
        <v>2</v>
      </c>
      <c r="BE87" s="58">
        <f t="shared" si="162"/>
        <v>0</v>
      </c>
      <c r="BF87" s="58">
        <f t="shared" si="162"/>
        <v>1.4750000000000001</v>
      </c>
      <c r="BG87" s="58">
        <f t="shared" si="162"/>
        <v>0</v>
      </c>
      <c r="BH87" s="58">
        <f t="shared" si="162"/>
        <v>0</v>
      </c>
      <c r="BI87" s="58">
        <f t="shared" si="162"/>
        <v>0</v>
      </c>
      <c r="BJ87" s="58">
        <f t="shared" si="162"/>
        <v>7</v>
      </c>
      <c r="BK87" s="58">
        <f t="shared" si="162"/>
        <v>2</v>
      </c>
      <c r="BL87" s="58">
        <f t="shared" si="162"/>
        <v>4</v>
      </c>
      <c r="BM87" s="58">
        <f t="shared" si="162"/>
        <v>14</v>
      </c>
      <c r="BN87" s="58">
        <f t="shared" si="162"/>
        <v>11.975</v>
      </c>
      <c r="BO87" s="58">
        <f t="shared" si="162"/>
        <v>3.5750000000000002</v>
      </c>
      <c r="BP87" s="58">
        <f t="shared" si="162"/>
        <v>3.4750000000000001</v>
      </c>
      <c r="BQ87" s="58">
        <f t="shared" si="162"/>
        <v>0</v>
      </c>
      <c r="BR87" s="58">
        <f t="shared" si="162"/>
        <v>2</v>
      </c>
      <c r="BS87" s="58">
        <f t="shared" si="162"/>
        <v>0</v>
      </c>
      <c r="BT87" s="58">
        <f t="shared" si="162"/>
        <v>1.8250000000000002</v>
      </c>
      <c r="BU87" s="58">
        <f t="shared" si="162"/>
        <v>0</v>
      </c>
      <c r="BV87" s="58">
        <f t="shared" si="162"/>
        <v>0</v>
      </c>
      <c r="BW87" s="58">
        <v>0</v>
      </c>
      <c r="BX87" s="58">
        <f t="shared" si="162"/>
        <v>0</v>
      </c>
      <c r="BY87" s="58">
        <f t="shared" si="162"/>
        <v>0</v>
      </c>
      <c r="BZ87" s="58">
        <f t="shared" si="162"/>
        <v>0</v>
      </c>
      <c r="CA87" s="58">
        <f t="shared" si="162"/>
        <v>0</v>
      </c>
      <c r="CB87" s="58">
        <f t="shared" si="162"/>
        <v>0</v>
      </c>
      <c r="CC87" s="58">
        <f t="shared" si="162"/>
        <v>3.8250000000000002</v>
      </c>
      <c r="CD87" s="58">
        <f t="shared" si="162"/>
        <v>0</v>
      </c>
      <c r="CE87" s="58">
        <f t="shared" si="162"/>
        <v>0</v>
      </c>
      <c r="CF87" s="58">
        <f t="shared" si="162"/>
        <v>0</v>
      </c>
      <c r="CG87" s="58">
        <f t="shared" si="162"/>
        <v>0</v>
      </c>
      <c r="CH87" s="58">
        <f t="shared" si="162"/>
        <v>0</v>
      </c>
      <c r="CI87" s="58">
        <f t="shared" si="162"/>
        <v>0</v>
      </c>
      <c r="CJ87" s="58">
        <v>0</v>
      </c>
      <c r="CK87" s="58">
        <f t="shared" si="162"/>
        <v>0</v>
      </c>
      <c r="CL87" s="58">
        <f t="shared" si="162"/>
        <v>0</v>
      </c>
      <c r="CM87" s="58">
        <f t="shared" si="162"/>
        <v>0</v>
      </c>
      <c r="CN87" s="58">
        <f t="shared" si="162"/>
        <v>0</v>
      </c>
      <c r="CO87" s="58">
        <f t="shared" si="162"/>
        <v>0</v>
      </c>
      <c r="CP87" s="58">
        <f>SUM(CP82:CP86)</f>
        <v>0</v>
      </c>
      <c r="CQ87" s="58">
        <f t="shared" ref="CQ87:CV87" si="163">SUM(CQ82:CQ86)</f>
        <v>0</v>
      </c>
      <c r="CR87" s="58">
        <f t="shared" si="163"/>
        <v>0</v>
      </c>
      <c r="CS87" s="58">
        <f t="shared" si="163"/>
        <v>0</v>
      </c>
      <c r="CT87" s="58">
        <f t="shared" si="163"/>
        <v>0</v>
      </c>
      <c r="CU87" s="58">
        <f t="shared" si="163"/>
        <v>0</v>
      </c>
      <c r="CV87" s="58">
        <f t="shared" si="163"/>
        <v>0</v>
      </c>
      <c r="CW87" s="58">
        <v>0</v>
      </c>
      <c r="CX87" s="58">
        <f t="shared" ref="CX87:DI87" si="164">SUM(CX82:CX86)</f>
        <v>0</v>
      </c>
      <c r="CY87" s="58">
        <f t="shared" si="164"/>
        <v>0</v>
      </c>
      <c r="CZ87" s="58">
        <f t="shared" si="164"/>
        <v>0</v>
      </c>
      <c r="DA87" s="58">
        <f t="shared" si="164"/>
        <v>0</v>
      </c>
      <c r="DB87" s="58">
        <f t="shared" si="164"/>
        <v>0</v>
      </c>
      <c r="DC87" s="58">
        <f t="shared" si="164"/>
        <v>0</v>
      </c>
      <c r="DD87" s="58">
        <f t="shared" si="164"/>
        <v>0</v>
      </c>
      <c r="DE87" s="58">
        <f t="shared" si="164"/>
        <v>0</v>
      </c>
      <c r="DF87" s="58">
        <f t="shared" si="164"/>
        <v>0</v>
      </c>
      <c r="DG87" s="58">
        <f t="shared" si="164"/>
        <v>0</v>
      </c>
      <c r="DH87" s="58">
        <f t="shared" si="164"/>
        <v>0</v>
      </c>
      <c r="DI87" s="58">
        <f t="shared" si="164"/>
        <v>0</v>
      </c>
      <c r="DJ87" s="58">
        <v>0</v>
      </c>
      <c r="DK87" s="58">
        <f t="shared" ref="DK87:DP87" si="165">SUM(DK82:DK86)</f>
        <v>0</v>
      </c>
      <c r="DL87" s="58">
        <f t="shared" si="165"/>
        <v>0</v>
      </c>
      <c r="DM87" s="58">
        <f t="shared" si="165"/>
        <v>0</v>
      </c>
      <c r="DN87" s="58">
        <f t="shared" si="165"/>
        <v>0</v>
      </c>
      <c r="DO87" s="58">
        <f t="shared" si="165"/>
        <v>0</v>
      </c>
      <c r="DP87" s="58">
        <f t="shared" si="165"/>
        <v>0</v>
      </c>
    </row>
    <row r="88" spans="1:120" x14ac:dyDescent="0.2">
      <c r="A88" s="49" t="s">
        <v>405</v>
      </c>
      <c r="B88" s="50"/>
      <c r="C88" s="51"/>
      <c r="D88" s="60"/>
      <c r="E88" s="60"/>
      <c r="F88" s="60"/>
      <c r="G88" s="60"/>
      <c r="H88" s="60"/>
      <c r="I88" s="60"/>
      <c r="J88" s="60"/>
      <c r="K88" s="60"/>
      <c r="L88" s="60"/>
      <c r="M88" s="60"/>
      <c r="N88" s="60"/>
      <c r="O88" s="60"/>
      <c r="P88" s="60"/>
      <c r="Q88" s="60">
        <f t="shared" ref="Q88:AV88" si="166">Q61+Q64+Q71+Q77+Q81+Q87</f>
        <v>63.625</v>
      </c>
      <c r="R88" s="60">
        <f t="shared" si="166"/>
        <v>4</v>
      </c>
      <c r="S88" s="60">
        <f t="shared" si="166"/>
        <v>45.325000000000003</v>
      </c>
      <c r="T88" s="60">
        <f t="shared" si="166"/>
        <v>123.3</v>
      </c>
      <c r="U88" s="60">
        <f t="shared" si="166"/>
        <v>87.424999999999997</v>
      </c>
      <c r="V88" s="60">
        <f t="shared" si="166"/>
        <v>91.05</v>
      </c>
      <c r="W88" s="60">
        <f t="shared" si="166"/>
        <v>61.875</v>
      </c>
      <c r="X88" s="60">
        <f t="shared" si="166"/>
        <v>65</v>
      </c>
      <c r="Y88" s="60">
        <f t="shared" si="166"/>
        <v>22.975000000000001</v>
      </c>
      <c r="Z88" s="60">
        <f t="shared" si="166"/>
        <v>22.95</v>
      </c>
      <c r="AA88" s="60">
        <f t="shared" si="166"/>
        <v>48.8</v>
      </c>
      <c r="AB88" s="60">
        <f t="shared" si="166"/>
        <v>61.949999999999996</v>
      </c>
      <c r="AC88" s="60">
        <f t="shared" si="166"/>
        <v>236.25</v>
      </c>
      <c r="AD88" s="60">
        <f t="shared" si="166"/>
        <v>63.850000000000009</v>
      </c>
      <c r="AE88" s="60">
        <f t="shared" si="166"/>
        <v>38.125</v>
      </c>
      <c r="AF88" s="60">
        <f t="shared" si="166"/>
        <v>68</v>
      </c>
      <c r="AG88" s="60">
        <f t="shared" si="166"/>
        <v>42.25</v>
      </c>
      <c r="AH88" s="60">
        <f t="shared" si="166"/>
        <v>72.375</v>
      </c>
      <c r="AI88" s="60">
        <f t="shared" si="166"/>
        <v>45.125</v>
      </c>
      <c r="AJ88" s="60">
        <f t="shared" si="166"/>
        <v>51.5</v>
      </c>
      <c r="AK88" s="60">
        <f t="shared" si="166"/>
        <v>34.424999999999997</v>
      </c>
      <c r="AL88" s="60">
        <f t="shared" si="166"/>
        <v>35.5</v>
      </c>
      <c r="AM88" s="60">
        <f t="shared" si="166"/>
        <v>39.4</v>
      </c>
      <c r="AN88" s="60">
        <f t="shared" si="166"/>
        <v>36</v>
      </c>
      <c r="AO88" s="60">
        <f t="shared" si="166"/>
        <v>54.924999999999997</v>
      </c>
      <c r="AP88" s="60">
        <f t="shared" si="166"/>
        <v>212.22499999999997</v>
      </c>
      <c r="AQ88" s="60">
        <f t="shared" si="166"/>
        <v>37.375</v>
      </c>
      <c r="AR88" s="60">
        <f t="shared" si="166"/>
        <v>37.200000000000003</v>
      </c>
      <c r="AS88" s="60">
        <f t="shared" si="166"/>
        <v>30.625</v>
      </c>
      <c r="AT88" s="60">
        <f t="shared" si="166"/>
        <v>24</v>
      </c>
      <c r="AU88" s="60">
        <f t="shared" si="166"/>
        <v>13.875</v>
      </c>
      <c r="AV88" s="60">
        <f t="shared" si="166"/>
        <v>35.325000000000003</v>
      </c>
      <c r="AW88" s="60">
        <f t="shared" ref="AW88:CB88" si="167">AW61+AW64+AW71+AW77+AW81+AW87</f>
        <v>43.5</v>
      </c>
      <c r="AX88" s="60">
        <f t="shared" si="167"/>
        <v>41.8</v>
      </c>
      <c r="AY88" s="60">
        <f t="shared" si="167"/>
        <v>46.274999999999999</v>
      </c>
      <c r="AZ88" s="60">
        <f t="shared" si="167"/>
        <v>72.274999999999991</v>
      </c>
      <c r="BA88" s="60">
        <f t="shared" si="167"/>
        <v>70.3</v>
      </c>
      <c r="BB88" s="60">
        <f t="shared" si="167"/>
        <v>62.174999999999997</v>
      </c>
      <c r="BC88" s="60">
        <f t="shared" si="167"/>
        <v>129.19999999999999</v>
      </c>
      <c r="BD88" s="60">
        <f t="shared" si="167"/>
        <v>43.1</v>
      </c>
      <c r="BE88" s="60">
        <f t="shared" si="167"/>
        <v>56.625</v>
      </c>
      <c r="BF88" s="60">
        <f t="shared" si="167"/>
        <v>65.149999999999991</v>
      </c>
      <c r="BG88" s="60">
        <f t="shared" si="167"/>
        <v>36.25</v>
      </c>
      <c r="BH88" s="60">
        <f t="shared" si="167"/>
        <v>51.4</v>
      </c>
      <c r="BI88" s="60">
        <f t="shared" si="167"/>
        <v>46.75</v>
      </c>
      <c r="BJ88" s="60">
        <f t="shared" si="167"/>
        <v>33.924999999999997</v>
      </c>
      <c r="BK88" s="60">
        <f t="shared" si="167"/>
        <v>97.85</v>
      </c>
      <c r="BL88" s="60">
        <f t="shared" si="167"/>
        <v>28</v>
      </c>
      <c r="BM88" s="60">
        <f t="shared" si="167"/>
        <v>88.775000000000006</v>
      </c>
      <c r="BN88" s="60">
        <f t="shared" si="167"/>
        <v>47.4</v>
      </c>
      <c r="BO88" s="60">
        <f t="shared" si="167"/>
        <v>48.075000000000003</v>
      </c>
      <c r="BP88" s="60">
        <f t="shared" si="167"/>
        <v>201.125</v>
      </c>
      <c r="BQ88" s="60">
        <f t="shared" si="167"/>
        <v>100.8</v>
      </c>
      <c r="BR88" s="60">
        <f t="shared" si="167"/>
        <v>26.75</v>
      </c>
      <c r="BS88" s="60">
        <f t="shared" si="167"/>
        <v>27.5</v>
      </c>
      <c r="BT88" s="60">
        <f t="shared" si="167"/>
        <v>55</v>
      </c>
      <c r="BU88" s="60">
        <f t="shared" si="167"/>
        <v>34.549999999999997</v>
      </c>
      <c r="BV88" s="60">
        <f t="shared" si="167"/>
        <v>0</v>
      </c>
      <c r="BW88" s="60">
        <f t="shared" si="167"/>
        <v>0</v>
      </c>
      <c r="BX88" s="60">
        <f t="shared" si="167"/>
        <v>0</v>
      </c>
      <c r="BY88" s="60">
        <f t="shared" si="167"/>
        <v>0</v>
      </c>
      <c r="BZ88" s="60">
        <f t="shared" si="167"/>
        <v>0</v>
      </c>
      <c r="CA88" s="60">
        <f t="shared" si="167"/>
        <v>0</v>
      </c>
      <c r="CB88" s="60">
        <f t="shared" si="167"/>
        <v>0</v>
      </c>
      <c r="CC88" s="60">
        <f t="shared" ref="CC88:DH88" si="168">CC61+CC64+CC71+CC77+CC81+CC87</f>
        <v>210.04999999999998</v>
      </c>
      <c r="CD88" s="60">
        <f t="shared" si="168"/>
        <v>0</v>
      </c>
      <c r="CE88" s="60">
        <f t="shared" si="168"/>
        <v>0</v>
      </c>
      <c r="CF88" s="60">
        <f t="shared" si="168"/>
        <v>0</v>
      </c>
      <c r="CG88" s="60">
        <f t="shared" si="168"/>
        <v>0</v>
      </c>
      <c r="CH88" s="60">
        <f t="shared" si="168"/>
        <v>0</v>
      </c>
      <c r="CI88" s="60">
        <f t="shared" si="168"/>
        <v>0</v>
      </c>
      <c r="CJ88" s="60">
        <f t="shared" si="168"/>
        <v>0</v>
      </c>
      <c r="CK88" s="60">
        <f t="shared" si="168"/>
        <v>0</v>
      </c>
      <c r="CL88" s="60">
        <f t="shared" si="168"/>
        <v>0</v>
      </c>
      <c r="CM88" s="60">
        <f t="shared" si="168"/>
        <v>0</v>
      </c>
      <c r="CN88" s="60">
        <f t="shared" si="168"/>
        <v>0</v>
      </c>
      <c r="CO88" s="60">
        <f t="shared" si="168"/>
        <v>0</v>
      </c>
      <c r="CP88" s="60">
        <f t="shared" si="168"/>
        <v>0</v>
      </c>
      <c r="CQ88" s="60">
        <f t="shared" si="168"/>
        <v>0</v>
      </c>
      <c r="CR88" s="60">
        <f t="shared" si="168"/>
        <v>0</v>
      </c>
      <c r="CS88" s="60">
        <f t="shared" si="168"/>
        <v>0</v>
      </c>
      <c r="CT88" s="60">
        <f t="shared" si="168"/>
        <v>0</v>
      </c>
      <c r="CU88" s="60">
        <f t="shared" si="168"/>
        <v>0</v>
      </c>
      <c r="CV88" s="60">
        <f t="shared" si="168"/>
        <v>0</v>
      </c>
      <c r="CW88" s="60">
        <f t="shared" si="168"/>
        <v>0</v>
      </c>
      <c r="CX88" s="60">
        <f t="shared" si="168"/>
        <v>0</v>
      </c>
      <c r="CY88" s="60">
        <f t="shared" si="168"/>
        <v>0</v>
      </c>
      <c r="CZ88" s="60">
        <f t="shared" si="168"/>
        <v>0</v>
      </c>
      <c r="DA88" s="60">
        <f t="shared" si="168"/>
        <v>0</v>
      </c>
      <c r="DB88" s="60">
        <f t="shared" si="168"/>
        <v>0</v>
      </c>
      <c r="DC88" s="60">
        <f t="shared" si="168"/>
        <v>0</v>
      </c>
      <c r="DD88" s="60">
        <f t="shared" si="168"/>
        <v>0</v>
      </c>
      <c r="DE88" s="60">
        <f t="shared" si="168"/>
        <v>0</v>
      </c>
      <c r="DF88" s="60">
        <f t="shared" si="168"/>
        <v>0</v>
      </c>
      <c r="DG88" s="60">
        <f t="shared" si="168"/>
        <v>0</v>
      </c>
      <c r="DH88" s="60">
        <f t="shared" si="168"/>
        <v>0</v>
      </c>
      <c r="DI88" s="60">
        <f t="shared" ref="DI88:DP88" si="169">DI61+DI64+DI71+DI77+DI81+DI87</f>
        <v>0</v>
      </c>
      <c r="DJ88" s="60">
        <f t="shared" si="169"/>
        <v>0</v>
      </c>
      <c r="DK88" s="60">
        <f t="shared" si="169"/>
        <v>0</v>
      </c>
      <c r="DL88" s="60">
        <f t="shared" si="169"/>
        <v>0</v>
      </c>
      <c r="DM88" s="60">
        <f t="shared" si="169"/>
        <v>0</v>
      </c>
      <c r="DN88" s="60">
        <f t="shared" si="169"/>
        <v>0</v>
      </c>
      <c r="DO88" s="60">
        <f t="shared" si="169"/>
        <v>0</v>
      </c>
      <c r="DP88" s="60">
        <f t="shared" si="169"/>
        <v>0</v>
      </c>
    </row>
    <row r="89" spans="1:120" x14ac:dyDescent="0.2">
      <c r="A89" s="53" t="s">
        <v>318</v>
      </c>
      <c r="B89" s="54"/>
      <c r="C89" s="54"/>
      <c r="D89" s="62"/>
      <c r="E89" s="62"/>
      <c r="F89" s="62"/>
      <c r="G89" s="62"/>
      <c r="H89" s="62"/>
      <c r="I89" s="62"/>
      <c r="J89" s="62"/>
      <c r="K89" s="62"/>
      <c r="L89" s="62"/>
      <c r="M89" s="62"/>
      <c r="N89" s="62"/>
      <c r="O89" s="62"/>
      <c r="P89" s="62"/>
      <c r="Q89" s="62">
        <f t="shared" ref="Q89:AV89" si="170">Q32+Q59+Q88</f>
        <v>87.525000000000006</v>
      </c>
      <c r="R89" s="62">
        <f t="shared" si="170"/>
        <v>62.674999999999997</v>
      </c>
      <c r="S89" s="62">
        <f t="shared" si="170"/>
        <v>92.474999999999994</v>
      </c>
      <c r="T89" s="62">
        <f t="shared" si="170"/>
        <v>170.85</v>
      </c>
      <c r="U89" s="62">
        <f t="shared" si="170"/>
        <v>163.19999999999999</v>
      </c>
      <c r="V89" s="62">
        <f t="shared" si="170"/>
        <v>136.1</v>
      </c>
      <c r="W89" s="62">
        <f t="shared" si="170"/>
        <v>142.22499999999999</v>
      </c>
      <c r="X89" s="62">
        <f t="shared" si="170"/>
        <v>159.375</v>
      </c>
      <c r="Y89" s="62">
        <f t="shared" si="170"/>
        <v>92.375</v>
      </c>
      <c r="Z89" s="62">
        <f t="shared" si="170"/>
        <v>62.875</v>
      </c>
      <c r="AA89" s="62">
        <f t="shared" si="170"/>
        <v>150.59999999999997</v>
      </c>
      <c r="AB89" s="62">
        <f t="shared" si="170"/>
        <v>114.35</v>
      </c>
      <c r="AC89" s="62">
        <f t="shared" si="170"/>
        <v>413.52499999999998</v>
      </c>
      <c r="AD89" s="62">
        <f t="shared" si="170"/>
        <v>189.375</v>
      </c>
      <c r="AE89" s="62">
        <f t="shared" si="170"/>
        <v>120.97499999999999</v>
      </c>
      <c r="AF89" s="62">
        <f t="shared" si="170"/>
        <v>168.625</v>
      </c>
      <c r="AG89" s="62">
        <f t="shared" si="170"/>
        <v>92</v>
      </c>
      <c r="AH89" s="62">
        <f t="shared" si="170"/>
        <v>204.6</v>
      </c>
      <c r="AI89" s="62">
        <f t="shared" si="170"/>
        <v>126.72499999999999</v>
      </c>
      <c r="AJ89" s="62">
        <f t="shared" si="170"/>
        <v>175.72499999999999</v>
      </c>
      <c r="AK89" s="62">
        <f t="shared" si="170"/>
        <v>66.375</v>
      </c>
      <c r="AL89" s="62">
        <f t="shared" si="170"/>
        <v>102.25</v>
      </c>
      <c r="AM89" s="62">
        <f t="shared" si="170"/>
        <v>80.199999999999989</v>
      </c>
      <c r="AN89" s="62">
        <f t="shared" si="170"/>
        <v>113.375</v>
      </c>
      <c r="AO89" s="62">
        <f t="shared" si="170"/>
        <v>132.625</v>
      </c>
      <c r="AP89" s="62">
        <f t="shared" si="170"/>
        <v>570.97499999999991</v>
      </c>
      <c r="AQ89" s="62">
        <f t="shared" si="170"/>
        <v>111.95</v>
      </c>
      <c r="AR89" s="62">
        <f t="shared" si="170"/>
        <v>89.425000000000011</v>
      </c>
      <c r="AS89" s="62">
        <f t="shared" si="170"/>
        <v>104.1</v>
      </c>
      <c r="AT89" s="62">
        <f t="shared" si="170"/>
        <v>130.97499999999999</v>
      </c>
      <c r="AU89" s="62">
        <f t="shared" si="170"/>
        <v>66.875</v>
      </c>
      <c r="AV89" s="62">
        <f t="shared" si="170"/>
        <v>108.12500000000001</v>
      </c>
      <c r="AW89" s="62">
        <f t="shared" ref="AW89:CB89" si="171">AW32+AW59+AW88</f>
        <v>95.224999999999994</v>
      </c>
      <c r="AX89" s="62">
        <f t="shared" si="171"/>
        <v>119.95</v>
      </c>
      <c r="AY89" s="62">
        <f t="shared" si="171"/>
        <v>110.15</v>
      </c>
      <c r="AZ89" s="62">
        <f t="shared" si="171"/>
        <v>184.25</v>
      </c>
      <c r="BA89" s="62">
        <f t="shared" si="171"/>
        <v>223.15000000000003</v>
      </c>
      <c r="BB89" s="62">
        <f t="shared" si="171"/>
        <v>159.875</v>
      </c>
      <c r="BC89" s="62">
        <f t="shared" si="171"/>
        <v>436.45</v>
      </c>
      <c r="BD89" s="62">
        <f t="shared" si="171"/>
        <v>148.64999999999998</v>
      </c>
      <c r="BE89" s="62">
        <f t="shared" si="171"/>
        <v>149.42500000000001</v>
      </c>
      <c r="BF89" s="62">
        <f t="shared" si="171"/>
        <v>173.125</v>
      </c>
      <c r="BG89" s="62">
        <f t="shared" si="171"/>
        <v>144.5</v>
      </c>
      <c r="BH89" s="62">
        <f t="shared" si="171"/>
        <v>164.2</v>
      </c>
      <c r="BI89" s="62">
        <f t="shared" si="171"/>
        <v>122.27500000000001</v>
      </c>
      <c r="BJ89" s="62">
        <f t="shared" si="171"/>
        <v>170.25</v>
      </c>
      <c r="BK89" s="62">
        <f t="shared" si="171"/>
        <v>214.375</v>
      </c>
      <c r="BL89" s="62">
        <f t="shared" si="171"/>
        <v>144.94999999999999</v>
      </c>
      <c r="BM89" s="62">
        <f t="shared" si="171"/>
        <v>210.05</v>
      </c>
      <c r="BN89" s="62">
        <f t="shared" si="171"/>
        <v>162.94999999999999</v>
      </c>
      <c r="BO89" s="62">
        <f t="shared" si="171"/>
        <v>204.92500000000001</v>
      </c>
      <c r="BP89" s="62">
        <f t="shared" si="171"/>
        <v>615.70000000000005</v>
      </c>
      <c r="BQ89" s="62">
        <f t="shared" si="171"/>
        <v>262.45</v>
      </c>
      <c r="BR89" s="62">
        <f t="shared" si="171"/>
        <v>96.775000000000006</v>
      </c>
      <c r="BS89" s="62">
        <f t="shared" si="171"/>
        <v>149.55000000000001</v>
      </c>
      <c r="BT89" s="62">
        <f t="shared" si="171"/>
        <v>189.125</v>
      </c>
      <c r="BU89" s="62">
        <f t="shared" si="171"/>
        <v>55.574999999999996</v>
      </c>
      <c r="BV89" s="62">
        <f t="shared" si="171"/>
        <v>227.8</v>
      </c>
      <c r="BW89" s="62">
        <f t="shared" si="171"/>
        <v>447.5</v>
      </c>
      <c r="BX89" s="62">
        <f t="shared" si="171"/>
        <v>266</v>
      </c>
      <c r="BY89" s="62">
        <f t="shared" si="171"/>
        <v>224</v>
      </c>
      <c r="BZ89" s="62">
        <f t="shared" si="171"/>
        <v>262</v>
      </c>
      <c r="CA89" s="62">
        <f t="shared" si="171"/>
        <v>324</v>
      </c>
      <c r="CB89" s="62">
        <f t="shared" si="171"/>
        <v>288</v>
      </c>
      <c r="CC89" s="62">
        <f t="shared" ref="CC89:DH89" si="172">CC32+CC59+CC88</f>
        <v>697.9</v>
      </c>
      <c r="CD89" s="62">
        <f t="shared" si="172"/>
        <v>468</v>
      </c>
      <c r="CE89" s="62">
        <f t="shared" si="172"/>
        <v>378</v>
      </c>
      <c r="CF89" s="62">
        <f t="shared" si="172"/>
        <v>376</v>
      </c>
      <c r="CG89" s="62">
        <f t="shared" si="172"/>
        <v>461</v>
      </c>
      <c r="CH89" s="62">
        <f t="shared" si="172"/>
        <v>632</v>
      </c>
      <c r="CI89" s="62">
        <f t="shared" si="172"/>
        <v>424</v>
      </c>
      <c r="CJ89" s="62">
        <f t="shared" si="172"/>
        <v>486</v>
      </c>
      <c r="CK89" s="62">
        <f t="shared" si="172"/>
        <v>594</v>
      </c>
      <c r="CL89" s="62">
        <f t="shared" si="172"/>
        <v>594</v>
      </c>
      <c r="CM89" s="62">
        <f t="shared" si="172"/>
        <v>540</v>
      </c>
      <c r="CN89" s="62">
        <f t="shared" si="172"/>
        <v>644</v>
      </c>
      <c r="CO89" s="62">
        <f t="shared" si="172"/>
        <v>581.40000000000009</v>
      </c>
      <c r="CP89" s="62">
        <f t="shared" si="172"/>
        <v>1683</v>
      </c>
      <c r="CQ89" s="62">
        <f t="shared" si="172"/>
        <v>738</v>
      </c>
      <c r="CR89" s="62">
        <f t="shared" si="172"/>
        <v>518.4</v>
      </c>
      <c r="CS89" s="62">
        <f t="shared" si="172"/>
        <v>401.40000000000003</v>
      </c>
      <c r="CT89" s="62">
        <f t="shared" si="172"/>
        <v>482.4</v>
      </c>
      <c r="CU89" s="62">
        <f t="shared" si="172"/>
        <v>311.39999999999998</v>
      </c>
      <c r="CV89" s="62">
        <f t="shared" si="172"/>
        <v>379.8</v>
      </c>
      <c r="CW89" s="62">
        <f t="shared" si="172"/>
        <v>714.5999999999998</v>
      </c>
      <c r="CX89" s="62">
        <f t="shared" si="172"/>
        <v>700.1999999999997</v>
      </c>
      <c r="CY89" s="62">
        <f t="shared" si="172"/>
        <v>523.79999999999995</v>
      </c>
      <c r="CZ89" s="62">
        <f t="shared" si="172"/>
        <v>568.79999999999995</v>
      </c>
      <c r="DA89" s="62">
        <f t="shared" si="172"/>
        <v>556.17499999999984</v>
      </c>
      <c r="DB89" s="62">
        <f t="shared" si="172"/>
        <v>482.39999999999981</v>
      </c>
      <c r="DC89" s="62">
        <f t="shared" si="172"/>
        <v>2140.2000000000003</v>
      </c>
      <c r="DD89" s="62">
        <f t="shared" si="172"/>
        <v>673.19999999999982</v>
      </c>
      <c r="DE89" s="62">
        <f t="shared" si="172"/>
        <v>93.6</v>
      </c>
      <c r="DF89" s="62">
        <f t="shared" si="172"/>
        <v>577.79999999999995</v>
      </c>
      <c r="DG89" s="62">
        <f t="shared" si="172"/>
        <v>507.59999999999985</v>
      </c>
      <c r="DH89" s="62">
        <f t="shared" si="172"/>
        <v>0</v>
      </c>
      <c r="DI89" s="62">
        <f t="shared" ref="DI89:DP89" si="173">DI32+DI59+DI88</f>
        <v>0</v>
      </c>
      <c r="DJ89" s="62">
        <f t="shared" si="173"/>
        <v>0</v>
      </c>
      <c r="DK89" s="62">
        <f t="shared" si="173"/>
        <v>0</v>
      </c>
      <c r="DL89" s="62">
        <f t="shared" si="173"/>
        <v>0</v>
      </c>
      <c r="DM89" s="62">
        <f t="shared" si="173"/>
        <v>0</v>
      </c>
      <c r="DN89" s="62">
        <f t="shared" si="173"/>
        <v>0</v>
      </c>
      <c r="DO89" s="62">
        <f t="shared" si="173"/>
        <v>0</v>
      </c>
      <c r="DP89" s="62">
        <f t="shared" si="173"/>
        <v>1852.1999999999998</v>
      </c>
    </row>
    <row r="116" spans="96:104" x14ac:dyDescent="0.2">
      <c r="CS116" s="63">
        <v>2019</v>
      </c>
      <c r="CT116" s="63">
        <v>2020</v>
      </c>
      <c r="CU116" s="63">
        <v>2021</v>
      </c>
      <c r="CV116" s="63">
        <v>2022</v>
      </c>
      <c r="CW116" s="63">
        <v>2023</v>
      </c>
      <c r="CX116" s="63">
        <v>2024</v>
      </c>
      <c r="CY116" s="63">
        <v>2025</v>
      </c>
      <c r="CZ116" s="37">
        <v>2026</v>
      </c>
    </row>
    <row r="117" spans="96:104" x14ac:dyDescent="0.2">
      <c r="CR117" s="63" t="s">
        <v>372</v>
      </c>
      <c r="CS117" s="42">
        <v>1434.625</v>
      </c>
      <c r="CT117" s="42">
        <v>1572.85</v>
      </c>
      <c r="CU117" s="42">
        <v>1504.0500000000004</v>
      </c>
      <c r="CV117" s="42">
        <v>2009.6750000000002</v>
      </c>
      <c r="CW117" s="42">
        <v>2792.7750000000001</v>
      </c>
      <c r="CX117" s="42">
        <v>6178.4</v>
      </c>
      <c r="CY117" s="42">
        <f>DC89</f>
        <v>2140.2000000000003</v>
      </c>
      <c r="CZ117" s="42">
        <f>DP89</f>
        <v>1852.1999999999998</v>
      </c>
    </row>
  </sheetData>
  <conditionalFormatting sqref="AQ2:BB2">
    <cfRule type="cellIs" dxfId="34" priority="2" operator="lessThan">
      <formula>0</formula>
    </cfRule>
  </conditionalFormatting>
  <conditionalFormatting sqref="BD2:BL2">
    <cfRule type="cellIs" dxfId="33" priority="1" operator="lessThan">
      <formula>0</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D872A-A432-4919-81FF-74CE7BEED7AB}">
  <sheetPr codeName="Sheet17"/>
  <dimension ref="A1:DP122"/>
  <sheetViews>
    <sheetView showGridLines="0" topLeftCell="CO1" zoomScale="110" zoomScaleNormal="110" workbookViewId="0">
      <pane ySplit="3" topLeftCell="A4" activePane="bottomLeft" state="frozen"/>
      <selection activeCell="AB1" sqref="AB1"/>
      <selection pane="bottomLeft" activeCell="DU93" sqref="DU93"/>
    </sheetView>
  </sheetViews>
  <sheetFormatPr defaultColWidth="8.6640625" defaultRowHeight="10.199999999999999" outlineLevelCol="1" x14ac:dyDescent="0.2"/>
  <cols>
    <col min="1" max="1" width="10.44140625" style="8" bestFit="1" customWidth="1"/>
    <col min="2" max="2" width="24" style="8" bestFit="1" customWidth="1"/>
    <col min="3" max="3" width="13" style="8" bestFit="1" customWidth="1"/>
    <col min="4" max="7" width="6.5546875" style="57" hidden="1" customWidth="1"/>
    <col min="8" max="8" width="7.44140625" style="57" hidden="1" customWidth="1"/>
    <col min="9" max="15" width="6.5546875" style="57" hidden="1" customWidth="1"/>
    <col min="16" max="16" width="5.6640625" style="57" hidden="1" customWidth="1"/>
    <col min="17" max="29" width="7.44140625" style="57" customWidth="1"/>
    <col min="30" max="30" width="5.44140625" style="57" customWidth="1"/>
    <col min="31" max="41" width="5.44140625" style="57" customWidth="1" outlineLevel="1"/>
    <col min="42" max="42" width="5.6640625" style="8" customWidth="1" outlineLevel="1"/>
    <col min="43" max="43" width="5.44140625" style="8" customWidth="1"/>
    <col min="44" max="54" width="5.44140625" style="8" customWidth="1" outlineLevel="1"/>
    <col min="55" max="55" width="5.6640625" style="8" customWidth="1" outlineLevel="1"/>
    <col min="56" max="56" width="5.44140625" style="8" customWidth="1"/>
    <col min="57" max="67" width="5.44140625" style="8" customWidth="1" outlineLevel="1"/>
    <col min="68" max="68" width="5.6640625" style="8" customWidth="1" outlineLevel="1"/>
    <col min="69" max="69" width="5.44140625" style="8" customWidth="1"/>
    <col min="70" max="80" width="5.44140625" style="8" customWidth="1" outlineLevel="1"/>
    <col min="81" max="81" width="6.5546875" style="8" customWidth="1" outlineLevel="1"/>
    <col min="82" max="82" width="4.6640625" style="8" bestFit="1" customWidth="1"/>
    <col min="83" max="83" width="4.5546875" style="8" customWidth="1" outlineLevel="1"/>
    <col min="84" max="84" width="5" style="8" customWidth="1" outlineLevel="1"/>
    <col min="85" max="85" width="4.6640625" style="8" customWidth="1" outlineLevel="1"/>
    <col min="86" max="86" width="5.33203125" style="8" customWidth="1" outlineLevel="1"/>
    <col min="87" max="87" width="4.5546875" style="8" customWidth="1" outlineLevel="1"/>
    <col min="88" max="88" width="4.33203125" style="8" customWidth="1" outlineLevel="1"/>
    <col min="89" max="90" width="4.6640625" style="8" customWidth="1" outlineLevel="1"/>
    <col min="91" max="91" width="4.5546875" style="8" customWidth="1" outlineLevel="1"/>
    <col min="92" max="92" width="5" style="8" customWidth="1" outlineLevel="1"/>
    <col min="93" max="93" width="4.44140625" style="8" customWidth="1" outlineLevel="1"/>
    <col min="94" max="94" width="6" style="8" customWidth="1" outlineLevel="1"/>
    <col min="95" max="95" width="4.6640625" style="8" bestFit="1" customWidth="1"/>
    <col min="96" max="96" width="6.6640625" style="8" bestFit="1" customWidth="1"/>
    <col min="97" max="97" width="5.5546875" style="8" bestFit="1" customWidth="1"/>
    <col min="98" max="98" width="5.33203125" style="8" bestFit="1" customWidth="1"/>
    <col min="99" max="99" width="5.6640625" style="8" bestFit="1" customWidth="1"/>
    <col min="100" max="100" width="5.33203125" style="8" bestFit="1" customWidth="1"/>
    <col min="101" max="101" width="4.6640625" style="8" bestFit="1" customWidth="1"/>
    <col min="102" max="102" width="5.44140625" style="8" bestFit="1" customWidth="1"/>
    <col min="103" max="104" width="5.33203125" style="8" bestFit="1" customWidth="1"/>
    <col min="105" max="105" width="5.44140625" style="8" bestFit="1" customWidth="1"/>
    <col min="106" max="106" width="5" style="8" bestFit="1" customWidth="1"/>
    <col min="107" max="107" width="6.5546875" style="8" bestFit="1" customWidth="1"/>
    <col min="108" max="109" width="4.6640625" style="8" bestFit="1" customWidth="1"/>
    <col min="110" max="110" width="5" style="8" bestFit="1" customWidth="1"/>
    <col min="111" max="111" width="4.6640625" style="8" bestFit="1" customWidth="1"/>
    <col min="112" max="112" width="5.33203125" style="8" bestFit="1" customWidth="1"/>
    <col min="113" max="113" width="4.5546875" style="8" bestFit="1" customWidth="1"/>
    <col min="114" max="114" width="4.109375" style="8" bestFit="1" customWidth="1"/>
    <col min="115" max="115" width="4.88671875" style="8" bestFit="1" customWidth="1"/>
    <col min="116" max="117" width="4.6640625" style="8" bestFit="1" customWidth="1"/>
    <col min="118" max="118" width="5" style="8" bestFit="1" customWidth="1"/>
    <col min="119" max="119" width="4.33203125" style="8" bestFit="1" customWidth="1"/>
    <col min="120" max="120" width="6" style="8" bestFit="1" customWidth="1"/>
    <col min="121" max="16384" width="8.6640625" style="8"/>
  </cols>
  <sheetData>
    <row r="1" spans="1:120" x14ac:dyDescent="0.2">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row>
    <row r="2" spans="1:120" x14ac:dyDescent="0.2">
      <c r="A2" s="37" t="s">
        <v>319</v>
      </c>
      <c r="D2" s="8"/>
      <c r="E2" s="8"/>
      <c r="F2" s="8"/>
      <c r="G2" s="8"/>
      <c r="H2" s="8"/>
      <c r="I2" s="8"/>
      <c r="J2" s="8"/>
      <c r="K2" s="8"/>
      <c r="L2" s="8"/>
      <c r="M2" s="8"/>
      <c r="N2" s="8"/>
      <c r="O2" s="8"/>
      <c r="P2" s="8"/>
      <c r="Q2" s="8"/>
      <c r="R2" s="8"/>
      <c r="S2" s="8"/>
      <c r="T2" s="8"/>
      <c r="U2" s="8"/>
      <c r="V2" s="8"/>
      <c r="W2" s="8"/>
      <c r="X2" s="8"/>
      <c r="Y2" s="8"/>
      <c r="Z2" s="8"/>
      <c r="AA2" s="8"/>
      <c r="AB2" s="8"/>
      <c r="AC2" s="8"/>
      <c r="AD2" s="8"/>
      <c r="AE2" s="56"/>
      <c r="AF2" s="56"/>
      <c r="AG2" s="56"/>
      <c r="AH2" s="56"/>
      <c r="AI2" s="56"/>
      <c r="AJ2" s="56"/>
      <c r="AK2" s="56"/>
      <c r="AL2" s="56"/>
      <c r="AM2" s="56"/>
      <c r="AN2" s="56"/>
      <c r="AO2" s="56"/>
      <c r="AP2" s="56"/>
      <c r="AQ2" s="125">
        <v>25</v>
      </c>
      <c r="AR2" s="125">
        <v>23</v>
      </c>
      <c r="AS2" s="125">
        <v>26</v>
      </c>
      <c r="AT2" s="125">
        <v>24</v>
      </c>
      <c r="AU2" s="125">
        <v>25</v>
      </c>
      <c r="AV2" s="125">
        <v>26</v>
      </c>
      <c r="AW2" s="125">
        <v>27</v>
      </c>
      <c r="AX2" s="125">
        <v>26</v>
      </c>
      <c r="AY2" s="125">
        <v>25</v>
      </c>
      <c r="AZ2" s="125">
        <v>26</v>
      </c>
      <c r="BA2" s="125">
        <v>25</v>
      </c>
      <c r="BB2" s="125">
        <v>25</v>
      </c>
      <c r="BC2" s="124">
        <f>SUM(AQ2:AS2)</f>
        <v>74</v>
      </c>
      <c r="BD2" s="125">
        <v>25</v>
      </c>
      <c r="BE2" s="125">
        <v>23</v>
      </c>
      <c r="BF2" s="125">
        <v>26</v>
      </c>
      <c r="BG2" s="125">
        <v>24</v>
      </c>
      <c r="BH2" s="125">
        <v>26</v>
      </c>
      <c r="BI2" s="125">
        <v>26</v>
      </c>
      <c r="BJ2" s="125">
        <v>26</v>
      </c>
      <c r="BK2" s="125">
        <v>27</v>
      </c>
      <c r="BL2" s="125">
        <v>25</v>
      </c>
      <c r="BM2" s="56">
        <v>26</v>
      </c>
      <c r="BN2" s="56">
        <v>25</v>
      </c>
      <c r="BO2" s="56">
        <v>26</v>
      </c>
      <c r="BP2" s="124">
        <f>SUM(BD2:BF2)</f>
        <v>74</v>
      </c>
      <c r="BQ2" s="56">
        <v>26</v>
      </c>
      <c r="BR2" s="56">
        <v>23</v>
      </c>
      <c r="BS2" s="56">
        <v>26</v>
      </c>
      <c r="BT2" s="56">
        <v>23</v>
      </c>
      <c r="BU2" s="56">
        <v>26</v>
      </c>
      <c r="BV2" s="56">
        <v>26</v>
      </c>
      <c r="BW2" s="56">
        <v>26</v>
      </c>
      <c r="BX2" s="56">
        <v>27</v>
      </c>
      <c r="BY2" s="56">
        <v>25</v>
      </c>
      <c r="BZ2" s="56">
        <v>26</v>
      </c>
      <c r="CA2" s="56">
        <v>25</v>
      </c>
      <c r="CB2" s="56">
        <v>25</v>
      </c>
      <c r="CC2" s="124">
        <f>SUM(BQ2:BS2)</f>
        <v>75</v>
      </c>
      <c r="CD2" s="56">
        <v>26</v>
      </c>
      <c r="CE2" s="56">
        <v>24</v>
      </c>
      <c r="CF2" s="56">
        <v>23</v>
      </c>
      <c r="CG2" s="56">
        <v>26</v>
      </c>
      <c r="CH2" s="56">
        <v>26</v>
      </c>
      <c r="CI2" s="56">
        <v>25</v>
      </c>
      <c r="CJ2" s="56">
        <v>27</v>
      </c>
      <c r="CK2" s="56">
        <v>27</v>
      </c>
      <c r="CL2" s="56">
        <v>24</v>
      </c>
      <c r="CM2" s="56">
        <v>26</v>
      </c>
      <c r="CN2" s="56">
        <v>25</v>
      </c>
      <c r="CO2" s="56">
        <v>24</v>
      </c>
      <c r="CP2" s="124">
        <f>SUM(CD2:CF2)</f>
        <v>73</v>
      </c>
      <c r="CQ2" s="56">
        <v>26</v>
      </c>
      <c r="CR2" s="56">
        <v>23</v>
      </c>
      <c r="CS2" s="56">
        <v>24</v>
      </c>
      <c r="CT2" s="56">
        <v>24</v>
      </c>
      <c r="CU2" s="56">
        <v>26</v>
      </c>
      <c r="CV2" s="56">
        <v>25</v>
      </c>
      <c r="CW2" s="56">
        <v>27</v>
      </c>
      <c r="CX2" s="56">
        <v>26</v>
      </c>
      <c r="CY2" s="56">
        <v>25</v>
      </c>
      <c r="CZ2" s="56">
        <v>27</v>
      </c>
      <c r="DA2" s="56">
        <v>24</v>
      </c>
      <c r="DB2" s="56">
        <v>25</v>
      </c>
      <c r="DC2" s="124">
        <f>SUM(CQ2:CS2)</f>
        <v>73</v>
      </c>
      <c r="DD2" s="56">
        <v>26</v>
      </c>
      <c r="DE2" s="56">
        <v>23</v>
      </c>
      <c r="DF2" s="56">
        <v>25</v>
      </c>
      <c r="DG2" s="56"/>
      <c r="DH2" s="56"/>
      <c r="DI2" s="56"/>
      <c r="DJ2" s="56"/>
      <c r="DK2" s="56"/>
      <c r="DL2" s="56"/>
      <c r="DM2" s="56"/>
      <c r="DN2" s="56"/>
      <c r="DO2" s="56"/>
      <c r="DP2" s="124">
        <f>SUM(DD2:DO2)</f>
        <v>74</v>
      </c>
    </row>
    <row r="3" spans="1:120" x14ac:dyDescent="0.2">
      <c r="A3" s="38" t="s">
        <v>18</v>
      </c>
      <c r="B3" s="38" t="s">
        <v>19</v>
      </c>
      <c r="C3" s="38" t="s">
        <v>20</v>
      </c>
      <c r="D3" s="39" t="s">
        <v>320</v>
      </c>
      <c r="E3" s="39" t="s">
        <v>321</v>
      </c>
      <c r="F3" s="39" t="s">
        <v>322</v>
      </c>
      <c r="G3" s="39" t="s">
        <v>323</v>
      </c>
      <c r="H3" s="39" t="s">
        <v>324</v>
      </c>
      <c r="I3" s="39" t="s">
        <v>325</v>
      </c>
      <c r="J3" s="39" t="s">
        <v>326</v>
      </c>
      <c r="K3" s="39" t="s">
        <v>327</v>
      </c>
      <c r="L3" s="39" t="s">
        <v>328</v>
      </c>
      <c r="M3" s="39" t="s">
        <v>329</v>
      </c>
      <c r="N3" s="39" t="s">
        <v>330</v>
      </c>
      <c r="O3" s="39" t="s">
        <v>331</v>
      </c>
      <c r="P3" s="39" t="s">
        <v>332</v>
      </c>
      <c r="Q3" s="39" t="s">
        <v>333</v>
      </c>
      <c r="R3" s="39" t="s">
        <v>334</v>
      </c>
      <c r="S3" s="39" t="s">
        <v>335</v>
      </c>
      <c r="T3" s="39" t="s">
        <v>336</v>
      </c>
      <c r="U3" s="39" t="s">
        <v>337</v>
      </c>
      <c r="V3" s="39" t="s">
        <v>338</v>
      </c>
      <c r="W3" s="39" t="s">
        <v>339</v>
      </c>
      <c r="X3" s="39" t="s">
        <v>327</v>
      </c>
      <c r="Y3" s="39" t="s">
        <v>340</v>
      </c>
      <c r="Z3" s="39" t="s">
        <v>341</v>
      </c>
      <c r="AA3" s="39" t="s">
        <v>342</v>
      </c>
      <c r="AB3" s="39" t="s">
        <v>343</v>
      </c>
      <c r="AC3" s="39" t="s">
        <v>344</v>
      </c>
      <c r="AD3" s="39" t="s">
        <v>345</v>
      </c>
      <c r="AE3" s="39" t="s">
        <v>346</v>
      </c>
      <c r="AF3" s="39" t="s">
        <v>347</v>
      </c>
      <c r="AG3" s="39" t="s">
        <v>348</v>
      </c>
      <c r="AH3" s="39" t="s">
        <v>349</v>
      </c>
      <c r="AI3" s="39" t="s">
        <v>350</v>
      </c>
      <c r="AJ3" s="39" t="s">
        <v>351</v>
      </c>
      <c r="AK3" s="39" t="s">
        <v>352</v>
      </c>
      <c r="AL3" s="39" t="s">
        <v>353</v>
      </c>
      <c r="AM3" s="39" t="s">
        <v>354</v>
      </c>
      <c r="AN3" s="39" t="s">
        <v>355</v>
      </c>
      <c r="AO3" s="39" t="s">
        <v>356</v>
      </c>
      <c r="AP3" s="39" t="s">
        <v>357</v>
      </c>
      <c r="AQ3" s="39" t="s">
        <v>358</v>
      </c>
      <c r="AR3" s="39" t="s">
        <v>359</v>
      </c>
      <c r="AS3" s="39" t="s">
        <v>360</v>
      </c>
      <c r="AT3" s="39" t="s">
        <v>361</v>
      </c>
      <c r="AU3" s="39" t="s">
        <v>362</v>
      </c>
      <c r="AV3" s="39" t="s">
        <v>363</v>
      </c>
      <c r="AW3" s="39" t="s">
        <v>364</v>
      </c>
      <c r="AX3" s="39" t="s">
        <v>365</v>
      </c>
      <c r="AY3" s="39" t="s">
        <v>366</v>
      </c>
      <c r="AZ3" s="39" t="s">
        <v>367</v>
      </c>
      <c r="BA3" s="39" t="s">
        <v>368</v>
      </c>
      <c r="BB3" s="39" t="s">
        <v>192</v>
      </c>
      <c r="BC3" s="39" t="s">
        <v>369</v>
      </c>
      <c r="BD3" s="39" t="s">
        <v>193</v>
      </c>
      <c r="BE3" s="39" t="s">
        <v>194</v>
      </c>
      <c r="BF3" s="39" t="s">
        <v>195</v>
      </c>
      <c r="BG3" s="39" t="s">
        <v>196</v>
      </c>
      <c r="BH3" s="39" t="s">
        <v>197</v>
      </c>
      <c r="BI3" s="39" t="s">
        <v>198</v>
      </c>
      <c r="BJ3" s="39" t="s">
        <v>199</v>
      </c>
      <c r="BK3" s="39" t="s">
        <v>200</v>
      </c>
      <c r="BL3" s="39" t="s">
        <v>201</v>
      </c>
      <c r="BM3" s="39" t="s">
        <v>202</v>
      </c>
      <c r="BN3" s="39" t="s">
        <v>203</v>
      </c>
      <c r="BO3" s="39" t="s">
        <v>204</v>
      </c>
      <c r="BP3" s="39" t="s">
        <v>370</v>
      </c>
      <c r="BQ3" s="39" t="s">
        <v>205</v>
      </c>
      <c r="BR3" s="39" t="s">
        <v>206</v>
      </c>
      <c r="BS3" s="39" t="s">
        <v>207</v>
      </c>
      <c r="BT3" s="39" t="s">
        <v>208</v>
      </c>
      <c r="BU3" s="39" t="s">
        <v>209</v>
      </c>
      <c r="BV3" s="39" t="s">
        <v>210</v>
      </c>
      <c r="BW3" s="39" t="s">
        <v>211</v>
      </c>
      <c r="BX3" s="39" t="s">
        <v>212</v>
      </c>
      <c r="BY3" s="39" t="s">
        <v>213</v>
      </c>
      <c r="BZ3" s="39" t="s">
        <v>214</v>
      </c>
      <c r="CA3" s="39" t="s">
        <v>215</v>
      </c>
      <c r="CB3" s="39" t="s">
        <v>216</v>
      </c>
      <c r="CC3" s="39" t="s">
        <v>371</v>
      </c>
      <c r="CD3" s="39" t="s">
        <v>217</v>
      </c>
      <c r="CE3" s="39" t="s">
        <v>218</v>
      </c>
      <c r="CF3" s="39" t="s">
        <v>219</v>
      </c>
      <c r="CG3" s="39" t="s">
        <v>220</v>
      </c>
      <c r="CH3" s="39" t="s">
        <v>221</v>
      </c>
      <c r="CI3" s="39" t="s">
        <v>222</v>
      </c>
      <c r="CJ3" s="39" t="s">
        <v>223</v>
      </c>
      <c r="CK3" s="39" t="s">
        <v>224</v>
      </c>
      <c r="CL3" s="39" t="s">
        <v>225</v>
      </c>
      <c r="CM3" s="39" t="s">
        <v>226</v>
      </c>
      <c r="CN3" s="39" t="s">
        <v>227</v>
      </c>
      <c r="CO3" s="39" t="s">
        <v>228</v>
      </c>
      <c r="CP3" s="39" t="s">
        <v>265</v>
      </c>
      <c r="CQ3" s="39" t="s">
        <v>229</v>
      </c>
      <c r="CR3" s="39" t="s">
        <v>230</v>
      </c>
      <c r="CS3" s="39" t="s">
        <v>231</v>
      </c>
      <c r="CT3" s="39" t="s">
        <v>232</v>
      </c>
      <c r="CU3" s="39" t="s">
        <v>233</v>
      </c>
      <c r="CV3" s="39" t="s">
        <v>234</v>
      </c>
      <c r="CW3" s="39" t="s">
        <v>235</v>
      </c>
      <c r="CX3" s="39" t="s">
        <v>236</v>
      </c>
      <c r="CY3" s="39" t="s">
        <v>68</v>
      </c>
      <c r="CZ3" s="39" t="s">
        <v>237</v>
      </c>
      <c r="DA3" s="39" t="s">
        <v>238</v>
      </c>
      <c r="DB3" s="39" t="s">
        <v>239</v>
      </c>
      <c r="DC3" s="39" t="s">
        <v>73</v>
      </c>
      <c r="DD3" s="39" t="s">
        <v>240</v>
      </c>
      <c r="DE3" s="39" t="s">
        <v>241</v>
      </c>
      <c r="DF3" s="39" t="s">
        <v>82</v>
      </c>
      <c r="DG3" s="39" t="s">
        <v>266</v>
      </c>
      <c r="DH3" s="39" t="s">
        <v>267</v>
      </c>
      <c r="DI3" s="39" t="s">
        <v>268</v>
      </c>
      <c r="DJ3" s="39" t="s">
        <v>269</v>
      </c>
      <c r="DK3" s="39" t="s">
        <v>270</v>
      </c>
      <c r="DL3" s="39" t="s">
        <v>271</v>
      </c>
      <c r="DM3" s="39" t="s">
        <v>272</v>
      </c>
      <c r="DN3" s="39" t="s">
        <v>273</v>
      </c>
      <c r="DO3" s="39" t="s">
        <v>274</v>
      </c>
      <c r="DP3" s="39" t="s">
        <v>83</v>
      </c>
    </row>
    <row r="4" spans="1:120" x14ac:dyDescent="0.2">
      <c r="A4" s="40" t="s">
        <v>104</v>
      </c>
      <c r="B4" s="37" t="s">
        <v>275</v>
      </c>
      <c r="C4" s="8" t="s">
        <v>160</v>
      </c>
      <c r="Q4" s="57">
        <v>0</v>
      </c>
      <c r="R4" s="57">
        <v>21</v>
      </c>
      <c r="S4" s="57">
        <v>16</v>
      </c>
      <c r="T4" s="57">
        <v>0</v>
      </c>
      <c r="U4" s="57">
        <v>31.5</v>
      </c>
      <c r="V4" s="57">
        <v>1.9750000000000001</v>
      </c>
      <c r="W4" s="57">
        <v>0</v>
      </c>
      <c r="X4" s="57">
        <v>4.7249999999999996</v>
      </c>
      <c r="Y4" s="57">
        <v>6</v>
      </c>
      <c r="Z4" s="57">
        <v>8</v>
      </c>
      <c r="AA4" s="57">
        <v>5</v>
      </c>
      <c r="AB4" s="57">
        <v>2.5</v>
      </c>
      <c r="AC4" s="57">
        <f>SUM(Q4:S4)</f>
        <v>37</v>
      </c>
      <c r="AD4" s="57">
        <v>4.4000000000000004</v>
      </c>
      <c r="AE4" s="57">
        <v>10</v>
      </c>
      <c r="AF4" s="57">
        <v>8.9750000000000014</v>
      </c>
      <c r="AG4" s="57">
        <v>15.8</v>
      </c>
      <c r="AH4" s="57">
        <v>13.25</v>
      </c>
      <c r="AI4" s="57">
        <v>8.1750000000000007</v>
      </c>
      <c r="AJ4" s="57">
        <v>7.625</v>
      </c>
      <c r="AK4" s="57">
        <v>9.75</v>
      </c>
      <c r="AL4" s="57">
        <v>5.0999999999999996</v>
      </c>
      <c r="AM4" s="57">
        <v>7.4</v>
      </c>
      <c r="AN4" s="57">
        <v>0</v>
      </c>
      <c r="AO4" s="57">
        <v>16.05</v>
      </c>
      <c r="AP4" s="42">
        <f>SUM(AD4:AF4)</f>
        <v>23.375</v>
      </c>
      <c r="AQ4" s="57">
        <v>0</v>
      </c>
      <c r="AR4" s="57">
        <v>14.75</v>
      </c>
      <c r="AS4" s="57">
        <v>4</v>
      </c>
      <c r="AT4" s="57">
        <v>10</v>
      </c>
      <c r="AU4" s="57">
        <v>8</v>
      </c>
      <c r="AV4" s="57">
        <v>19</v>
      </c>
      <c r="AW4" s="57">
        <v>5.25</v>
      </c>
      <c r="AX4" s="57">
        <v>12</v>
      </c>
      <c r="AY4" s="57">
        <v>13.65</v>
      </c>
      <c r="AZ4" s="57">
        <v>17.074999999999999</v>
      </c>
      <c r="BA4" s="57">
        <v>21.125</v>
      </c>
      <c r="BB4" s="57">
        <v>24.5</v>
      </c>
      <c r="BC4" s="57">
        <f>SUM(AQ4:AS4)</f>
        <v>18.75</v>
      </c>
      <c r="BD4" s="57">
        <v>8</v>
      </c>
      <c r="BE4" s="57">
        <v>3.25</v>
      </c>
      <c r="BF4" s="57">
        <v>17.5</v>
      </c>
      <c r="BG4" s="57">
        <v>11.775</v>
      </c>
      <c r="BH4" s="57">
        <v>21.425000000000001</v>
      </c>
      <c r="BI4" s="57">
        <v>2.5</v>
      </c>
      <c r="BJ4" s="57">
        <v>12</v>
      </c>
      <c r="BK4" s="57">
        <v>9.3249999999999993</v>
      </c>
      <c r="BL4" s="57">
        <v>14.975</v>
      </c>
      <c r="BM4" s="57">
        <v>10</v>
      </c>
      <c r="BN4" s="57">
        <v>31</v>
      </c>
      <c r="BO4" s="57">
        <v>14</v>
      </c>
      <c r="BP4" s="57">
        <f>SUM(BD4:BF4)</f>
        <v>28.75</v>
      </c>
      <c r="BQ4" s="57">
        <v>19.899999999999999</v>
      </c>
      <c r="BR4" s="57">
        <v>7.7</v>
      </c>
      <c r="BS4" s="57">
        <v>6</v>
      </c>
      <c r="BT4" s="57">
        <v>20</v>
      </c>
      <c r="BU4" s="57">
        <v>5.875</v>
      </c>
      <c r="BV4" s="57">
        <v>0</v>
      </c>
      <c r="BW4" s="57">
        <v>31.5</v>
      </c>
      <c r="BX4" s="57">
        <v>0</v>
      </c>
      <c r="BY4" s="57">
        <v>0</v>
      </c>
      <c r="BZ4" s="57">
        <v>0</v>
      </c>
      <c r="CA4" s="57">
        <v>0</v>
      </c>
      <c r="CB4" s="57">
        <v>0</v>
      </c>
      <c r="CC4" s="57">
        <f>SUM(BQ4:BS4)</f>
        <v>33.599999999999994</v>
      </c>
      <c r="CD4" s="57">
        <v>0</v>
      </c>
      <c r="CE4" s="57">
        <v>0</v>
      </c>
      <c r="CF4" s="57">
        <v>0</v>
      </c>
      <c r="CG4" s="57">
        <v>0</v>
      </c>
      <c r="CH4" s="57">
        <v>0</v>
      </c>
      <c r="CI4" s="57">
        <v>0</v>
      </c>
      <c r="CJ4" s="57">
        <v>0</v>
      </c>
      <c r="CK4" s="57">
        <v>0</v>
      </c>
      <c r="CL4" s="57">
        <v>0</v>
      </c>
      <c r="CM4" s="57">
        <v>0</v>
      </c>
      <c r="CN4" s="57">
        <v>0</v>
      </c>
      <c r="CO4" s="57">
        <v>0</v>
      </c>
      <c r="CP4" s="57">
        <f>SUM(CD4:CF4)</f>
        <v>0</v>
      </c>
      <c r="CQ4" s="57">
        <v>0</v>
      </c>
      <c r="CR4" s="57">
        <v>0</v>
      </c>
      <c r="CS4" s="57">
        <v>0</v>
      </c>
      <c r="CT4" s="57">
        <v>0</v>
      </c>
      <c r="CU4" s="57">
        <v>0</v>
      </c>
      <c r="CV4" s="57">
        <v>0</v>
      </c>
      <c r="CW4" s="57">
        <v>0</v>
      </c>
      <c r="CX4" s="57">
        <v>0</v>
      </c>
      <c r="CY4" s="57">
        <v>0</v>
      </c>
      <c r="CZ4" s="57">
        <v>0</v>
      </c>
      <c r="DA4" s="57">
        <v>0</v>
      </c>
      <c r="DB4" s="57">
        <v>0</v>
      </c>
      <c r="DC4" s="57">
        <f>SUM(CQ4:CS4)</f>
        <v>0</v>
      </c>
      <c r="DD4" s="57">
        <v>0</v>
      </c>
      <c r="DE4" s="57">
        <v>0</v>
      </c>
      <c r="DF4" s="57">
        <v>0</v>
      </c>
      <c r="DG4" s="57">
        <v>0</v>
      </c>
      <c r="DH4" s="57">
        <v>0</v>
      </c>
      <c r="DI4" s="57">
        <v>0</v>
      </c>
      <c r="DJ4" s="57">
        <v>0</v>
      </c>
      <c r="DK4" s="57">
        <v>0</v>
      </c>
      <c r="DL4" s="57">
        <v>0</v>
      </c>
      <c r="DM4" s="57">
        <v>0</v>
      </c>
      <c r="DN4" s="57">
        <v>0</v>
      </c>
      <c r="DO4" s="57">
        <v>0</v>
      </c>
      <c r="DP4" s="57">
        <f>SUM(DD4:DO4)</f>
        <v>0</v>
      </c>
    </row>
    <row r="5" spans="1:120" x14ac:dyDescent="0.2">
      <c r="B5" s="43" t="s">
        <v>276</v>
      </c>
      <c r="C5" s="44"/>
      <c r="D5" s="58"/>
      <c r="E5" s="58"/>
      <c r="F5" s="58"/>
      <c r="G5" s="58"/>
      <c r="H5" s="58"/>
      <c r="I5" s="58"/>
      <c r="J5" s="58"/>
      <c r="K5" s="58"/>
      <c r="L5" s="58"/>
      <c r="M5" s="58"/>
      <c r="N5" s="58"/>
      <c r="O5" s="58"/>
      <c r="P5" s="58"/>
      <c r="Q5" s="58">
        <f>SUM(Q4)</f>
        <v>0</v>
      </c>
      <c r="R5" s="58">
        <f t="shared" ref="R5:BB5" si="0">SUM(R4)</f>
        <v>21</v>
      </c>
      <c r="S5" s="58">
        <f t="shared" si="0"/>
        <v>16</v>
      </c>
      <c r="T5" s="58">
        <f t="shared" si="0"/>
        <v>0</v>
      </c>
      <c r="U5" s="58">
        <f t="shared" si="0"/>
        <v>31.5</v>
      </c>
      <c r="V5" s="58">
        <f t="shared" si="0"/>
        <v>1.9750000000000001</v>
      </c>
      <c r="W5" s="58">
        <f t="shared" si="0"/>
        <v>0</v>
      </c>
      <c r="X5" s="58">
        <f t="shared" si="0"/>
        <v>4.7249999999999996</v>
      </c>
      <c r="Y5" s="58">
        <f t="shared" si="0"/>
        <v>6</v>
      </c>
      <c r="Z5" s="58">
        <f t="shared" si="0"/>
        <v>8</v>
      </c>
      <c r="AA5" s="58">
        <f t="shared" si="0"/>
        <v>5</v>
      </c>
      <c r="AB5" s="58">
        <f t="shared" si="0"/>
        <v>2.5</v>
      </c>
      <c r="AC5" s="58">
        <f t="shared" si="0"/>
        <v>37</v>
      </c>
      <c r="AD5" s="58">
        <f t="shared" si="0"/>
        <v>4.4000000000000004</v>
      </c>
      <c r="AE5" s="58">
        <f t="shared" si="0"/>
        <v>10</v>
      </c>
      <c r="AF5" s="58">
        <f t="shared" si="0"/>
        <v>8.9750000000000014</v>
      </c>
      <c r="AG5" s="58">
        <f t="shared" si="0"/>
        <v>15.8</v>
      </c>
      <c r="AH5" s="58">
        <f t="shared" si="0"/>
        <v>13.25</v>
      </c>
      <c r="AI5" s="58">
        <f t="shared" si="0"/>
        <v>8.1750000000000007</v>
      </c>
      <c r="AJ5" s="58">
        <f t="shared" si="0"/>
        <v>7.625</v>
      </c>
      <c r="AK5" s="58">
        <f t="shared" si="0"/>
        <v>9.75</v>
      </c>
      <c r="AL5" s="58">
        <f t="shared" si="0"/>
        <v>5.0999999999999996</v>
      </c>
      <c r="AM5" s="58">
        <f t="shared" si="0"/>
        <v>7.4</v>
      </c>
      <c r="AN5" s="58">
        <f t="shared" si="0"/>
        <v>0</v>
      </c>
      <c r="AO5" s="58">
        <f t="shared" si="0"/>
        <v>16.05</v>
      </c>
      <c r="AP5" s="58">
        <f t="shared" si="0"/>
        <v>23.375</v>
      </c>
      <c r="AQ5" s="58">
        <f t="shared" si="0"/>
        <v>0</v>
      </c>
      <c r="AR5" s="58">
        <f t="shared" si="0"/>
        <v>14.75</v>
      </c>
      <c r="AS5" s="58">
        <f t="shared" si="0"/>
        <v>4</v>
      </c>
      <c r="AT5" s="58">
        <f t="shared" si="0"/>
        <v>10</v>
      </c>
      <c r="AU5" s="58">
        <f t="shared" si="0"/>
        <v>8</v>
      </c>
      <c r="AV5" s="58">
        <f t="shared" si="0"/>
        <v>19</v>
      </c>
      <c r="AW5" s="58">
        <f t="shared" si="0"/>
        <v>5.25</v>
      </c>
      <c r="AX5" s="58">
        <f t="shared" si="0"/>
        <v>12</v>
      </c>
      <c r="AY5" s="58">
        <f t="shared" si="0"/>
        <v>13.65</v>
      </c>
      <c r="AZ5" s="58">
        <f t="shared" si="0"/>
        <v>17.074999999999999</v>
      </c>
      <c r="BA5" s="58">
        <f t="shared" si="0"/>
        <v>21.125</v>
      </c>
      <c r="BB5" s="58">
        <f t="shared" si="0"/>
        <v>24.5</v>
      </c>
      <c r="BC5" s="58">
        <f>SUM(BC4)</f>
        <v>18.75</v>
      </c>
      <c r="BD5" s="58">
        <f t="shared" ref="BD5:BO5" si="1">SUM(BD4)</f>
        <v>8</v>
      </c>
      <c r="BE5" s="58">
        <f t="shared" si="1"/>
        <v>3.25</v>
      </c>
      <c r="BF5" s="58">
        <f t="shared" si="1"/>
        <v>17.5</v>
      </c>
      <c r="BG5" s="58">
        <f t="shared" si="1"/>
        <v>11.775</v>
      </c>
      <c r="BH5" s="58">
        <f t="shared" si="1"/>
        <v>21.425000000000001</v>
      </c>
      <c r="BI5" s="58">
        <f t="shared" si="1"/>
        <v>2.5</v>
      </c>
      <c r="BJ5" s="58">
        <f t="shared" si="1"/>
        <v>12</v>
      </c>
      <c r="BK5" s="58">
        <f t="shared" si="1"/>
        <v>9.3249999999999993</v>
      </c>
      <c r="BL5" s="58">
        <f t="shared" si="1"/>
        <v>14.975</v>
      </c>
      <c r="BM5" s="58">
        <f t="shared" si="1"/>
        <v>10</v>
      </c>
      <c r="BN5" s="58">
        <f t="shared" si="1"/>
        <v>31</v>
      </c>
      <c r="BO5" s="58">
        <f t="shared" si="1"/>
        <v>14</v>
      </c>
      <c r="BP5" s="58">
        <f>SUM(BP4)</f>
        <v>28.75</v>
      </c>
      <c r="BQ5" s="58">
        <f t="shared" ref="BQ5:CO5" si="2">SUM(BQ4)</f>
        <v>19.899999999999999</v>
      </c>
      <c r="BR5" s="58">
        <f t="shared" si="2"/>
        <v>7.7</v>
      </c>
      <c r="BS5" s="58">
        <f t="shared" si="2"/>
        <v>6</v>
      </c>
      <c r="BT5" s="58">
        <f t="shared" si="2"/>
        <v>20</v>
      </c>
      <c r="BU5" s="58">
        <f t="shared" si="2"/>
        <v>5.875</v>
      </c>
      <c r="BV5" s="58">
        <f t="shared" si="2"/>
        <v>0</v>
      </c>
      <c r="BW5" s="58">
        <v>31.5</v>
      </c>
      <c r="BX5" s="58">
        <f t="shared" si="2"/>
        <v>0</v>
      </c>
      <c r="BY5" s="58">
        <f t="shared" si="2"/>
        <v>0</v>
      </c>
      <c r="BZ5" s="58">
        <f t="shared" si="2"/>
        <v>0</v>
      </c>
      <c r="CA5" s="58">
        <f t="shared" si="2"/>
        <v>0</v>
      </c>
      <c r="CB5" s="58">
        <f t="shared" si="2"/>
        <v>0</v>
      </c>
      <c r="CC5" s="58">
        <f>SUM(CC4)</f>
        <v>33.599999999999994</v>
      </c>
      <c r="CD5" s="58">
        <f t="shared" si="2"/>
        <v>0</v>
      </c>
      <c r="CE5" s="58">
        <f t="shared" si="2"/>
        <v>0</v>
      </c>
      <c r="CF5" s="58">
        <f t="shared" si="2"/>
        <v>0</v>
      </c>
      <c r="CG5" s="58">
        <f t="shared" si="2"/>
        <v>0</v>
      </c>
      <c r="CH5" s="58">
        <f t="shared" si="2"/>
        <v>0</v>
      </c>
      <c r="CI5" s="58">
        <f t="shared" si="2"/>
        <v>0</v>
      </c>
      <c r="CJ5" s="58">
        <f t="shared" si="2"/>
        <v>0</v>
      </c>
      <c r="CK5" s="58">
        <f t="shared" si="2"/>
        <v>0</v>
      </c>
      <c r="CL5" s="58">
        <f t="shared" si="2"/>
        <v>0</v>
      </c>
      <c r="CM5" s="58">
        <f t="shared" si="2"/>
        <v>0</v>
      </c>
      <c r="CN5" s="58">
        <f t="shared" si="2"/>
        <v>0</v>
      </c>
      <c r="CO5" s="58">
        <f t="shared" si="2"/>
        <v>0</v>
      </c>
      <c r="CP5" s="58">
        <f>SUM(CP4)</f>
        <v>0</v>
      </c>
      <c r="CQ5" s="58">
        <f t="shared" ref="CQ5:DB5" si="3">SUM(CQ4)</f>
        <v>0</v>
      </c>
      <c r="CR5" s="58">
        <f t="shared" si="3"/>
        <v>0</v>
      </c>
      <c r="CS5" s="58">
        <f t="shared" si="3"/>
        <v>0</v>
      </c>
      <c r="CT5" s="58">
        <f t="shared" si="3"/>
        <v>0</v>
      </c>
      <c r="CU5" s="58">
        <f t="shared" si="3"/>
        <v>0</v>
      </c>
      <c r="CV5" s="58">
        <f t="shared" si="3"/>
        <v>0</v>
      </c>
      <c r="CW5" s="58">
        <f t="shared" si="3"/>
        <v>0</v>
      </c>
      <c r="CX5" s="58">
        <f t="shared" si="3"/>
        <v>0</v>
      </c>
      <c r="CY5" s="58">
        <f t="shared" si="3"/>
        <v>0</v>
      </c>
      <c r="CZ5" s="58">
        <f t="shared" si="3"/>
        <v>0</v>
      </c>
      <c r="DA5" s="58">
        <f t="shared" si="3"/>
        <v>0</v>
      </c>
      <c r="DB5" s="58">
        <f t="shared" si="3"/>
        <v>0</v>
      </c>
      <c r="DC5" s="58">
        <f t="shared" ref="DC5:DP5" si="4">SUM(DC4)</f>
        <v>0</v>
      </c>
      <c r="DD5" s="58">
        <f t="shared" si="4"/>
        <v>0</v>
      </c>
      <c r="DE5" s="58">
        <f t="shared" si="4"/>
        <v>0</v>
      </c>
      <c r="DF5" s="58">
        <f t="shared" si="4"/>
        <v>0</v>
      </c>
      <c r="DG5" s="58">
        <f t="shared" si="4"/>
        <v>0</v>
      </c>
      <c r="DH5" s="58">
        <f t="shared" si="4"/>
        <v>0</v>
      </c>
      <c r="DI5" s="58">
        <f t="shared" si="4"/>
        <v>0</v>
      </c>
      <c r="DJ5" s="58">
        <f t="shared" si="4"/>
        <v>0</v>
      </c>
      <c r="DK5" s="58">
        <f t="shared" si="4"/>
        <v>0</v>
      </c>
      <c r="DL5" s="58">
        <f t="shared" si="4"/>
        <v>0</v>
      </c>
      <c r="DM5" s="58">
        <f t="shared" si="4"/>
        <v>0</v>
      </c>
      <c r="DN5" s="58">
        <f t="shared" si="4"/>
        <v>0</v>
      </c>
      <c r="DO5" s="58">
        <f t="shared" si="4"/>
        <v>0</v>
      </c>
      <c r="DP5" s="58">
        <f t="shared" si="4"/>
        <v>0</v>
      </c>
    </row>
    <row r="6" spans="1:120" x14ac:dyDescent="0.2">
      <c r="B6" s="37" t="s">
        <v>277</v>
      </c>
      <c r="C6" s="8" t="s">
        <v>159</v>
      </c>
      <c r="Q6" s="57">
        <v>0</v>
      </c>
      <c r="R6" s="57">
        <v>0</v>
      </c>
      <c r="S6" s="57">
        <v>0</v>
      </c>
      <c r="T6" s="57">
        <v>0</v>
      </c>
      <c r="U6" s="57">
        <v>0</v>
      </c>
      <c r="V6" s="57">
        <v>0</v>
      </c>
      <c r="W6" s="57">
        <v>0</v>
      </c>
      <c r="X6" s="57">
        <v>0</v>
      </c>
      <c r="Y6" s="57">
        <v>2</v>
      </c>
      <c r="Z6" s="57">
        <v>2</v>
      </c>
      <c r="AA6" s="57">
        <v>2</v>
      </c>
      <c r="AB6" s="57">
        <v>0</v>
      </c>
      <c r="AC6" s="57">
        <f t="shared" ref="AC6:AC9" si="5">SUM(Q6:S6)</f>
        <v>0</v>
      </c>
      <c r="AD6" s="57">
        <v>0</v>
      </c>
      <c r="AE6" s="57">
        <v>0</v>
      </c>
      <c r="AF6" s="57">
        <v>2</v>
      </c>
      <c r="AG6" s="57">
        <v>0</v>
      </c>
      <c r="AH6" s="57">
        <v>2</v>
      </c>
      <c r="AI6" s="57">
        <v>0</v>
      </c>
      <c r="AJ6" s="57">
        <v>0</v>
      </c>
      <c r="AK6" s="57">
        <v>2</v>
      </c>
      <c r="AL6" s="57">
        <v>0</v>
      </c>
      <c r="AM6" s="57">
        <v>0</v>
      </c>
      <c r="AN6" s="57">
        <v>0</v>
      </c>
      <c r="AO6" s="57">
        <v>0</v>
      </c>
      <c r="AP6" s="42">
        <f t="shared" ref="AP6:AP9" si="6">SUM(AD6:AF6)</f>
        <v>2</v>
      </c>
      <c r="AQ6" s="57">
        <v>0</v>
      </c>
      <c r="AR6" s="57">
        <v>0</v>
      </c>
      <c r="AS6" s="57">
        <v>0</v>
      </c>
      <c r="AT6" s="57">
        <v>2</v>
      </c>
      <c r="AU6" s="57">
        <v>0</v>
      </c>
      <c r="AV6" s="57">
        <v>0</v>
      </c>
      <c r="AW6" s="57">
        <v>0</v>
      </c>
      <c r="AX6" s="57">
        <v>3.5249999999999999</v>
      </c>
      <c r="AY6" s="57">
        <v>0</v>
      </c>
      <c r="AZ6" s="57">
        <v>0</v>
      </c>
      <c r="BA6" s="57">
        <v>3.9</v>
      </c>
      <c r="BB6" s="57">
        <v>0</v>
      </c>
      <c r="BC6" s="57">
        <f t="shared" ref="BC6:BC9" si="7">SUM(AQ6:AS6)</f>
        <v>0</v>
      </c>
      <c r="BD6" s="57">
        <v>0</v>
      </c>
      <c r="BE6" s="57">
        <v>0</v>
      </c>
      <c r="BF6" s="57">
        <v>4</v>
      </c>
      <c r="BG6" s="57">
        <v>0</v>
      </c>
      <c r="BH6" s="57">
        <v>0</v>
      </c>
      <c r="BI6" s="57">
        <v>0.875</v>
      </c>
      <c r="BJ6" s="57">
        <v>0</v>
      </c>
      <c r="BK6" s="57">
        <v>1.175</v>
      </c>
      <c r="BL6" s="57">
        <v>0</v>
      </c>
      <c r="BM6" s="57">
        <v>3.9249999999999998</v>
      </c>
      <c r="BN6" s="57">
        <v>0</v>
      </c>
      <c r="BO6" s="57">
        <v>2</v>
      </c>
      <c r="BP6" s="57">
        <f t="shared" ref="BP6:BP9" si="8">SUM(BD6:BF6)</f>
        <v>4</v>
      </c>
      <c r="BQ6" s="57">
        <v>4</v>
      </c>
      <c r="BR6" s="57">
        <v>0</v>
      </c>
      <c r="BS6" s="57">
        <v>2</v>
      </c>
      <c r="BT6" s="57">
        <v>4</v>
      </c>
      <c r="BU6" s="57">
        <v>0</v>
      </c>
      <c r="BV6" s="57">
        <v>0</v>
      </c>
      <c r="BW6" s="57">
        <v>0</v>
      </c>
      <c r="BX6" s="57">
        <v>0</v>
      </c>
      <c r="BY6" s="57">
        <v>0</v>
      </c>
      <c r="BZ6" s="57">
        <v>0</v>
      </c>
      <c r="CA6" s="57">
        <v>0</v>
      </c>
      <c r="CB6" s="57">
        <v>0</v>
      </c>
      <c r="CC6" s="57">
        <f t="shared" ref="CC6:CC9" si="9">SUM(BQ6:BS6)</f>
        <v>6</v>
      </c>
      <c r="CD6" s="57">
        <v>0</v>
      </c>
      <c r="CE6" s="57">
        <v>0</v>
      </c>
      <c r="CF6" s="57">
        <v>0</v>
      </c>
      <c r="CG6" s="57">
        <v>0</v>
      </c>
      <c r="CH6" s="57">
        <v>0</v>
      </c>
      <c r="CI6" s="57">
        <v>0</v>
      </c>
      <c r="CJ6" s="57">
        <v>0</v>
      </c>
      <c r="CK6" s="57">
        <v>0</v>
      </c>
      <c r="CL6" s="57">
        <v>0</v>
      </c>
      <c r="CM6" s="57">
        <v>0</v>
      </c>
      <c r="CN6" s="57">
        <v>0</v>
      </c>
      <c r="CO6" s="57">
        <v>0</v>
      </c>
      <c r="CP6" s="57">
        <f t="shared" ref="CP6:CP9" si="10">SUM(CD6:CF6)</f>
        <v>0</v>
      </c>
      <c r="CQ6" s="57">
        <v>0</v>
      </c>
      <c r="CR6" s="57">
        <v>0</v>
      </c>
      <c r="CS6" s="57">
        <v>0</v>
      </c>
      <c r="CT6" s="57">
        <v>0</v>
      </c>
      <c r="CU6" s="57">
        <v>0</v>
      </c>
      <c r="CV6" s="57">
        <v>0</v>
      </c>
      <c r="CW6" s="57">
        <v>0</v>
      </c>
      <c r="CX6" s="57">
        <v>0</v>
      </c>
      <c r="CY6" s="57">
        <v>0</v>
      </c>
      <c r="CZ6" s="57">
        <v>0</v>
      </c>
      <c r="DA6" s="57">
        <v>0</v>
      </c>
      <c r="DB6" s="57">
        <v>0</v>
      </c>
      <c r="DC6" s="57">
        <f t="shared" ref="DC6:DC9" si="11">SUM(CQ6:CS6)</f>
        <v>0</v>
      </c>
      <c r="DD6" s="57">
        <v>0</v>
      </c>
      <c r="DE6" s="57">
        <v>0</v>
      </c>
      <c r="DF6" s="57">
        <v>0</v>
      </c>
      <c r="DG6" s="57">
        <v>0</v>
      </c>
      <c r="DH6" s="57">
        <v>0</v>
      </c>
      <c r="DI6" s="57">
        <v>0</v>
      </c>
      <c r="DJ6" s="57">
        <v>0</v>
      </c>
      <c r="DK6" s="57">
        <v>0</v>
      </c>
      <c r="DL6" s="57">
        <v>0</v>
      </c>
      <c r="DM6" s="57">
        <v>0</v>
      </c>
      <c r="DN6" s="57">
        <v>0</v>
      </c>
      <c r="DO6" s="57">
        <v>0</v>
      </c>
      <c r="DP6" s="57">
        <f>SUM(DD6:DO6)</f>
        <v>0</v>
      </c>
    </row>
    <row r="7" spans="1:120" x14ac:dyDescent="0.2">
      <c r="B7" s="37"/>
      <c r="C7" s="8" t="s">
        <v>161</v>
      </c>
      <c r="Q7" s="57">
        <v>0</v>
      </c>
      <c r="R7" s="57">
        <v>0</v>
      </c>
      <c r="S7" s="57">
        <v>0</v>
      </c>
      <c r="T7" s="57">
        <v>0</v>
      </c>
      <c r="U7" s="57">
        <v>0</v>
      </c>
      <c r="V7" s="57">
        <v>0</v>
      </c>
      <c r="W7" s="57">
        <v>0</v>
      </c>
      <c r="X7" s="57">
        <v>0</v>
      </c>
      <c r="Y7" s="57">
        <v>0</v>
      </c>
      <c r="Z7" s="57">
        <v>0</v>
      </c>
      <c r="AA7" s="57">
        <v>2</v>
      </c>
      <c r="AB7" s="57">
        <v>0</v>
      </c>
      <c r="AC7" s="57">
        <f t="shared" si="5"/>
        <v>0</v>
      </c>
      <c r="AD7" s="57">
        <v>0</v>
      </c>
      <c r="AE7" s="57">
        <v>0</v>
      </c>
      <c r="AF7" s="57">
        <v>4</v>
      </c>
      <c r="AG7" s="57">
        <v>0</v>
      </c>
      <c r="AH7" s="57">
        <v>0</v>
      </c>
      <c r="AI7" s="57">
        <v>0</v>
      </c>
      <c r="AJ7" s="57">
        <v>0</v>
      </c>
      <c r="AK7" s="57">
        <v>4</v>
      </c>
      <c r="AL7" s="57">
        <v>0</v>
      </c>
      <c r="AM7" s="57">
        <v>0</v>
      </c>
      <c r="AN7" s="57">
        <v>0</v>
      </c>
      <c r="AO7" s="57">
        <v>0</v>
      </c>
      <c r="AP7" s="42">
        <f t="shared" si="6"/>
        <v>4</v>
      </c>
      <c r="AQ7" s="57">
        <v>0</v>
      </c>
      <c r="AR7" s="57">
        <v>0</v>
      </c>
      <c r="AS7" s="57">
        <v>0</v>
      </c>
      <c r="AT7" s="57">
        <v>0</v>
      </c>
      <c r="AU7" s="57">
        <v>0</v>
      </c>
      <c r="AV7" s="57">
        <v>1.95</v>
      </c>
      <c r="AW7" s="57">
        <v>0</v>
      </c>
      <c r="AX7" s="57">
        <v>0</v>
      </c>
      <c r="AY7" s="57">
        <v>0</v>
      </c>
      <c r="AZ7" s="57">
        <v>0</v>
      </c>
      <c r="BA7" s="57">
        <v>3.8</v>
      </c>
      <c r="BB7" s="57">
        <v>0</v>
      </c>
      <c r="BC7" s="57">
        <f t="shared" si="7"/>
        <v>0</v>
      </c>
      <c r="BD7" s="57">
        <v>0</v>
      </c>
      <c r="BE7" s="57">
        <v>0</v>
      </c>
      <c r="BF7" s="57">
        <v>0</v>
      </c>
      <c r="BG7" s="57">
        <v>0</v>
      </c>
      <c r="BH7" s="57">
        <v>0</v>
      </c>
      <c r="BI7" s="57">
        <v>0</v>
      </c>
      <c r="BJ7" s="57">
        <v>0</v>
      </c>
      <c r="BK7" s="57">
        <v>0</v>
      </c>
      <c r="BL7" s="57">
        <v>2</v>
      </c>
      <c r="BM7" s="57">
        <v>2</v>
      </c>
      <c r="BN7" s="57">
        <v>0</v>
      </c>
      <c r="BO7" s="57">
        <v>0</v>
      </c>
      <c r="BP7" s="57">
        <f t="shared" si="8"/>
        <v>0</v>
      </c>
      <c r="BQ7" s="57">
        <v>3.9750000000000001</v>
      </c>
      <c r="BR7" s="57">
        <v>0</v>
      </c>
      <c r="BS7" s="57">
        <v>0</v>
      </c>
      <c r="BT7" s="57">
        <v>1.85</v>
      </c>
      <c r="BU7" s="57">
        <v>1.9</v>
      </c>
      <c r="BV7" s="57">
        <v>0</v>
      </c>
      <c r="BW7" s="57">
        <v>0</v>
      </c>
      <c r="BX7" s="57">
        <v>0</v>
      </c>
      <c r="BY7" s="57">
        <v>0</v>
      </c>
      <c r="BZ7" s="57">
        <v>0</v>
      </c>
      <c r="CA7" s="57">
        <v>0</v>
      </c>
      <c r="CB7" s="57">
        <v>0</v>
      </c>
      <c r="CC7" s="57">
        <f t="shared" si="9"/>
        <v>3.9750000000000001</v>
      </c>
      <c r="CD7" s="57">
        <v>0</v>
      </c>
      <c r="CE7" s="57">
        <v>0</v>
      </c>
      <c r="CF7" s="57">
        <v>0</v>
      </c>
      <c r="CG7" s="57">
        <v>0</v>
      </c>
      <c r="CH7" s="57">
        <v>0</v>
      </c>
      <c r="CI7" s="57">
        <v>0</v>
      </c>
      <c r="CJ7" s="57">
        <v>0</v>
      </c>
      <c r="CK7" s="57">
        <v>0</v>
      </c>
      <c r="CL7" s="57">
        <v>0</v>
      </c>
      <c r="CM7" s="57">
        <v>0</v>
      </c>
      <c r="CN7" s="57">
        <v>0</v>
      </c>
      <c r="CO7" s="57">
        <v>0</v>
      </c>
      <c r="CP7" s="57">
        <f t="shared" si="10"/>
        <v>0</v>
      </c>
      <c r="CQ7" s="57">
        <v>0</v>
      </c>
      <c r="CR7" s="57">
        <v>0</v>
      </c>
      <c r="CS7" s="57">
        <v>0</v>
      </c>
      <c r="CT7" s="57">
        <v>0</v>
      </c>
      <c r="CU7" s="57">
        <v>0</v>
      </c>
      <c r="CV7" s="57">
        <v>0</v>
      </c>
      <c r="CW7" s="57">
        <v>0</v>
      </c>
      <c r="CX7" s="57">
        <v>0</v>
      </c>
      <c r="CY7" s="57">
        <v>0</v>
      </c>
      <c r="CZ7" s="57">
        <v>0</v>
      </c>
      <c r="DA7" s="57">
        <v>0</v>
      </c>
      <c r="DB7" s="57">
        <v>0</v>
      </c>
      <c r="DC7" s="57">
        <f t="shared" si="11"/>
        <v>0</v>
      </c>
      <c r="DD7" s="57">
        <v>0</v>
      </c>
      <c r="DE7" s="57">
        <v>0</v>
      </c>
      <c r="DF7" s="57">
        <v>0</v>
      </c>
      <c r="DG7" s="57">
        <v>0</v>
      </c>
      <c r="DH7" s="57">
        <v>0</v>
      </c>
      <c r="DI7" s="57">
        <v>0</v>
      </c>
      <c r="DJ7" s="57">
        <v>0</v>
      </c>
      <c r="DK7" s="57">
        <v>0</v>
      </c>
      <c r="DL7" s="57">
        <v>0</v>
      </c>
      <c r="DM7" s="57">
        <v>0</v>
      </c>
      <c r="DN7" s="57">
        <v>0</v>
      </c>
      <c r="DO7" s="57">
        <v>0</v>
      </c>
      <c r="DP7" s="57">
        <f>SUM(DD7:DO7)</f>
        <v>0</v>
      </c>
    </row>
    <row r="8" spans="1:120" x14ac:dyDescent="0.2">
      <c r="B8" s="37"/>
      <c r="C8" s="8" t="s">
        <v>162</v>
      </c>
      <c r="Q8" s="57">
        <v>0</v>
      </c>
      <c r="R8" s="57">
        <v>0</v>
      </c>
      <c r="S8" s="57">
        <v>0</v>
      </c>
      <c r="T8" s="57">
        <v>0</v>
      </c>
      <c r="U8" s="57">
        <v>0</v>
      </c>
      <c r="V8" s="57">
        <v>0</v>
      </c>
      <c r="W8" s="57">
        <v>8</v>
      </c>
      <c r="X8" s="57">
        <v>0</v>
      </c>
      <c r="Y8" s="57">
        <v>0</v>
      </c>
      <c r="Z8" s="57">
        <v>0</v>
      </c>
      <c r="AA8" s="57">
        <v>0</v>
      </c>
      <c r="AB8" s="57">
        <v>0</v>
      </c>
      <c r="AC8" s="57">
        <f t="shared" si="5"/>
        <v>0</v>
      </c>
      <c r="AD8" s="57">
        <v>0</v>
      </c>
      <c r="AE8" s="57">
        <v>2</v>
      </c>
      <c r="AF8" s="57">
        <v>4</v>
      </c>
      <c r="AG8" s="57">
        <v>0</v>
      </c>
      <c r="AH8" s="57">
        <v>0</v>
      </c>
      <c r="AI8" s="57">
        <v>0</v>
      </c>
      <c r="AJ8" s="57">
        <v>3.75</v>
      </c>
      <c r="AK8" s="57">
        <v>0</v>
      </c>
      <c r="AL8" s="57">
        <v>4</v>
      </c>
      <c r="AM8" s="57">
        <v>0</v>
      </c>
      <c r="AN8" s="57">
        <v>2.5</v>
      </c>
      <c r="AO8" s="57">
        <v>2</v>
      </c>
      <c r="AP8" s="42">
        <f t="shared" si="6"/>
        <v>6</v>
      </c>
      <c r="AQ8" s="57">
        <v>1.25</v>
      </c>
      <c r="AR8" s="57">
        <v>0</v>
      </c>
      <c r="AS8" s="57">
        <v>6</v>
      </c>
      <c r="AT8" s="57">
        <v>0</v>
      </c>
      <c r="AU8" s="57">
        <v>0</v>
      </c>
      <c r="AV8" s="57">
        <v>0</v>
      </c>
      <c r="AW8" s="57">
        <v>0</v>
      </c>
      <c r="AX8" s="57">
        <v>0</v>
      </c>
      <c r="AY8" s="57">
        <v>0</v>
      </c>
      <c r="AZ8" s="57">
        <v>6</v>
      </c>
      <c r="BA8" s="57">
        <v>0</v>
      </c>
      <c r="BB8" s="57">
        <v>0</v>
      </c>
      <c r="BC8" s="57">
        <f t="shared" si="7"/>
        <v>7.25</v>
      </c>
      <c r="BD8" s="57">
        <v>4</v>
      </c>
      <c r="BE8" s="57">
        <v>0</v>
      </c>
      <c r="BF8" s="57">
        <v>1</v>
      </c>
      <c r="BG8" s="57">
        <v>4</v>
      </c>
      <c r="BH8" s="57">
        <v>0</v>
      </c>
      <c r="BI8" s="57">
        <v>0</v>
      </c>
      <c r="BJ8" s="57">
        <v>4</v>
      </c>
      <c r="BK8" s="57">
        <v>4</v>
      </c>
      <c r="BL8" s="57">
        <v>2</v>
      </c>
      <c r="BM8" s="57">
        <v>0</v>
      </c>
      <c r="BN8" s="57">
        <v>2</v>
      </c>
      <c r="BO8" s="57">
        <v>2</v>
      </c>
      <c r="BP8" s="57">
        <f t="shared" si="8"/>
        <v>5</v>
      </c>
      <c r="BQ8" s="57">
        <v>3.8250000000000002</v>
      </c>
      <c r="BR8" s="57">
        <v>2</v>
      </c>
      <c r="BS8" s="57">
        <v>3.95</v>
      </c>
      <c r="BT8" s="57">
        <v>1.9750000000000001</v>
      </c>
      <c r="BU8" s="57">
        <v>0</v>
      </c>
      <c r="BV8" s="57">
        <v>0</v>
      </c>
      <c r="BW8" s="57">
        <v>0</v>
      </c>
      <c r="BX8" s="57">
        <v>0</v>
      </c>
      <c r="BY8" s="57">
        <v>0</v>
      </c>
      <c r="BZ8" s="57">
        <v>0</v>
      </c>
      <c r="CA8" s="57">
        <v>0</v>
      </c>
      <c r="CB8" s="57">
        <v>0</v>
      </c>
      <c r="CC8" s="57">
        <f t="shared" si="9"/>
        <v>9.7750000000000004</v>
      </c>
      <c r="CD8" s="57">
        <v>0</v>
      </c>
      <c r="CE8" s="57">
        <v>0</v>
      </c>
      <c r="CF8" s="57">
        <v>0</v>
      </c>
      <c r="CG8" s="57">
        <v>0</v>
      </c>
      <c r="CH8" s="57">
        <v>0</v>
      </c>
      <c r="CI8" s="57">
        <v>0</v>
      </c>
      <c r="CJ8" s="57">
        <v>0</v>
      </c>
      <c r="CK8" s="57">
        <v>0</v>
      </c>
      <c r="CL8" s="57">
        <v>0</v>
      </c>
      <c r="CM8" s="57">
        <v>0</v>
      </c>
      <c r="CN8" s="57">
        <v>0</v>
      </c>
      <c r="CO8" s="57">
        <v>0</v>
      </c>
      <c r="CP8" s="57">
        <f t="shared" si="10"/>
        <v>0</v>
      </c>
      <c r="CQ8" s="57">
        <v>0</v>
      </c>
      <c r="CR8" s="57">
        <v>0</v>
      </c>
      <c r="CS8" s="57">
        <v>0</v>
      </c>
      <c r="CT8" s="57">
        <v>0</v>
      </c>
      <c r="CU8" s="57">
        <v>0</v>
      </c>
      <c r="CV8" s="57">
        <v>0</v>
      </c>
      <c r="CW8" s="57">
        <v>0</v>
      </c>
      <c r="CX8" s="57">
        <v>0</v>
      </c>
      <c r="CY8" s="57">
        <v>0</v>
      </c>
      <c r="CZ8" s="57">
        <v>0</v>
      </c>
      <c r="DA8" s="57">
        <v>0</v>
      </c>
      <c r="DB8" s="57">
        <v>0</v>
      </c>
      <c r="DC8" s="57">
        <f t="shared" si="11"/>
        <v>0</v>
      </c>
      <c r="DD8" s="57">
        <v>0</v>
      </c>
      <c r="DE8" s="57">
        <v>0</v>
      </c>
      <c r="DF8" s="57">
        <v>0</v>
      </c>
      <c r="DG8" s="57">
        <v>0</v>
      </c>
      <c r="DH8" s="57">
        <v>0</v>
      </c>
      <c r="DI8" s="57">
        <v>0</v>
      </c>
      <c r="DJ8" s="57">
        <v>0</v>
      </c>
      <c r="DK8" s="57">
        <v>0</v>
      </c>
      <c r="DL8" s="57">
        <v>0</v>
      </c>
      <c r="DM8" s="57">
        <v>0</v>
      </c>
      <c r="DN8" s="57">
        <v>0</v>
      </c>
      <c r="DO8" s="57">
        <v>0</v>
      </c>
      <c r="DP8" s="57">
        <f>SUM(DD8:DO8)</f>
        <v>0</v>
      </c>
    </row>
    <row r="9" spans="1:120" x14ac:dyDescent="0.2">
      <c r="B9" s="37"/>
      <c r="C9" s="8" t="s">
        <v>187</v>
      </c>
      <c r="Q9" s="57">
        <v>0</v>
      </c>
      <c r="R9" s="57">
        <v>0</v>
      </c>
      <c r="S9" s="57">
        <v>0</v>
      </c>
      <c r="T9" s="57">
        <v>14</v>
      </c>
      <c r="U9" s="57">
        <v>0</v>
      </c>
      <c r="V9" s="57">
        <v>0</v>
      </c>
      <c r="W9" s="57">
        <v>0</v>
      </c>
      <c r="X9" s="57">
        <v>0</v>
      </c>
      <c r="Y9" s="57">
        <v>0</v>
      </c>
      <c r="Z9" s="57">
        <v>0</v>
      </c>
      <c r="AA9" s="57">
        <v>0</v>
      </c>
      <c r="AB9" s="57">
        <v>0</v>
      </c>
      <c r="AC9" s="57">
        <f t="shared" si="5"/>
        <v>0</v>
      </c>
      <c r="AD9" s="57">
        <v>0</v>
      </c>
      <c r="AE9" s="57">
        <v>0</v>
      </c>
      <c r="AF9" s="57">
        <v>0</v>
      </c>
      <c r="AG9" s="57">
        <v>0</v>
      </c>
      <c r="AH9" s="57">
        <v>5.85</v>
      </c>
      <c r="AI9" s="57">
        <v>0</v>
      </c>
      <c r="AJ9" s="57">
        <v>0</v>
      </c>
      <c r="AK9" s="57">
        <v>2</v>
      </c>
      <c r="AL9" s="57">
        <v>0</v>
      </c>
      <c r="AM9" s="57">
        <v>0</v>
      </c>
      <c r="AN9" s="57">
        <v>10</v>
      </c>
      <c r="AO9" s="57">
        <v>0</v>
      </c>
      <c r="AP9" s="42">
        <f t="shared" si="6"/>
        <v>0</v>
      </c>
      <c r="AQ9" s="57">
        <v>3.95</v>
      </c>
      <c r="AR9" s="57">
        <v>0</v>
      </c>
      <c r="AS9" s="57">
        <v>0</v>
      </c>
      <c r="AT9" s="57">
        <v>0</v>
      </c>
      <c r="AU9" s="57">
        <v>0</v>
      </c>
      <c r="AV9" s="57">
        <v>0</v>
      </c>
      <c r="AW9" s="57">
        <v>0</v>
      </c>
      <c r="AX9" s="57">
        <v>2</v>
      </c>
      <c r="AY9" s="57">
        <v>0</v>
      </c>
      <c r="AZ9" s="57">
        <v>0</v>
      </c>
      <c r="BA9" s="57">
        <v>0</v>
      </c>
      <c r="BB9" s="57">
        <v>1.8</v>
      </c>
      <c r="BC9" s="57">
        <f t="shared" si="7"/>
        <v>3.95</v>
      </c>
      <c r="BD9" s="57">
        <v>0</v>
      </c>
      <c r="BE9" s="57">
        <v>2</v>
      </c>
      <c r="BF9" s="57">
        <v>0</v>
      </c>
      <c r="BG9" s="57">
        <v>0</v>
      </c>
      <c r="BH9" s="57">
        <v>0</v>
      </c>
      <c r="BI9" s="57">
        <v>2</v>
      </c>
      <c r="BJ9" s="57">
        <v>0</v>
      </c>
      <c r="BK9" s="57">
        <v>0</v>
      </c>
      <c r="BL9" s="57">
        <v>2</v>
      </c>
      <c r="BM9" s="57">
        <v>0</v>
      </c>
      <c r="BN9" s="57">
        <v>0</v>
      </c>
      <c r="BO9" s="57">
        <v>0</v>
      </c>
      <c r="BP9" s="57">
        <f t="shared" si="8"/>
        <v>2</v>
      </c>
      <c r="BQ9" s="57">
        <v>4</v>
      </c>
      <c r="BR9" s="57">
        <v>0</v>
      </c>
      <c r="BS9" s="57">
        <v>0</v>
      </c>
      <c r="BT9" s="57">
        <v>4</v>
      </c>
      <c r="BU9" s="57">
        <v>0</v>
      </c>
      <c r="BV9" s="57">
        <v>0</v>
      </c>
      <c r="BW9" s="57">
        <v>0</v>
      </c>
      <c r="BX9" s="57">
        <v>0</v>
      </c>
      <c r="BY9" s="57">
        <v>0</v>
      </c>
      <c r="BZ9" s="57">
        <v>0</v>
      </c>
      <c r="CA9" s="57">
        <v>0</v>
      </c>
      <c r="CB9" s="57">
        <v>0</v>
      </c>
      <c r="CC9" s="57">
        <f t="shared" si="9"/>
        <v>4</v>
      </c>
      <c r="CD9" s="57">
        <v>0</v>
      </c>
      <c r="CE9" s="57">
        <v>0</v>
      </c>
      <c r="CF9" s="57">
        <v>0</v>
      </c>
      <c r="CG9" s="57">
        <v>0</v>
      </c>
      <c r="CH9" s="57">
        <v>0</v>
      </c>
      <c r="CI9" s="57">
        <v>0</v>
      </c>
      <c r="CJ9" s="57">
        <v>0</v>
      </c>
      <c r="CK9" s="57">
        <v>0</v>
      </c>
      <c r="CL9" s="57">
        <v>0</v>
      </c>
      <c r="CM9" s="57">
        <v>0</v>
      </c>
      <c r="CN9" s="57">
        <v>0</v>
      </c>
      <c r="CO9" s="57">
        <v>0</v>
      </c>
      <c r="CP9" s="57">
        <f t="shared" si="10"/>
        <v>0</v>
      </c>
      <c r="CQ9" s="57">
        <v>0</v>
      </c>
      <c r="CR9" s="57">
        <v>0</v>
      </c>
      <c r="CS9" s="57">
        <v>0</v>
      </c>
      <c r="CT9" s="57">
        <v>0</v>
      </c>
      <c r="CU9" s="57">
        <v>0</v>
      </c>
      <c r="CV9" s="57">
        <v>0</v>
      </c>
      <c r="CW9" s="57">
        <v>0</v>
      </c>
      <c r="CX9" s="57">
        <v>0</v>
      </c>
      <c r="CY9" s="57">
        <v>0</v>
      </c>
      <c r="CZ9" s="57">
        <v>0</v>
      </c>
      <c r="DA9" s="57">
        <v>0</v>
      </c>
      <c r="DB9" s="57">
        <v>0</v>
      </c>
      <c r="DC9" s="57">
        <f t="shared" si="11"/>
        <v>0</v>
      </c>
      <c r="DD9" s="57">
        <v>0</v>
      </c>
      <c r="DE9" s="57">
        <v>0</v>
      </c>
      <c r="DF9" s="57">
        <v>0</v>
      </c>
      <c r="DG9" s="57">
        <v>0</v>
      </c>
      <c r="DH9" s="57">
        <v>0</v>
      </c>
      <c r="DI9" s="57">
        <v>0</v>
      </c>
      <c r="DJ9" s="57">
        <v>0</v>
      </c>
      <c r="DK9" s="57">
        <v>0</v>
      </c>
      <c r="DL9" s="57">
        <v>0</v>
      </c>
      <c r="DM9" s="57">
        <v>0</v>
      </c>
      <c r="DN9" s="57">
        <v>0</v>
      </c>
      <c r="DO9" s="57">
        <v>0</v>
      </c>
      <c r="DP9" s="57">
        <f>SUM(DD9:DO9)</f>
        <v>0</v>
      </c>
    </row>
    <row r="10" spans="1:120" x14ac:dyDescent="0.2">
      <c r="B10" s="43" t="s">
        <v>278</v>
      </c>
      <c r="C10" s="44"/>
      <c r="D10" s="58"/>
      <c r="E10" s="58"/>
      <c r="F10" s="58"/>
      <c r="G10" s="58"/>
      <c r="H10" s="58"/>
      <c r="I10" s="58"/>
      <c r="J10" s="58"/>
      <c r="K10" s="58"/>
      <c r="L10" s="58"/>
      <c r="M10" s="58"/>
      <c r="N10" s="58"/>
      <c r="O10" s="58"/>
      <c r="P10" s="58"/>
      <c r="Q10" s="58">
        <f>SUM(Q6:Q9)</f>
        <v>0</v>
      </c>
      <c r="R10" s="58">
        <f t="shared" ref="R10:AP10" si="12">SUM(R6:R9)</f>
        <v>0</v>
      </c>
      <c r="S10" s="58">
        <f t="shared" si="12"/>
        <v>0</v>
      </c>
      <c r="T10" s="58">
        <f t="shared" si="12"/>
        <v>14</v>
      </c>
      <c r="U10" s="58">
        <f t="shared" si="12"/>
        <v>0</v>
      </c>
      <c r="V10" s="58">
        <f t="shared" si="12"/>
        <v>0</v>
      </c>
      <c r="W10" s="58">
        <f t="shared" si="12"/>
        <v>8</v>
      </c>
      <c r="X10" s="58">
        <f t="shared" si="12"/>
        <v>0</v>
      </c>
      <c r="Y10" s="58">
        <f t="shared" si="12"/>
        <v>2</v>
      </c>
      <c r="Z10" s="58">
        <f t="shared" si="12"/>
        <v>2</v>
      </c>
      <c r="AA10" s="58">
        <f t="shared" si="12"/>
        <v>4</v>
      </c>
      <c r="AB10" s="58">
        <f t="shared" si="12"/>
        <v>0</v>
      </c>
      <c r="AC10" s="58">
        <f t="shared" si="12"/>
        <v>0</v>
      </c>
      <c r="AD10" s="58">
        <f t="shared" si="12"/>
        <v>0</v>
      </c>
      <c r="AE10" s="58">
        <f t="shared" si="12"/>
        <v>2</v>
      </c>
      <c r="AF10" s="58">
        <f t="shared" si="12"/>
        <v>10</v>
      </c>
      <c r="AG10" s="58">
        <f t="shared" si="12"/>
        <v>0</v>
      </c>
      <c r="AH10" s="58">
        <f t="shared" si="12"/>
        <v>7.85</v>
      </c>
      <c r="AI10" s="58">
        <f t="shared" si="12"/>
        <v>0</v>
      </c>
      <c r="AJ10" s="58">
        <f t="shared" si="12"/>
        <v>3.75</v>
      </c>
      <c r="AK10" s="58">
        <f t="shared" si="12"/>
        <v>8</v>
      </c>
      <c r="AL10" s="58">
        <f t="shared" si="12"/>
        <v>4</v>
      </c>
      <c r="AM10" s="58">
        <f t="shared" si="12"/>
        <v>0</v>
      </c>
      <c r="AN10" s="58">
        <f t="shared" si="12"/>
        <v>12.5</v>
      </c>
      <c r="AO10" s="58">
        <f t="shared" si="12"/>
        <v>2</v>
      </c>
      <c r="AP10" s="58">
        <f t="shared" si="12"/>
        <v>12</v>
      </c>
      <c r="AQ10" s="58">
        <f>SUM(AQ6:AQ9)</f>
        <v>5.2</v>
      </c>
      <c r="AR10" s="58">
        <f t="shared" ref="AR10:BO10" si="13">SUM(AR6:AR9)</f>
        <v>0</v>
      </c>
      <c r="AS10" s="58">
        <f t="shared" si="13"/>
        <v>6</v>
      </c>
      <c r="AT10" s="58">
        <f t="shared" si="13"/>
        <v>2</v>
      </c>
      <c r="AU10" s="58">
        <f t="shared" si="13"/>
        <v>0</v>
      </c>
      <c r="AV10" s="58">
        <f t="shared" si="13"/>
        <v>1.95</v>
      </c>
      <c r="AW10" s="58">
        <f t="shared" si="13"/>
        <v>0</v>
      </c>
      <c r="AX10" s="58">
        <f t="shared" si="13"/>
        <v>5.5250000000000004</v>
      </c>
      <c r="AY10" s="58">
        <f t="shared" si="13"/>
        <v>0</v>
      </c>
      <c r="AZ10" s="58">
        <f t="shared" si="13"/>
        <v>6</v>
      </c>
      <c r="BA10" s="58">
        <f t="shared" si="13"/>
        <v>7.6999999999999993</v>
      </c>
      <c r="BB10" s="58">
        <f t="shared" si="13"/>
        <v>1.8</v>
      </c>
      <c r="BC10" s="58">
        <f t="shared" si="13"/>
        <v>11.2</v>
      </c>
      <c r="BD10" s="58">
        <f t="shared" si="13"/>
        <v>4</v>
      </c>
      <c r="BE10" s="58">
        <f t="shared" si="13"/>
        <v>2</v>
      </c>
      <c r="BF10" s="58">
        <f t="shared" si="13"/>
        <v>5</v>
      </c>
      <c r="BG10" s="58">
        <f t="shared" si="13"/>
        <v>4</v>
      </c>
      <c r="BH10" s="58">
        <f t="shared" si="13"/>
        <v>0</v>
      </c>
      <c r="BI10" s="58">
        <f t="shared" si="13"/>
        <v>2.875</v>
      </c>
      <c r="BJ10" s="58">
        <f t="shared" si="13"/>
        <v>4</v>
      </c>
      <c r="BK10" s="58">
        <f t="shared" si="13"/>
        <v>5.1749999999999998</v>
      </c>
      <c r="BL10" s="58">
        <f t="shared" si="13"/>
        <v>6</v>
      </c>
      <c r="BM10" s="58">
        <f t="shared" si="13"/>
        <v>5.9249999999999998</v>
      </c>
      <c r="BN10" s="58">
        <f t="shared" si="13"/>
        <v>2</v>
      </c>
      <c r="BO10" s="58">
        <f t="shared" si="13"/>
        <v>4</v>
      </c>
      <c r="BP10" s="58">
        <f>SUM(BP6:BP9)</f>
        <v>11</v>
      </c>
      <c r="BQ10" s="58">
        <f t="shared" ref="BQ10:CO10" si="14">SUM(BQ6:BQ9)</f>
        <v>15.8</v>
      </c>
      <c r="BR10" s="58">
        <f t="shared" si="14"/>
        <v>2</v>
      </c>
      <c r="BS10" s="58">
        <f t="shared" si="14"/>
        <v>5.95</v>
      </c>
      <c r="BT10" s="58">
        <f t="shared" si="14"/>
        <v>11.824999999999999</v>
      </c>
      <c r="BU10" s="58">
        <f t="shared" si="14"/>
        <v>1.9</v>
      </c>
      <c r="BV10" s="58">
        <f t="shared" si="14"/>
        <v>0</v>
      </c>
      <c r="BW10" s="58">
        <v>0</v>
      </c>
      <c r="BX10" s="58">
        <f t="shared" si="14"/>
        <v>0</v>
      </c>
      <c r="BY10" s="58">
        <f t="shared" si="14"/>
        <v>0</v>
      </c>
      <c r="BZ10" s="58">
        <f t="shared" si="14"/>
        <v>0</v>
      </c>
      <c r="CA10" s="58">
        <f t="shared" si="14"/>
        <v>0</v>
      </c>
      <c r="CB10" s="58">
        <f t="shared" si="14"/>
        <v>0</v>
      </c>
      <c r="CC10" s="58">
        <f>SUM(CC6:CC9)</f>
        <v>23.75</v>
      </c>
      <c r="CD10" s="58">
        <f t="shared" si="14"/>
        <v>0</v>
      </c>
      <c r="CE10" s="58">
        <f t="shared" si="14"/>
        <v>0</v>
      </c>
      <c r="CF10" s="58">
        <f t="shared" si="14"/>
        <v>0</v>
      </c>
      <c r="CG10" s="58">
        <f t="shared" si="14"/>
        <v>0</v>
      </c>
      <c r="CH10" s="58">
        <f t="shared" si="14"/>
        <v>0</v>
      </c>
      <c r="CI10" s="58">
        <f t="shared" si="14"/>
        <v>0</v>
      </c>
      <c r="CJ10" s="58">
        <v>0</v>
      </c>
      <c r="CK10" s="58">
        <f t="shared" si="14"/>
        <v>0</v>
      </c>
      <c r="CL10" s="58">
        <f t="shared" si="14"/>
        <v>0</v>
      </c>
      <c r="CM10" s="58">
        <f t="shared" si="14"/>
        <v>0</v>
      </c>
      <c r="CN10" s="58">
        <f t="shared" si="14"/>
        <v>0</v>
      </c>
      <c r="CO10" s="58">
        <f t="shared" si="14"/>
        <v>0</v>
      </c>
      <c r="CP10" s="58">
        <f>SUM(CP6:CP9)</f>
        <v>0</v>
      </c>
      <c r="CQ10" s="58">
        <f t="shared" ref="CQ10:CV10" si="15">SUM(CQ6:CQ9)</f>
        <v>0</v>
      </c>
      <c r="CR10" s="58">
        <f t="shared" si="15"/>
        <v>0</v>
      </c>
      <c r="CS10" s="58">
        <f t="shared" si="15"/>
        <v>0</v>
      </c>
      <c r="CT10" s="58">
        <f t="shared" si="15"/>
        <v>0</v>
      </c>
      <c r="CU10" s="58">
        <f t="shared" si="15"/>
        <v>0</v>
      </c>
      <c r="CV10" s="58">
        <f t="shared" si="15"/>
        <v>0</v>
      </c>
      <c r="CW10" s="58">
        <v>0</v>
      </c>
      <c r="CX10" s="58">
        <f t="shared" ref="CX10:DB10" si="16">SUM(CX6:CX9)</f>
        <v>0</v>
      </c>
      <c r="CY10" s="58">
        <f t="shared" si="16"/>
        <v>0</v>
      </c>
      <c r="CZ10" s="58">
        <f t="shared" si="16"/>
        <v>0</v>
      </c>
      <c r="DA10" s="58">
        <f t="shared" si="16"/>
        <v>0</v>
      </c>
      <c r="DB10" s="58">
        <f t="shared" si="16"/>
        <v>0</v>
      </c>
      <c r="DC10" s="58">
        <f t="shared" ref="DC10:DI10" si="17">SUM(DC6:DC9)</f>
        <v>0</v>
      </c>
      <c r="DD10" s="58">
        <f t="shared" si="17"/>
        <v>0</v>
      </c>
      <c r="DE10" s="58">
        <f t="shared" si="17"/>
        <v>0</v>
      </c>
      <c r="DF10" s="58">
        <f t="shared" si="17"/>
        <v>0</v>
      </c>
      <c r="DG10" s="58">
        <f t="shared" si="17"/>
        <v>0</v>
      </c>
      <c r="DH10" s="58">
        <f t="shared" si="17"/>
        <v>0</v>
      </c>
      <c r="DI10" s="58">
        <f t="shared" si="17"/>
        <v>0</v>
      </c>
      <c r="DJ10" s="58">
        <v>0</v>
      </c>
      <c r="DK10" s="58">
        <f t="shared" ref="DK10:DP10" si="18">SUM(DK6:DK9)</f>
        <v>0</v>
      </c>
      <c r="DL10" s="58">
        <f t="shared" si="18"/>
        <v>0</v>
      </c>
      <c r="DM10" s="58">
        <f t="shared" si="18"/>
        <v>0</v>
      </c>
      <c r="DN10" s="58">
        <f t="shared" si="18"/>
        <v>0</v>
      </c>
      <c r="DO10" s="58">
        <f t="shared" si="18"/>
        <v>0</v>
      </c>
      <c r="DP10" s="58">
        <f t="shared" si="18"/>
        <v>0</v>
      </c>
    </row>
    <row r="11" spans="1:120" x14ac:dyDescent="0.2">
      <c r="B11" s="37" t="s">
        <v>163</v>
      </c>
      <c r="C11" s="8" t="s">
        <v>164</v>
      </c>
      <c r="Q11" s="57">
        <v>0</v>
      </c>
      <c r="R11" s="57">
        <v>0</v>
      </c>
      <c r="S11" s="57">
        <v>0</v>
      </c>
      <c r="T11" s="57">
        <v>0</v>
      </c>
      <c r="U11" s="57">
        <v>0</v>
      </c>
      <c r="V11" s="57">
        <v>0</v>
      </c>
      <c r="W11" s="57">
        <v>0</v>
      </c>
      <c r="X11" s="57">
        <v>0</v>
      </c>
      <c r="Y11" s="57">
        <v>0</v>
      </c>
      <c r="Z11" s="57">
        <v>0</v>
      </c>
      <c r="AA11" s="57">
        <v>0</v>
      </c>
      <c r="AB11" s="57">
        <v>0</v>
      </c>
      <c r="AC11" s="57">
        <f t="shared" ref="AC11:AC16" si="19">SUM(Q11:S11)</f>
        <v>0</v>
      </c>
      <c r="AD11" s="57">
        <v>0</v>
      </c>
      <c r="AE11" s="57">
        <v>0</v>
      </c>
      <c r="AF11" s="57">
        <v>0</v>
      </c>
      <c r="AG11" s="57">
        <v>0</v>
      </c>
      <c r="AH11" s="57">
        <v>0</v>
      </c>
      <c r="AI11" s="57">
        <v>0</v>
      </c>
      <c r="AJ11" s="57">
        <v>0</v>
      </c>
      <c r="AK11" s="57">
        <v>0</v>
      </c>
      <c r="AL11" s="57">
        <v>0</v>
      </c>
      <c r="AM11" s="57">
        <v>0</v>
      </c>
      <c r="AN11" s="57">
        <v>0</v>
      </c>
      <c r="AO11" s="57">
        <v>0</v>
      </c>
      <c r="AP11" s="42">
        <f t="shared" ref="AP11:AP16" si="20">SUM(AD11:AF11)</f>
        <v>0</v>
      </c>
      <c r="AQ11" s="57">
        <v>0</v>
      </c>
      <c r="AR11" s="57">
        <v>0</v>
      </c>
      <c r="AS11" s="57">
        <v>0</v>
      </c>
      <c r="AT11" s="57">
        <v>0</v>
      </c>
      <c r="AU11" s="57">
        <v>0</v>
      </c>
      <c r="AV11" s="57">
        <v>0</v>
      </c>
      <c r="AW11" s="57">
        <v>0</v>
      </c>
      <c r="AX11" s="57">
        <v>0</v>
      </c>
      <c r="AY11" s="57">
        <v>0</v>
      </c>
      <c r="AZ11" s="57">
        <v>0</v>
      </c>
      <c r="BA11" s="57">
        <v>0</v>
      </c>
      <c r="BB11" s="57">
        <v>0</v>
      </c>
      <c r="BC11" s="57">
        <f t="shared" ref="BC11:BC16" si="21">SUM(AQ11:AS11)</f>
        <v>0</v>
      </c>
      <c r="BD11" s="57">
        <v>0</v>
      </c>
      <c r="BE11" s="57">
        <v>0</v>
      </c>
      <c r="BF11" s="57">
        <v>0</v>
      </c>
      <c r="BG11" s="57">
        <v>0</v>
      </c>
      <c r="BH11" s="57">
        <v>0</v>
      </c>
      <c r="BI11" s="57">
        <v>0</v>
      </c>
      <c r="BJ11" s="57">
        <v>0</v>
      </c>
      <c r="BK11" s="57">
        <v>0</v>
      </c>
      <c r="BL11" s="57">
        <v>0</v>
      </c>
      <c r="BM11" s="57">
        <v>0</v>
      </c>
      <c r="BN11" s="57">
        <v>0</v>
      </c>
      <c r="BO11" s="57">
        <v>0</v>
      </c>
      <c r="BP11" s="57">
        <f t="shared" ref="BP11:BP16" si="22">SUM(BD11:BF11)</f>
        <v>0</v>
      </c>
      <c r="BQ11" s="57">
        <v>0</v>
      </c>
      <c r="BR11" s="57">
        <v>0</v>
      </c>
      <c r="BS11" s="57">
        <v>0</v>
      </c>
      <c r="BT11" s="57">
        <v>0</v>
      </c>
      <c r="BU11" s="57">
        <v>0</v>
      </c>
      <c r="BV11" s="57">
        <v>0</v>
      </c>
      <c r="BW11" s="57">
        <v>0</v>
      </c>
      <c r="BX11" s="57">
        <v>0</v>
      </c>
      <c r="BY11" s="57">
        <v>0</v>
      </c>
      <c r="BZ11" s="57">
        <v>0</v>
      </c>
      <c r="CA11" s="57">
        <v>0</v>
      </c>
      <c r="CB11" s="57">
        <v>0</v>
      </c>
      <c r="CC11" s="57">
        <f t="shared" ref="CC11:CC16" si="23">SUM(BQ11:BS11)</f>
        <v>0</v>
      </c>
      <c r="CD11" s="57">
        <v>0</v>
      </c>
      <c r="CE11" s="57">
        <v>0</v>
      </c>
      <c r="CF11" s="57">
        <v>0</v>
      </c>
      <c r="CG11" s="57">
        <v>0</v>
      </c>
      <c r="CH11" s="57">
        <v>0</v>
      </c>
      <c r="CI11" s="57">
        <v>0</v>
      </c>
      <c r="CJ11" s="57">
        <v>0</v>
      </c>
      <c r="CK11" s="57">
        <v>0</v>
      </c>
      <c r="CL11" s="57">
        <v>0</v>
      </c>
      <c r="CM11" s="57">
        <v>0</v>
      </c>
      <c r="CN11" s="57">
        <v>0</v>
      </c>
      <c r="CO11" s="57">
        <v>0</v>
      </c>
      <c r="CP11" s="57">
        <f t="shared" ref="CP11:CP16" si="24">SUM(CD11:CF11)</f>
        <v>0</v>
      </c>
      <c r="CQ11" s="57">
        <v>0</v>
      </c>
      <c r="CR11" s="57">
        <v>0</v>
      </c>
      <c r="CS11" s="57">
        <v>0</v>
      </c>
      <c r="CT11" s="57">
        <v>0</v>
      </c>
      <c r="CU11" s="57">
        <v>0</v>
      </c>
      <c r="CV11" s="57">
        <v>0</v>
      </c>
      <c r="CW11" s="57">
        <v>0</v>
      </c>
      <c r="CX11" s="57">
        <v>0</v>
      </c>
      <c r="CY11" s="57">
        <v>0</v>
      </c>
      <c r="CZ11" s="57">
        <v>0</v>
      </c>
      <c r="DA11" s="57">
        <v>0</v>
      </c>
      <c r="DB11" s="57">
        <v>0</v>
      </c>
      <c r="DC11" s="57">
        <f t="shared" ref="DC11:DC16" si="25">SUM(CQ11:CS11)</f>
        <v>0</v>
      </c>
      <c r="DD11" s="57">
        <v>0</v>
      </c>
      <c r="DE11" s="57">
        <v>0</v>
      </c>
      <c r="DF11" s="57">
        <v>0</v>
      </c>
      <c r="DG11" s="57">
        <v>0</v>
      </c>
      <c r="DH11" s="57">
        <v>0</v>
      </c>
      <c r="DI11" s="57">
        <v>0</v>
      </c>
      <c r="DJ11" s="57">
        <v>0</v>
      </c>
      <c r="DK11" s="57">
        <v>0</v>
      </c>
      <c r="DL11" s="57">
        <v>0</v>
      </c>
      <c r="DM11" s="57">
        <v>0</v>
      </c>
      <c r="DN11" s="57">
        <v>0</v>
      </c>
      <c r="DO11" s="57">
        <v>0</v>
      </c>
      <c r="DP11" s="57">
        <f t="shared" ref="DP11:DP16" si="26">SUM(DD11:DO11)</f>
        <v>0</v>
      </c>
    </row>
    <row r="12" spans="1:120" x14ac:dyDescent="0.2">
      <c r="B12" s="37"/>
      <c r="C12" s="8" t="s">
        <v>166</v>
      </c>
      <c r="Q12" s="57">
        <v>0</v>
      </c>
      <c r="R12" s="57">
        <v>0</v>
      </c>
      <c r="S12" s="57">
        <v>0</v>
      </c>
      <c r="T12" s="57">
        <v>0</v>
      </c>
      <c r="U12" s="57">
        <v>0</v>
      </c>
      <c r="V12" s="57">
        <v>0</v>
      </c>
      <c r="W12" s="57">
        <v>0</v>
      </c>
      <c r="X12" s="57">
        <v>0</v>
      </c>
      <c r="Y12" s="57">
        <v>0</v>
      </c>
      <c r="Z12" s="57">
        <v>0</v>
      </c>
      <c r="AA12" s="57">
        <v>0</v>
      </c>
      <c r="AB12" s="57">
        <v>0</v>
      </c>
      <c r="AC12" s="57">
        <f t="shared" si="19"/>
        <v>0</v>
      </c>
      <c r="AD12" s="57">
        <v>0</v>
      </c>
      <c r="AE12" s="57">
        <v>0</v>
      </c>
      <c r="AF12" s="57">
        <v>0</v>
      </c>
      <c r="AG12" s="57">
        <v>0</v>
      </c>
      <c r="AH12" s="57">
        <v>0</v>
      </c>
      <c r="AI12" s="57">
        <v>0</v>
      </c>
      <c r="AJ12" s="57">
        <v>0</v>
      </c>
      <c r="AK12" s="57">
        <v>0</v>
      </c>
      <c r="AL12" s="57">
        <v>0</v>
      </c>
      <c r="AM12" s="57">
        <v>0</v>
      </c>
      <c r="AN12" s="57">
        <v>0</v>
      </c>
      <c r="AO12" s="57">
        <v>0</v>
      </c>
      <c r="AP12" s="42">
        <f t="shared" si="20"/>
        <v>0</v>
      </c>
      <c r="AQ12" s="57">
        <v>0</v>
      </c>
      <c r="AR12" s="57">
        <v>0</v>
      </c>
      <c r="AS12" s="57">
        <v>0</v>
      </c>
      <c r="AT12" s="57">
        <v>0</v>
      </c>
      <c r="AU12" s="57">
        <v>0</v>
      </c>
      <c r="AV12" s="57">
        <v>0</v>
      </c>
      <c r="AW12" s="57">
        <v>0</v>
      </c>
      <c r="AX12" s="57">
        <v>0</v>
      </c>
      <c r="AY12" s="57">
        <v>0</v>
      </c>
      <c r="AZ12" s="57">
        <v>0</v>
      </c>
      <c r="BA12" s="57">
        <v>0</v>
      </c>
      <c r="BB12" s="57">
        <v>0</v>
      </c>
      <c r="BC12" s="57">
        <f t="shared" si="21"/>
        <v>0</v>
      </c>
      <c r="BD12" s="57">
        <v>0</v>
      </c>
      <c r="BE12" s="57">
        <v>0</v>
      </c>
      <c r="BF12" s="57">
        <v>0</v>
      </c>
      <c r="BG12" s="57">
        <v>0</v>
      </c>
      <c r="BH12" s="57">
        <v>0</v>
      </c>
      <c r="BI12" s="57">
        <v>0</v>
      </c>
      <c r="BJ12" s="57">
        <v>0</v>
      </c>
      <c r="BK12" s="57">
        <v>0</v>
      </c>
      <c r="BL12" s="57">
        <v>0</v>
      </c>
      <c r="BM12" s="57">
        <v>0</v>
      </c>
      <c r="BN12" s="57">
        <v>0</v>
      </c>
      <c r="BO12" s="57">
        <v>0</v>
      </c>
      <c r="BP12" s="57">
        <f t="shared" si="22"/>
        <v>0</v>
      </c>
      <c r="BQ12" s="57">
        <v>0</v>
      </c>
      <c r="BR12" s="57">
        <v>0</v>
      </c>
      <c r="BS12" s="57">
        <v>0</v>
      </c>
      <c r="BT12" s="57">
        <v>0</v>
      </c>
      <c r="BU12" s="57">
        <v>0</v>
      </c>
      <c r="BV12" s="57">
        <v>0</v>
      </c>
      <c r="BW12" s="57">
        <v>0</v>
      </c>
      <c r="BX12" s="57">
        <v>0</v>
      </c>
      <c r="BY12" s="57">
        <v>0</v>
      </c>
      <c r="BZ12" s="57">
        <v>0</v>
      </c>
      <c r="CA12" s="57">
        <v>0</v>
      </c>
      <c r="CB12" s="57">
        <v>0</v>
      </c>
      <c r="CC12" s="57">
        <f t="shared" si="23"/>
        <v>0</v>
      </c>
      <c r="CD12" s="57">
        <v>0</v>
      </c>
      <c r="CE12" s="57">
        <v>0</v>
      </c>
      <c r="CF12" s="57">
        <v>0</v>
      </c>
      <c r="CG12" s="57">
        <v>0</v>
      </c>
      <c r="CH12" s="57">
        <v>0</v>
      </c>
      <c r="CI12" s="57">
        <v>0</v>
      </c>
      <c r="CJ12" s="57">
        <v>0</v>
      </c>
      <c r="CK12" s="57">
        <v>0</v>
      </c>
      <c r="CL12" s="57">
        <v>0</v>
      </c>
      <c r="CM12" s="57">
        <v>0</v>
      </c>
      <c r="CN12" s="57">
        <v>0</v>
      </c>
      <c r="CO12" s="57">
        <v>0</v>
      </c>
      <c r="CP12" s="57">
        <f t="shared" si="24"/>
        <v>0</v>
      </c>
      <c r="CQ12" s="57">
        <v>0</v>
      </c>
      <c r="CR12" s="57">
        <v>0</v>
      </c>
      <c r="CS12" s="57">
        <v>0</v>
      </c>
      <c r="CT12" s="57">
        <v>0</v>
      </c>
      <c r="CU12" s="57">
        <v>0</v>
      </c>
      <c r="CV12" s="57">
        <v>0</v>
      </c>
      <c r="CW12" s="57">
        <v>0</v>
      </c>
      <c r="CX12" s="57">
        <v>0</v>
      </c>
      <c r="CY12" s="57">
        <v>0</v>
      </c>
      <c r="CZ12" s="57">
        <v>0</v>
      </c>
      <c r="DA12" s="57">
        <v>0</v>
      </c>
      <c r="DB12" s="57">
        <v>0</v>
      </c>
      <c r="DC12" s="57">
        <f t="shared" si="25"/>
        <v>0</v>
      </c>
      <c r="DD12" s="57">
        <v>0</v>
      </c>
      <c r="DE12" s="57">
        <v>0</v>
      </c>
      <c r="DF12" s="57">
        <v>0</v>
      </c>
      <c r="DG12" s="57">
        <v>0</v>
      </c>
      <c r="DH12" s="57">
        <v>0</v>
      </c>
      <c r="DI12" s="57">
        <v>0</v>
      </c>
      <c r="DJ12" s="57">
        <v>0</v>
      </c>
      <c r="DK12" s="57">
        <v>0</v>
      </c>
      <c r="DL12" s="57">
        <v>0</v>
      </c>
      <c r="DM12" s="57">
        <v>0</v>
      </c>
      <c r="DN12" s="57">
        <v>0</v>
      </c>
      <c r="DO12" s="57">
        <v>0</v>
      </c>
      <c r="DP12" s="57">
        <f t="shared" si="26"/>
        <v>0</v>
      </c>
    </row>
    <row r="13" spans="1:120" x14ac:dyDescent="0.2">
      <c r="B13" s="37"/>
      <c r="C13" s="8" t="s">
        <v>167</v>
      </c>
      <c r="Q13" s="57">
        <v>0</v>
      </c>
      <c r="R13" s="57">
        <v>0</v>
      </c>
      <c r="S13" s="57">
        <v>0</v>
      </c>
      <c r="T13" s="57">
        <v>0</v>
      </c>
      <c r="U13" s="57">
        <v>0</v>
      </c>
      <c r="V13" s="57">
        <v>0</v>
      </c>
      <c r="W13" s="57">
        <v>0</v>
      </c>
      <c r="X13" s="57">
        <v>0</v>
      </c>
      <c r="Y13" s="57">
        <v>0</v>
      </c>
      <c r="Z13" s="57">
        <v>0</v>
      </c>
      <c r="AA13" s="57">
        <v>0</v>
      </c>
      <c r="AB13" s="57">
        <v>0</v>
      </c>
      <c r="AC13" s="57">
        <f t="shared" si="19"/>
        <v>0</v>
      </c>
      <c r="AD13" s="57">
        <v>0</v>
      </c>
      <c r="AE13" s="57">
        <v>0</v>
      </c>
      <c r="AF13" s="57">
        <v>0</v>
      </c>
      <c r="AG13" s="57">
        <v>0</v>
      </c>
      <c r="AH13" s="57">
        <v>0</v>
      </c>
      <c r="AI13" s="57">
        <v>0</v>
      </c>
      <c r="AJ13" s="57">
        <v>0</v>
      </c>
      <c r="AK13" s="57">
        <v>0</v>
      </c>
      <c r="AL13" s="57">
        <v>0</v>
      </c>
      <c r="AM13" s="57">
        <v>0</v>
      </c>
      <c r="AN13" s="57">
        <v>0</v>
      </c>
      <c r="AO13" s="57">
        <v>0</v>
      </c>
      <c r="AP13" s="42">
        <f t="shared" si="20"/>
        <v>0</v>
      </c>
      <c r="AQ13" s="57">
        <v>0</v>
      </c>
      <c r="AR13" s="57">
        <v>0</v>
      </c>
      <c r="AS13" s="57">
        <v>0</v>
      </c>
      <c r="AT13" s="57">
        <v>0</v>
      </c>
      <c r="AU13" s="57">
        <v>0</v>
      </c>
      <c r="AV13" s="57">
        <v>0</v>
      </c>
      <c r="AW13" s="57">
        <v>0</v>
      </c>
      <c r="AX13" s="57">
        <v>0</v>
      </c>
      <c r="AY13" s="57">
        <v>0</v>
      </c>
      <c r="AZ13" s="57">
        <v>0</v>
      </c>
      <c r="BA13" s="57">
        <v>0</v>
      </c>
      <c r="BB13" s="57">
        <v>0</v>
      </c>
      <c r="BC13" s="57">
        <f t="shared" si="21"/>
        <v>0</v>
      </c>
      <c r="BD13" s="57">
        <v>0</v>
      </c>
      <c r="BE13" s="57">
        <v>0</v>
      </c>
      <c r="BF13" s="57">
        <v>0</v>
      </c>
      <c r="BG13" s="57">
        <v>0</v>
      </c>
      <c r="BH13" s="57">
        <v>0</v>
      </c>
      <c r="BI13" s="57">
        <v>0</v>
      </c>
      <c r="BJ13" s="57">
        <v>0</v>
      </c>
      <c r="BK13" s="57">
        <v>0</v>
      </c>
      <c r="BL13" s="57">
        <v>0</v>
      </c>
      <c r="BM13" s="57">
        <v>0</v>
      </c>
      <c r="BN13" s="57">
        <v>0</v>
      </c>
      <c r="BO13" s="57">
        <v>0</v>
      </c>
      <c r="BP13" s="57">
        <f t="shared" si="22"/>
        <v>0</v>
      </c>
      <c r="BQ13" s="57">
        <v>0</v>
      </c>
      <c r="BR13" s="57">
        <v>0</v>
      </c>
      <c r="BS13" s="57">
        <v>0</v>
      </c>
      <c r="BT13" s="57">
        <v>0</v>
      </c>
      <c r="BU13" s="57">
        <v>0</v>
      </c>
      <c r="BV13" s="57">
        <v>0</v>
      </c>
      <c r="BW13" s="57">
        <v>0</v>
      </c>
      <c r="BX13" s="57">
        <v>0</v>
      </c>
      <c r="BY13" s="57">
        <v>0</v>
      </c>
      <c r="BZ13" s="57">
        <v>0</v>
      </c>
      <c r="CA13" s="57">
        <v>0</v>
      </c>
      <c r="CB13" s="57">
        <v>0</v>
      </c>
      <c r="CC13" s="57">
        <f t="shared" si="23"/>
        <v>0</v>
      </c>
      <c r="CD13" s="57">
        <v>0</v>
      </c>
      <c r="CE13" s="57">
        <v>0</v>
      </c>
      <c r="CF13" s="57">
        <v>0</v>
      </c>
      <c r="CG13" s="57">
        <v>0</v>
      </c>
      <c r="CH13" s="57">
        <v>0</v>
      </c>
      <c r="CI13" s="57">
        <v>0</v>
      </c>
      <c r="CJ13" s="57">
        <v>0</v>
      </c>
      <c r="CK13" s="57">
        <v>0</v>
      </c>
      <c r="CL13" s="57">
        <v>0</v>
      </c>
      <c r="CM13" s="57">
        <v>0</v>
      </c>
      <c r="CN13" s="57">
        <v>0</v>
      </c>
      <c r="CO13" s="57">
        <v>0</v>
      </c>
      <c r="CP13" s="57">
        <f t="shared" si="24"/>
        <v>0</v>
      </c>
      <c r="CQ13" s="57">
        <v>0</v>
      </c>
      <c r="CR13" s="57">
        <v>0</v>
      </c>
      <c r="CS13" s="57">
        <v>0</v>
      </c>
      <c r="CT13" s="57">
        <v>0</v>
      </c>
      <c r="CU13" s="57">
        <v>0</v>
      </c>
      <c r="CV13" s="57">
        <v>0</v>
      </c>
      <c r="CW13" s="57">
        <v>0</v>
      </c>
      <c r="CX13" s="57">
        <v>0</v>
      </c>
      <c r="CY13" s="57">
        <v>0</v>
      </c>
      <c r="CZ13" s="57">
        <v>0</v>
      </c>
      <c r="DA13" s="57">
        <v>0</v>
      </c>
      <c r="DB13" s="57">
        <v>0</v>
      </c>
      <c r="DC13" s="57">
        <f t="shared" si="25"/>
        <v>0</v>
      </c>
      <c r="DD13" s="57">
        <v>0</v>
      </c>
      <c r="DE13" s="57">
        <v>0</v>
      </c>
      <c r="DF13" s="57">
        <v>0</v>
      </c>
      <c r="DG13" s="57">
        <v>0</v>
      </c>
      <c r="DH13" s="57">
        <v>0</v>
      </c>
      <c r="DI13" s="57">
        <v>0</v>
      </c>
      <c r="DJ13" s="57">
        <v>0</v>
      </c>
      <c r="DK13" s="57">
        <v>0</v>
      </c>
      <c r="DL13" s="57">
        <v>0</v>
      </c>
      <c r="DM13" s="57">
        <v>0</v>
      </c>
      <c r="DN13" s="57">
        <v>0</v>
      </c>
      <c r="DO13" s="57">
        <v>0</v>
      </c>
      <c r="DP13" s="57">
        <f t="shared" si="26"/>
        <v>0</v>
      </c>
    </row>
    <row r="14" spans="1:120" x14ac:dyDescent="0.2">
      <c r="B14" s="37"/>
      <c r="C14" s="8" t="s">
        <v>169</v>
      </c>
      <c r="Q14" s="57">
        <v>0</v>
      </c>
      <c r="R14" s="57">
        <v>0</v>
      </c>
      <c r="S14" s="57">
        <v>0</v>
      </c>
      <c r="T14" s="57">
        <v>0</v>
      </c>
      <c r="U14" s="57">
        <v>0</v>
      </c>
      <c r="V14" s="57">
        <v>0</v>
      </c>
      <c r="W14" s="57">
        <v>0</v>
      </c>
      <c r="X14" s="57">
        <v>0</v>
      </c>
      <c r="Y14" s="57">
        <v>0</v>
      </c>
      <c r="Z14" s="57">
        <v>0</v>
      </c>
      <c r="AA14" s="57">
        <v>0</v>
      </c>
      <c r="AB14" s="57">
        <v>0</v>
      </c>
      <c r="AC14" s="57">
        <f t="shared" si="19"/>
        <v>0</v>
      </c>
      <c r="AD14" s="57">
        <v>0</v>
      </c>
      <c r="AE14" s="57">
        <v>0</v>
      </c>
      <c r="AF14" s="57">
        <v>0</v>
      </c>
      <c r="AG14" s="57">
        <v>0</v>
      </c>
      <c r="AH14" s="57">
        <v>0</v>
      </c>
      <c r="AI14" s="57">
        <v>0</v>
      </c>
      <c r="AJ14" s="57">
        <v>0</v>
      </c>
      <c r="AK14" s="57">
        <v>0</v>
      </c>
      <c r="AL14" s="57">
        <v>0</v>
      </c>
      <c r="AM14" s="57">
        <v>0</v>
      </c>
      <c r="AN14" s="57">
        <v>0</v>
      </c>
      <c r="AO14" s="57">
        <v>0</v>
      </c>
      <c r="AP14" s="42">
        <f t="shared" si="20"/>
        <v>0</v>
      </c>
      <c r="AQ14" s="57">
        <v>0</v>
      </c>
      <c r="AR14" s="57">
        <v>0</v>
      </c>
      <c r="AS14" s="57">
        <v>0</v>
      </c>
      <c r="AT14" s="57">
        <v>0</v>
      </c>
      <c r="AU14" s="57">
        <v>0</v>
      </c>
      <c r="AV14" s="57">
        <v>0</v>
      </c>
      <c r="AW14" s="57">
        <v>0</v>
      </c>
      <c r="AX14" s="57">
        <v>0</v>
      </c>
      <c r="AY14" s="57">
        <v>0</v>
      </c>
      <c r="AZ14" s="57">
        <v>0</v>
      </c>
      <c r="BA14" s="57">
        <v>0</v>
      </c>
      <c r="BB14" s="57">
        <v>0</v>
      </c>
      <c r="BC14" s="57">
        <f t="shared" si="21"/>
        <v>0</v>
      </c>
      <c r="BD14" s="57">
        <v>0</v>
      </c>
      <c r="BE14" s="57">
        <v>0</v>
      </c>
      <c r="BF14" s="57">
        <v>0</v>
      </c>
      <c r="BG14" s="57">
        <v>0</v>
      </c>
      <c r="BH14" s="57">
        <v>0</v>
      </c>
      <c r="BI14" s="57">
        <v>0</v>
      </c>
      <c r="BJ14" s="57">
        <v>0</v>
      </c>
      <c r="BK14" s="57">
        <v>0</v>
      </c>
      <c r="BL14" s="57">
        <v>0</v>
      </c>
      <c r="BM14" s="57">
        <v>0</v>
      </c>
      <c r="BN14" s="57">
        <v>0</v>
      </c>
      <c r="BO14" s="57">
        <v>0</v>
      </c>
      <c r="BP14" s="57">
        <f t="shared" si="22"/>
        <v>0</v>
      </c>
      <c r="BQ14" s="57">
        <v>0</v>
      </c>
      <c r="BR14" s="57">
        <v>0</v>
      </c>
      <c r="BS14" s="57">
        <v>0</v>
      </c>
      <c r="BT14" s="57">
        <v>0</v>
      </c>
      <c r="BU14" s="57">
        <v>0</v>
      </c>
      <c r="BV14" s="57">
        <v>0</v>
      </c>
      <c r="BW14" s="57">
        <v>0</v>
      </c>
      <c r="BX14" s="57">
        <v>0</v>
      </c>
      <c r="BY14" s="57">
        <v>0</v>
      </c>
      <c r="BZ14" s="57">
        <v>0</v>
      </c>
      <c r="CA14" s="57">
        <v>0</v>
      </c>
      <c r="CB14" s="57">
        <v>0</v>
      </c>
      <c r="CC14" s="57">
        <f t="shared" si="23"/>
        <v>0</v>
      </c>
      <c r="CD14" s="57">
        <v>0</v>
      </c>
      <c r="CE14" s="57">
        <v>0</v>
      </c>
      <c r="CF14" s="57">
        <v>0</v>
      </c>
      <c r="CG14" s="57">
        <v>0</v>
      </c>
      <c r="CH14" s="57">
        <v>0</v>
      </c>
      <c r="CI14" s="57">
        <v>0</v>
      </c>
      <c r="CJ14" s="57">
        <v>0</v>
      </c>
      <c r="CK14" s="57">
        <v>0</v>
      </c>
      <c r="CL14" s="57">
        <v>0</v>
      </c>
      <c r="CM14" s="57">
        <v>0</v>
      </c>
      <c r="CN14" s="57">
        <v>0</v>
      </c>
      <c r="CO14" s="57">
        <v>0</v>
      </c>
      <c r="CP14" s="57">
        <f t="shared" si="24"/>
        <v>0</v>
      </c>
      <c r="CQ14" s="57">
        <v>0</v>
      </c>
      <c r="CR14" s="57">
        <v>0</v>
      </c>
      <c r="CS14" s="57">
        <v>0</v>
      </c>
      <c r="CT14" s="57">
        <v>0</v>
      </c>
      <c r="CU14" s="57">
        <v>0</v>
      </c>
      <c r="CV14" s="57">
        <v>0</v>
      </c>
      <c r="CW14" s="57">
        <v>0</v>
      </c>
      <c r="CX14" s="57">
        <v>0</v>
      </c>
      <c r="CY14" s="57">
        <v>0</v>
      </c>
      <c r="CZ14" s="57">
        <v>0</v>
      </c>
      <c r="DA14" s="57">
        <v>0</v>
      </c>
      <c r="DB14" s="57">
        <v>0</v>
      </c>
      <c r="DC14" s="57">
        <f t="shared" si="25"/>
        <v>0</v>
      </c>
      <c r="DD14" s="57">
        <v>0</v>
      </c>
      <c r="DE14" s="57">
        <v>0</v>
      </c>
      <c r="DF14" s="57">
        <v>0</v>
      </c>
      <c r="DG14" s="57">
        <v>0</v>
      </c>
      <c r="DH14" s="57">
        <v>0</v>
      </c>
      <c r="DI14" s="57">
        <v>0</v>
      </c>
      <c r="DJ14" s="57">
        <v>0</v>
      </c>
      <c r="DK14" s="57">
        <v>0</v>
      </c>
      <c r="DL14" s="57">
        <v>0</v>
      </c>
      <c r="DM14" s="57">
        <v>0</v>
      </c>
      <c r="DN14" s="57">
        <v>0</v>
      </c>
      <c r="DO14" s="57">
        <v>0</v>
      </c>
      <c r="DP14" s="57">
        <f t="shared" si="26"/>
        <v>0</v>
      </c>
    </row>
    <row r="15" spans="1:120" x14ac:dyDescent="0.2">
      <c r="B15" s="37"/>
      <c r="C15" s="8" t="s">
        <v>168</v>
      </c>
      <c r="Q15" s="57">
        <v>0</v>
      </c>
      <c r="R15" s="57">
        <v>0</v>
      </c>
      <c r="S15" s="57">
        <v>0</v>
      </c>
      <c r="T15" s="57">
        <v>0</v>
      </c>
      <c r="U15" s="57">
        <v>0</v>
      </c>
      <c r="V15" s="57">
        <v>0</v>
      </c>
      <c r="W15" s="57">
        <v>0</v>
      </c>
      <c r="X15" s="57">
        <v>0</v>
      </c>
      <c r="Y15" s="57">
        <v>0</v>
      </c>
      <c r="Z15" s="57">
        <v>0</v>
      </c>
      <c r="AA15" s="57">
        <v>0</v>
      </c>
      <c r="AB15" s="57">
        <v>0</v>
      </c>
      <c r="AC15" s="57">
        <f t="shared" si="19"/>
        <v>0</v>
      </c>
      <c r="AD15" s="57">
        <v>0</v>
      </c>
      <c r="AE15" s="57">
        <v>0</v>
      </c>
      <c r="AF15" s="57">
        <v>0</v>
      </c>
      <c r="AG15" s="57">
        <v>0</v>
      </c>
      <c r="AH15" s="57">
        <v>0</v>
      </c>
      <c r="AI15" s="57">
        <v>0</v>
      </c>
      <c r="AJ15" s="57">
        <v>0</v>
      </c>
      <c r="AK15" s="57">
        <v>0</v>
      </c>
      <c r="AL15" s="57">
        <v>0</v>
      </c>
      <c r="AM15" s="57">
        <v>0</v>
      </c>
      <c r="AN15" s="57">
        <v>0</v>
      </c>
      <c r="AO15" s="57">
        <v>0</v>
      </c>
      <c r="AP15" s="42">
        <f t="shared" si="20"/>
        <v>0</v>
      </c>
      <c r="AQ15" s="57">
        <v>0</v>
      </c>
      <c r="AR15" s="57">
        <v>0</v>
      </c>
      <c r="AS15" s="57">
        <v>0</v>
      </c>
      <c r="AT15" s="57">
        <v>0</v>
      </c>
      <c r="AU15" s="57">
        <v>0</v>
      </c>
      <c r="AV15" s="57">
        <v>0</v>
      </c>
      <c r="AW15" s="57">
        <v>0</v>
      </c>
      <c r="AX15" s="57">
        <v>0</v>
      </c>
      <c r="AY15" s="57">
        <v>0</v>
      </c>
      <c r="AZ15" s="57">
        <v>0</v>
      </c>
      <c r="BA15" s="57">
        <v>0</v>
      </c>
      <c r="BB15" s="57">
        <v>0</v>
      </c>
      <c r="BC15" s="57">
        <f t="shared" si="21"/>
        <v>0</v>
      </c>
      <c r="BD15" s="57">
        <v>0</v>
      </c>
      <c r="BE15" s="57">
        <v>0</v>
      </c>
      <c r="BF15" s="57">
        <v>0</v>
      </c>
      <c r="BG15" s="57">
        <v>0</v>
      </c>
      <c r="BH15" s="57">
        <v>0</v>
      </c>
      <c r="BI15" s="57">
        <v>0</v>
      </c>
      <c r="BJ15" s="57">
        <v>0</v>
      </c>
      <c r="BK15" s="57">
        <v>0</v>
      </c>
      <c r="BL15" s="57">
        <v>0</v>
      </c>
      <c r="BM15" s="57">
        <v>0</v>
      </c>
      <c r="BN15" s="57">
        <v>0</v>
      </c>
      <c r="BO15" s="57">
        <v>0</v>
      </c>
      <c r="BP15" s="57">
        <f t="shared" si="22"/>
        <v>0</v>
      </c>
      <c r="BQ15" s="57">
        <v>0</v>
      </c>
      <c r="BR15" s="57">
        <v>0</v>
      </c>
      <c r="BS15" s="57">
        <v>0</v>
      </c>
      <c r="BT15" s="57">
        <v>0</v>
      </c>
      <c r="BU15" s="57">
        <v>0</v>
      </c>
      <c r="BV15" s="57">
        <v>0</v>
      </c>
      <c r="BW15" s="57">
        <v>0</v>
      </c>
      <c r="BX15" s="57">
        <v>0</v>
      </c>
      <c r="BY15" s="57">
        <v>0</v>
      </c>
      <c r="BZ15" s="57">
        <v>0</v>
      </c>
      <c r="CA15" s="57">
        <v>0</v>
      </c>
      <c r="CB15" s="57">
        <v>0</v>
      </c>
      <c r="CC15" s="57">
        <f t="shared" si="23"/>
        <v>0</v>
      </c>
      <c r="CD15" s="57">
        <v>0</v>
      </c>
      <c r="CE15" s="57">
        <v>0</v>
      </c>
      <c r="CF15" s="57">
        <v>0</v>
      </c>
      <c r="CG15" s="57">
        <v>0</v>
      </c>
      <c r="CH15" s="57">
        <v>0</v>
      </c>
      <c r="CI15" s="57">
        <v>0</v>
      </c>
      <c r="CJ15" s="57">
        <v>0</v>
      </c>
      <c r="CK15" s="57">
        <v>0</v>
      </c>
      <c r="CL15" s="57">
        <v>0</v>
      </c>
      <c r="CM15" s="57">
        <v>0</v>
      </c>
      <c r="CN15" s="57">
        <v>0</v>
      </c>
      <c r="CO15" s="57">
        <v>0</v>
      </c>
      <c r="CP15" s="57">
        <f t="shared" si="24"/>
        <v>0</v>
      </c>
      <c r="CQ15" s="57">
        <v>0</v>
      </c>
      <c r="CR15" s="57">
        <v>0</v>
      </c>
      <c r="CS15" s="57">
        <v>0</v>
      </c>
      <c r="CT15" s="57">
        <v>0</v>
      </c>
      <c r="CU15" s="57">
        <v>0</v>
      </c>
      <c r="CV15" s="57">
        <v>0</v>
      </c>
      <c r="CW15" s="57">
        <v>0</v>
      </c>
      <c r="CX15" s="57">
        <v>0</v>
      </c>
      <c r="CY15" s="57">
        <v>0</v>
      </c>
      <c r="CZ15" s="57">
        <v>0</v>
      </c>
      <c r="DA15" s="57">
        <v>0</v>
      </c>
      <c r="DB15" s="57">
        <v>0</v>
      </c>
      <c r="DC15" s="57">
        <f t="shared" si="25"/>
        <v>0</v>
      </c>
      <c r="DD15" s="57">
        <v>0</v>
      </c>
      <c r="DE15" s="57">
        <v>0</v>
      </c>
      <c r="DF15" s="57">
        <v>0</v>
      </c>
      <c r="DG15" s="57">
        <v>0</v>
      </c>
      <c r="DH15" s="57">
        <v>0</v>
      </c>
      <c r="DI15" s="57">
        <v>0</v>
      </c>
      <c r="DJ15" s="57">
        <v>0</v>
      </c>
      <c r="DK15" s="57">
        <v>0</v>
      </c>
      <c r="DL15" s="57">
        <v>0</v>
      </c>
      <c r="DM15" s="57">
        <v>0</v>
      </c>
      <c r="DN15" s="57">
        <v>0</v>
      </c>
      <c r="DO15" s="57">
        <v>0</v>
      </c>
      <c r="DP15" s="57">
        <f t="shared" si="26"/>
        <v>0</v>
      </c>
    </row>
    <row r="16" spans="1:120" x14ac:dyDescent="0.2">
      <c r="B16" s="37"/>
      <c r="C16" s="8" t="s">
        <v>165</v>
      </c>
      <c r="Q16" s="57">
        <v>0</v>
      </c>
      <c r="R16" s="57">
        <v>0</v>
      </c>
      <c r="S16" s="57">
        <v>0</v>
      </c>
      <c r="T16" s="57">
        <v>0</v>
      </c>
      <c r="U16" s="57">
        <v>0</v>
      </c>
      <c r="V16" s="57">
        <v>0</v>
      </c>
      <c r="W16" s="57">
        <v>0</v>
      </c>
      <c r="X16" s="57">
        <v>0</v>
      </c>
      <c r="Y16" s="57">
        <v>0</v>
      </c>
      <c r="Z16" s="57">
        <v>0</v>
      </c>
      <c r="AA16" s="57">
        <v>0</v>
      </c>
      <c r="AB16" s="57">
        <v>0</v>
      </c>
      <c r="AC16" s="57">
        <f t="shared" si="19"/>
        <v>0</v>
      </c>
      <c r="AD16" s="57">
        <v>0</v>
      </c>
      <c r="AE16" s="57">
        <v>0</v>
      </c>
      <c r="AF16" s="57">
        <v>0</v>
      </c>
      <c r="AG16" s="57">
        <v>0</v>
      </c>
      <c r="AH16" s="57">
        <v>0</v>
      </c>
      <c r="AI16" s="57">
        <v>0</v>
      </c>
      <c r="AJ16" s="57">
        <v>0</v>
      </c>
      <c r="AK16" s="57">
        <v>0</v>
      </c>
      <c r="AL16" s="57">
        <v>0</v>
      </c>
      <c r="AM16" s="57">
        <v>0</v>
      </c>
      <c r="AN16" s="57">
        <v>0</v>
      </c>
      <c r="AO16" s="57">
        <v>0</v>
      </c>
      <c r="AP16" s="42">
        <f t="shared" si="20"/>
        <v>0</v>
      </c>
      <c r="AQ16" s="57">
        <v>0</v>
      </c>
      <c r="AR16" s="57">
        <v>0</v>
      </c>
      <c r="AS16" s="57">
        <v>0</v>
      </c>
      <c r="AT16" s="57">
        <v>0</v>
      </c>
      <c r="AU16" s="57">
        <v>0</v>
      </c>
      <c r="AV16" s="57">
        <v>0</v>
      </c>
      <c r="AW16" s="57">
        <v>0</v>
      </c>
      <c r="AX16" s="57">
        <v>0</v>
      </c>
      <c r="AY16" s="57">
        <v>0</v>
      </c>
      <c r="AZ16" s="57">
        <v>0</v>
      </c>
      <c r="BA16" s="57">
        <v>0</v>
      </c>
      <c r="BB16" s="57">
        <v>0</v>
      </c>
      <c r="BC16" s="57">
        <f t="shared" si="21"/>
        <v>0</v>
      </c>
      <c r="BD16" s="57">
        <v>0</v>
      </c>
      <c r="BE16" s="57">
        <v>0</v>
      </c>
      <c r="BF16" s="57">
        <v>0</v>
      </c>
      <c r="BG16" s="57">
        <v>0</v>
      </c>
      <c r="BH16" s="57">
        <v>0</v>
      </c>
      <c r="BI16" s="57">
        <v>0</v>
      </c>
      <c r="BJ16" s="57">
        <v>0</v>
      </c>
      <c r="BK16" s="57">
        <v>0</v>
      </c>
      <c r="BL16" s="57">
        <v>0</v>
      </c>
      <c r="BM16" s="57">
        <v>0</v>
      </c>
      <c r="BN16" s="57">
        <v>0</v>
      </c>
      <c r="BO16" s="57">
        <v>0</v>
      </c>
      <c r="BP16" s="57">
        <f t="shared" si="22"/>
        <v>0</v>
      </c>
      <c r="BQ16" s="57">
        <v>0</v>
      </c>
      <c r="BR16" s="57">
        <v>0</v>
      </c>
      <c r="BS16" s="57">
        <v>0</v>
      </c>
      <c r="BT16" s="57">
        <v>0</v>
      </c>
      <c r="BU16" s="57">
        <v>0</v>
      </c>
      <c r="BV16" s="57">
        <v>0</v>
      </c>
      <c r="BW16" s="57">
        <v>0</v>
      </c>
      <c r="BX16" s="57">
        <v>0</v>
      </c>
      <c r="BY16" s="57">
        <v>0</v>
      </c>
      <c r="BZ16" s="57">
        <v>0</v>
      </c>
      <c r="CA16" s="57">
        <v>0</v>
      </c>
      <c r="CB16" s="57">
        <v>0</v>
      </c>
      <c r="CC16" s="57">
        <f t="shared" si="23"/>
        <v>0</v>
      </c>
      <c r="CD16" s="57">
        <v>0</v>
      </c>
      <c r="CE16" s="57">
        <v>0</v>
      </c>
      <c r="CF16" s="57">
        <v>0</v>
      </c>
      <c r="CG16" s="57">
        <v>0</v>
      </c>
      <c r="CH16" s="57">
        <v>0</v>
      </c>
      <c r="CI16" s="57">
        <v>0</v>
      </c>
      <c r="CJ16" s="57">
        <v>0</v>
      </c>
      <c r="CK16" s="57">
        <v>0</v>
      </c>
      <c r="CL16" s="57">
        <v>0</v>
      </c>
      <c r="CM16" s="57">
        <v>0</v>
      </c>
      <c r="CN16" s="57">
        <v>0</v>
      </c>
      <c r="CO16" s="57">
        <v>0</v>
      </c>
      <c r="CP16" s="57">
        <f t="shared" si="24"/>
        <v>0</v>
      </c>
      <c r="CQ16" s="57">
        <v>0</v>
      </c>
      <c r="CR16" s="57">
        <v>0</v>
      </c>
      <c r="CS16" s="57">
        <v>0</v>
      </c>
      <c r="CT16" s="57">
        <v>0</v>
      </c>
      <c r="CU16" s="57">
        <v>0</v>
      </c>
      <c r="CV16" s="57">
        <v>0</v>
      </c>
      <c r="CW16" s="57">
        <v>0</v>
      </c>
      <c r="CX16" s="57">
        <v>0</v>
      </c>
      <c r="CY16" s="57">
        <v>0</v>
      </c>
      <c r="CZ16" s="57">
        <v>0</v>
      </c>
      <c r="DA16" s="57">
        <v>0</v>
      </c>
      <c r="DB16" s="57">
        <v>0</v>
      </c>
      <c r="DC16" s="57">
        <f t="shared" si="25"/>
        <v>0</v>
      </c>
      <c r="DD16" s="57">
        <v>0</v>
      </c>
      <c r="DE16" s="57">
        <v>0</v>
      </c>
      <c r="DF16" s="57">
        <v>0</v>
      </c>
      <c r="DG16" s="57">
        <v>0</v>
      </c>
      <c r="DH16" s="57">
        <v>0</v>
      </c>
      <c r="DI16" s="57">
        <v>0</v>
      </c>
      <c r="DJ16" s="57">
        <v>0</v>
      </c>
      <c r="DK16" s="57">
        <v>0</v>
      </c>
      <c r="DL16" s="57">
        <v>0</v>
      </c>
      <c r="DM16" s="57">
        <v>0</v>
      </c>
      <c r="DN16" s="57">
        <v>0</v>
      </c>
      <c r="DO16" s="57">
        <v>0</v>
      </c>
      <c r="DP16" s="57">
        <f t="shared" si="26"/>
        <v>0</v>
      </c>
    </row>
    <row r="17" spans="1:120" x14ac:dyDescent="0.2">
      <c r="B17" s="43" t="s">
        <v>279</v>
      </c>
      <c r="C17" s="44"/>
      <c r="D17" s="58"/>
      <c r="E17" s="58"/>
      <c r="F17" s="58"/>
      <c r="G17" s="58"/>
      <c r="H17" s="58"/>
      <c r="I17" s="58"/>
      <c r="J17" s="58"/>
      <c r="K17" s="58"/>
      <c r="L17" s="58"/>
      <c r="M17" s="58"/>
      <c r="N17" s="58"/>
      <c r="O17" s="58"/>
      <c r="P17" s="58"/>
      <c r="Q17" s="58">
        <f>SUM(Q11:Q16)</f>
        <v>0</v>
      </c>
      <c r="R17" s="58">
        <f t="shared" ref="R17:AP17" si="27">SUM(R11:R16)</f>
        <v>0</v>
      </c>
      <c r="S17" s="58">
        <f t="shared" si="27"/>
        <v>0</v>
      </c>
      <c r="T17" s="58">
        <f t="shared" si="27"/>
        <v>0</v>
      </c>
      <c r="U17" s="58">
        <f t="shared" si="27"/>
        <v>0</v>
      </c>
      <c r="V17" s="58">
        <f t="shared" si="27"/>
        <v>0</v>
      </c>
      <c r="W17" s="58">
        <f t="shared" si="27"/>
        <v>0</v>
      </c>
      <c r="X17" s="58">
        <f t="shared" si="27"/>
        <v>0</v>
      </c>
      <c r="Y17" s="58">
        <f t="shared" si="27"/>
        <v>0</v>
      </c>
      <c r="Z17" s="58">
        <f t="shared" si="27"/>
        <v>0</v>
      </c>
      <c r="AA17" s="58">
        <f t="shared" si="27"/>
        <v>0</v>
      </c>
      <c r="AB17" s="58">
        <f t="shared" si="27"/>
        <v>0</v>
      </c>
      <c r="AC17" s="58">
        <f t="shared" si="27"/>
        <v>0</v>
      </c>
      <c r="AD17" s="58">
        <f t="shared" si="27"/>
        <v>0</v>
      </c>
      <c r="AE17" s="58">
        <f t="shared" si="27"/>
        <v>0</v>
      </c>
      <c r="AF17" s="58">
        <f t="shared" si="27"/>
        <v>0</v>
      </c>
      <c r="AG17" s="58">
        <f t="shared" si="27"/>
        <v>0</v>
      </c>
      <c r="AH17" s="58">
        <f t="shared" si="27"/>
        <v>0</v>
      </c>
      <c r="AI17" s="58">
        <f t="shared" si="27"/>
        <v>0</v>
      </c>
      <c r="AJ17" s="58">
        <f t="shared" si="27"/>
        <v>0</v>
      </c>
      <c r="AK17" s="58">
        <f t="shared" si="27"/>
        <v>0</v>
      </c>
      <c r="AL17" s="58">
        <f t="shared" si="27"/>
        <v>0</v>
      </c>
      <c r="AM17" s="58">
        <f t="shared" si="27"/>
        <v>0</v>
      </c>
      <c r="AN17" s="58">
        <f t="shared" si="27"/>
        <v>0</v>
      </c>
      <c r="AO17" s="58">
        <f t="shared" si="27"/>
        <v>0</v>
      </c>
      <c r="AP17" s="58">
        <f t="shared" si="27"/>
        <v>0</v>
      </c>
      <c r="AQ17" s="58">
        <f>SUM(AQ11:AQ16)</f>
        <v>0</v>
      </c>
      <c r="AR17" s="58">
        <f t="shared" ref="AR17:CV17" si="28">SUM(AR11:AR16)</f>
        <v>0</v>
      </c>
      <c r="AS17" s="58">
        <f t="shared" si="28"/>
        <v>0</v>
      </c>
      <c r="AT17" s="58">
        <f t="shared" si="28"/>
        <v>0</v>
      </c>
      <c r="AU17" s="58">
        <f t="shared" si="28"/>
        <v>0</v>
      </c>
      <c r="AV17" s="58">
        <f t="shared" si="28"/>
        <v>0</v>
      </c>
      <c r="AW17" s="58">
        <f t="shared" si="28"/>
        <v>0</v>
      </c>
      <c r="AX17" s="58">
        <f t="shared" si="28"/>
        <v>0</v>
      </c>
      <c r="AY17" s="58">
        <f t="shared" si="28"/>
        <v>0</v>
      </c>
      <c r="AZ17" s="58">
        <f t="shared" si="28"/>
        <v>0</v>
      </c>
      <c r="BA17" s="58">
        <f t="shared" si="28"/>
        <v>0</v>
      </c>
      <c r="BB17" s="58">
        <f t="shared" si="28"/>
        <v>0</v>
      </c>
      <c r="BC17" s="58">
        <f t="shared" si="28"/>
        <v>0</v>
      </c>
      <c r="BD17" s="58">
        <f t="shared" si="28"/>
        <v>0</v>
      </c>
      <c r="BE17" s="58">
        <f t="shared" si="28"/>
        <v>0</v>
      </c>
      <c r="BF17" s="58">
        <f t="shared" si="28"/>
        <v>0</v>
      </c>
      <c r="BG17" s="58">
        <f t="shared" si="28"/>
        <v>0</v>
      </c>
      <c r="BH17" s="58">
        <f t="shared" si="28"/>
        <v>0</v>
      </c>
      <c r="BI17" s="58">
        <f t="shared" si="28"/>
        <v>0</v>
      </c>
      <c r="BJ17" s="58">
        <f t="shared" si="28"/>
        <v>0</v>
      </c>
      <c r="BK17" s="58">
        <f t="shared" si="28"/>
        <v>0</v>
      </c>
      <c r="BL17" s="58">
        <f t="shared" si="28"/>
        <v>0</v>
      </c>
      <c r="BM17" s="58">
        <f t="shared" si="28"/>
        <v>0</v>
      </c>
      <c r="BN17" s="58">
        <f t="shared" si="28"/>
        <v>0</v>
      </c>
      <c r="BO17" s="58">
        <f t="shared" si="28"/>
        <v>0</v>
      </c>
      <c r="BP17" s="58">
        <f t="shared" si="28"/>
        <v>0</v>
      </c>
      <c r="BQ17" s="58">
        <f t="shared" si="28"/>
        <v>0</v>
      </c>
      <c r="BR17" s="58">
        <f t="shared" si="28"/>
        <v>0</v>
      </c>
      <c r="BS17" s="58">
        <f t="shared" si="28"/>
        <v>0</v>
      </c>
      <c r="BT17" s="58">
        <f t="shared" si="28"/>
        <v>0</v>
      </c>
      <c r="BU17" s="58">
        <f t="shared" si="28"/>
        <v>0</v>
      </c>
      <c r="BV17" s="58">
        <f t="shared" si="28"/>
        <v>0</v>
      </c>
      <c r="BW17" s="58">
        <v>0</v>
      </c>
      <c r="BX17" s="58">
        <f t="shared" si="28"/>
        <v>0</v>
      </c>
      <c r="BY17" s="58">
        <f t="shared" si="28"/>
        <v>0</v>
      </c>
      <c r="BZ17" s="58">
        <f t="shared" si="28"/>
        <v>0</v>
      </c>
      <c r="CA17" s="58">
        <f t="shared" si="28"/>
        <v>0</v>
      </c>
      <c r="CB17" s="58">
        <f t="shared" si="28"/>
        <v>0</v>
      </c>
      <c r="CC17" s="58">
        <f t="shared" si="28"/>
        <v>0</v>
      </c>
      <c r="CD17" s="58">
        <f t="shared" si="28"/>
        <v>0</v>
      </c>
      <c r="CE17" s="58">
        <f t="shared" si="28"/>
        <v>0</v>
      </c>
      <c r="CF17" s="58">
        <f t="shared" si="28"/>
        <v>0</v>
      </c>
      <c r="CG17" s="58">
        <f t="shared" si="28"/>
        <v>0</v>
      </c>
      <c r="CH17" s="58">
        <f t="shared" si="28"/>
        <v>0</v>
      </c>
      <c r="CI17" s="58">
        <f t="shared" si="28"/>
        <v>0</v>
      </c>
      <c r="CJ17" s="58">
        <v>0</v>
      </c>
      <c r="CK17" s="58">
        <f t="shared" si="28"/>
        <v>0</v>
      </c>
      <c r="CL17" s="58">
        <f t="shared" si="28"/>
        <v>0</v>
      </c>
      <c r="CM17" s="58">
        <f t="shared" si="28"/>
        <v>0</v>
      </c>
      <c r="CN17" s="58">
        <f t="shared" si="28"/>
        <v>0</v>
      </c>
      <c r="CO17" s="58">
        <f t="shared" si="28"/>
        <v>0</v>
      </c>
      <c r="CP17" s="58">
        <f t="shared" si="28"/>
        <v>0</v>
      </c>
      <c r="CQ17" s="58">
        <f t="shared" si="28"/>
        <v>0</v>
      </c>
      <c r="CR17" s="58">
        <f t="shared" si="28"/>
        <v>0</v>
      </c>
      <c r="CS17" s="58">
        <f t="shared" si="28"/>
        <v>0</v>
      </c>
      <c r="CT17" s="58">
        <f t="shared" si="28"/>
        <v>0</v>
      </c>
      <c r="CU17" s="58">
        <f t="shared" si="28"/>
        <v>0</v>
      </c>
      <c r="CV17" s="58">
        <f t="shared" si="28"/>
        <v>0</v>
      </c>
      <c r="CW17" s="58">
        <v>0</v>
      </c>
      <c r="CX17" s="58">
        <f t="shared" ref="CX17:DC17" si="29">SUM(CX11:CX16)</f>
        <v>0</v>
      </c>
      <c r="CY17" s="58">
        <f t="shared" si="29"/>
        <v>0</v>
      </c>
      <c r="CZ17" s="58">
        <f t="shared" si="29"/>
        <v>0</v>
      </c>
      <c r="DA17" s="58">
        <f t="shared" si="29"/>
        <v>0</v>
      </c>
      <c r="DB17" s="58">
        <f t="shared" si="29"/>
        <v>0</v>
      </c>
      <c r="DC17" s="58">
        <f t="shared" si="29"/>
        <v>0</v>
      </c>
      <c r="DD17" s="58">
        <f t="shared" ref="DD17:DI17" si="30">SUM(DD11:DD16)</f>
        <v>0</v>
      </c>
      <c r="DE17" s="58">
        <f t="shared" si="30"/>
        <v>0</v>
      </c>
      <c r="DF17" s="58">
        <f t="shared" si="30"/>
        <v>0</v>
      </c>
      <c r="DG17" s="58">
        <f t="shared" si="30"/>
        <v>0</v>
      </c>
      <c r="DH17" s="58">
        <f t="shared" si="30"/>
        <v>0</v>
      </c>
      <c r="DI17" s="58">
        <f t="shared" si="30"/>
        <v>0</v>
      </c>
      <c r="DJ17" s="58">
        <v>0</v>
      </c>
      <c r="DK17" s="58">
        <f t="shared" ref="DK17:DP17" si="31">SUM(DK11:DK16)</f>
        <v>0</v>
      </c>
      <c r="DL17" s="58">
        <f t="shared" si="31"/>
        <v>0</v>
      </c>
      <c r="DM17" s="58">
        <f t="shared" si="31"/>
        <v>0</v>
      </c>
      <c r="DN17" s="58">
        <f t="shared" si="31"/>
        <v>0</v>
      </c>
      <c r="DO17" s="58">
        <f t="shared" si="31"/>
        <v>0</v>
      </c>
      <c r="DP17" s="58">
        <f t="shared" si="31"/>
        <v>0</v>
      </c>
    </row>
    <row r="18" spans="1:120" x14ac:dyDescent="0.2">
      <c r="B18" s="37" t="s">
        <v>280</v>
      </c>
      <c r="C18" s="8" t="s">
        <v>179</v>
      </c>
      <c r="Q18" s="57">
        <v>0</v>
      </c>
      <c r="R18" s="57">
        <v>7.6749999999999998</v>
      </c>
      <c r="S18" s="57">
        <v>2</v>
      </c>
      <c r="T18" s="57">
        <v>3.15</v>
      </c>
      <c r="U18" s="57">
        <v>4.5</v>
      </c>
      <c r="V18" s="57">
        <v>3.9</v>
      </c>
      <c r="W18" s="57">
        <v>7.5</v>
      </c>
      <c r="X18" s="57">
        <v>4</v>
      </c>
      <c r="Y18" s="57">
        <v>3</v>
      </c>
      <c r="Z18" s="57">
        <v>8</v>
      </c>
      <c r="AA18" s="57">
        <v>1.4750000000000001</v>
      </c>
      <c r="AB18" s="57">
        <v>0</v>
      </c>
      <c r="AC18" s="57">
        <f t="shared" ref="AC18:AC21" si="32">SUM(Q18:S18)</f>
        <v>9.6750000000000007</v>
      </c>
      <c r="AD18" s="57">
        <v>0</v>
      </c>
      <c r="AE18" s="57">
        <v>2.9750000000000001</v>
      </c>
      <c r="AF18" s="57">
        <v>11.725</v>
      </c>
      <c r="AG18" s="57">
        <v>0</v>
      </c>
      <c r="AH18" s="57">
        <v>1.925</v>
      </c>
      <c r="AI18" s="57">
        <v>2</v>
      </c>
      <c r="AJ18" s="57">
        <v>8.1</v>
      </c>
      <c r="AK18" s="57">
        <v>0</v>
      </c>
      <c r="AL18" s="57">
        <v>2.15</v>
      </c>
      <c r="AM18" s="57">
        <v>7.4</v>
      </c>
      <c r="AN18" s="57">
        <v>0</v>
      </c>
      <c r="AO18" s="57">
        <v>0</v>
      </c>
      <c r="AP18" s="42">
        <f t="shared" ref="AP18:AP21" si="33">SUM(AD18:AF18)</f>
        <v>14.7</v>
      </c>
      <c r="AQ18" s="57">
        <v>1.9</v>
      </c>
      <c r="AR18" s="57">
        <v>0</v>
      </c>
      <c r="AS18" s="57">
        <v>0</v>
      </c>
      <c r="AT18" s="57">
        <v>0</v>
      </c>
      <c r="AU18" s="57">
        <v>3</v>
      </c>
      <c r="AV18" s="57">
        <v>0</v>
      </c>
      <c r="AW18" s="57">
        <v>8</v>
      </c>
      <c r="AX18" s="57">
        <v>4</v>
      </c>
      <c r="AY18" s="57">
        <v>1</v>
      </c>
      <c r="AZ18" s="57">
        <v>12</v>
      </c>
      <c r="BA18" s="57">
        <v>0</v>
      </c>
      <c r="BB18" s="57">
        <v>0</v>
      </c>
      <c r="BC18" s="57">
        <f t="shared" ref="BC18:BC21" si="34">SUM(AQ18:AS18)</f>
        <v>1.9</v>
      </c>
      <c r="BD18" s="57">
        <v>3.85</v>
      </c>
      <c r="BE18" s="57">
        <v>7.5250000000000004</v>
      </c>
      <c r="BF18" s="57">
        <v>0</v>
      </c>
      <c r="BG18" s="57">
        <v>3.625</v>
      </c>
      <c r="BH18" s="57">
        <v>0</v>
      </c>
      <c r="BI18" s="57">
        <v>5.8</v>
      </c>
      <c r="BJ18" s="57">
        <v>0</v>
      </c>
      <c r="BK18" s="57">
        <v>7.9749999999999996</v>
      </c>
      <c r="BL18" s="57">
        <v>0</v>
      </c>
      <c r="BM18" s="57">
        <v>8</v>
      </c>
      <c r="BN18" s="57">
        <v>0</v>
      </c>
      <c r="BO18" s="57">
        <v>7.5</v>
      </c>
      <c r="BP18" s="57">
        <f t="shared" ref="BP18:BP21" si="35">SUM(BD18:BF18)</f>
        <v>11.375</v>
      </c>
      <c r="BQ18" s="57">
        <v>4</v>
      </c>
      <c r="BR18" s="57">
        <v>4</v>
      </c>
      <c r="BS18" s="57">
        <v>0</v>
      </c>
      <c r="BT18" s="57">
        <v>0</v>
      </c>
      <c r="BU18" s="57">
        <v>0</v>
      </c>
      <c r="BV18" s="57">
        <v>0</v>
      </c>
      <c r="BW18" s="57">
        <v>0</v>
      </c>
      <c r="BX18" s="57">
        <v>0</v>
      </c>
      <c r="BY18" s="57">
        <v>0</v>
      </c>
      <c r="BZ18" s="57">
        <v>0</v>
      </c>
      <c r="CA18" s="57">
        <v>0</v>
      </c>
      <c r="CB18" s="57">
        <v>0</v>
      </c>
      <c r="CC18" s="57">
        <f t="shared" ref="CC18:CC21" si="36">SUM(BQ18:BS18)</f>
        <v>8</v>
      </c>
      <c r="CD18" s="57">
        <v>0</v>
      </c>
      <c r="CE18" s="57">
        <v>0</v>
      </c>
      <c r="CF18" s="57">
        <v>0</v>
      </c>
      <c r="CG18" s="57">
        <v>0</v>
      </c>
      <c r="CH18" s="57">
        <v>0</v>
      </c>
      <c r="CI18" s="57">
        <v>0</v>
      </c>
      <c r="CJ18" s="57">
        <v>0</v>
      </c>
      <c r="CK18" s="57">
        <v>0</v>
      </c>
      <c r="CL18" s="57">
        <v>0</v>
      </c>
      <c r="CM18" s="57">
        <v>0</v>
      </c>
      <c r="CN18" s="57">
        <v>0</v>
      </c>
      <c r="CO18" s="57">
        <v>0</v>
      </c>
      <c r="CP18" s="57">
        <f t="shared" ref="CP18:CP21" si="37">SUM(CD18:CF18)</f>
        <v>0</v>
      </c>
      <c r="CQ18" s="57">
        <v>0</v>
      </c>
      <c r="CR18" s="57">
        <v>0</v>
      </c>
      <c r="CS18" s="57">
        <v>0</v>
      </c>
      <c r="CT18" s="57">
        <v>0</v>
      </c>
      <c r="CU18" s="57">
        <v>0</v>
      </c>
      <c r="CV18" s="57">
        <v>0</v>
      </c>
      <c r="CW18" s="57">
        <v>0</v>
      </c>
      <c r="CX18" s="57">
        <v>0</v>
      </c>
      <c r="CY18" s="57">
        <v>0</v>
      </c>
      <c r="CZ18" s="57">
        <v>0</v>
      </c>
      <c r="DA18" s="57">
        <v>0</v>
      </c>
      <c r="DB18" s="57">
        <v>0</v>
      </c>
      <c r="DC18" s="57">
        <f t="shared" ref="DC18:DC26" si="38">SUM(CQ18:CS18)</f>
        <v>0</v>
      </c>
      <c r="DD18" s="57">
        <v>0</v>
      </c>
      <c r="DE18" s="57">
        <v>0</v>
      </c>
      <c r="DF18" s="57">
        <v>0</v>
      </c>
      <c r="DG18" s="57">
        <v>0</v>
      </c>
      <c r="DH18" s="57">
        <v>0</v>
      </c>
      <c r="DI18" s="57">
        <v>0</v>
      </c>
      <c r="DJ18" s="57">
        <v>0</v>
      </c>
      <c r="DK18" s="57">
        <v>0</v>
      </c>
      <c r="DL18" s="57">
        <v>0</v>
      </c>
      <c r="DM18" s="57">
        <v>0</v>
      </c>
      <c r="DN18" s="57">
        <v>0</v>
      </c>
      <c r="DO18" s="57">
        <v>0</v>
      </c>
      <c r="DP18" s="57">
        <f>SUM(DD18:DO18)</f>
        <v>0</v>
      </c>
    </row>
    <row r="19" spans="1:120" x14ac:dyDescent="0.2">
      <c r="B19" s="37"/>
      <c r="C19" s="8" t="s">
        <v>183</v>
      </c>
      <c r="Q19" s="57">
        <v>0</v>
      </c>
      <c r="R19" s="57">
        <v>0</v>
      </c>
      <c r="S19" s="57">
        <v>0</v>
      </c>
      <c r="T19" s="57">
        <v>0</v>
      </c>
      <c r="U19" s="57">
        <v>2</v>
      </c>
      <c r="V19" s="57">
        <v>2</v>
      </c>
      <c r="W19" s="57">
        <v>0</v>
      </c>
      <c r="X19" s="57">
        <v>4</v>
      </c>
      <c r="Y19" s="57">
        <v>0</v>
      </c>
      <c r="Z19" s="57">
        <v>0</v>
      </c>
      <c r="AA19" s="57">
        <v>0</v>
      </c>
      <c r="AB19" s="57">
        <v>4</v>
      </c>
      <c r="AC19" s="57">
        <f t="shared" si="32"/>
        <v>0</v>
      </c>
      <c r="AD19" s="57">
        <v>2</v>
      </c>
      <c r="AE19" s="57">
        <v>4</v>
      </c>
      <c r="AF19" s="57">
        <v>0</v>
      </c>
      <c r="AG19" s="57">
        <v>0</v>
      </c>
      <c r="AH19" s="57">
        <v>8</v>
      </c>
      <c r="AI19" s="57">
        <v>0</v>
      </c>
      <c r="AJ19" s="57">
        <v>2</v>
      </c>
      <c r="AK19" s="57">
        <v>1.425</v>
      </c>
      <c r="AL19" s="57">
        <v>0</v>
      </c>
      <c r="AM19" s="57">
        <v>4</v>
      </c>
      <c r="AN19" s="57">
        <v>0</v>
      </c>
      <c r="AO19" s="57">
        <v>4</v>
      </c>
      <c r="AP19" s="42">
        <f t="shared" si="33"/>
        <v>6</v>
      </c>
      <c r="AQ19" s="57">
        <v>0</v>
      </c>
      <c r="AR19" s="57">
        <v>0</v>
      </c>
      <c r="AS19" s="57">
        <v>0</v>
      </c>
      <c r="AT19" s="57">
        <v>0</v>
      </c>
      <c r="AU19" s="57">
        <v>0</v>
      </c>
      <c r="AV19" s="57">
        <v>2</v>
      </c>
      <c r="AW19" s="57">
        <v>0</v>
      </c>
      <c r="AX19" s="57">
        <v>0</v>
      </c>
      <c r="AY19" s="57">
        <v>0</v>
      </c>
      <c r="AZ19" s="57">
        <v>0</v>
      </c>
      <c r="BA19" s="57">
        <v>4</v>
      </c>
      <c r="BB19" s="57">
        <v>0</v>
      </c>
      <c r="BC19" s="57">
        <f t="shared" si="34"/>
        <v>0</v>
      </c>
      <c r="BD19" s="57">
        <v>0</v>
      </c>
      <c r="BE19" s="57">
        <v>2</v>
      </c>
      <c r="BF19" s="57">
        <v>0</v>
      </c>
      <c r="BG19" s="57">
        <v>1.9</v>
      </c>
      <c r="BH19" s="57">
        <v>0</v>
      </c>
      <c r="BI19" s="57">
        <v>0</v>
      </c>
      <c r="BJ19" s="57">
        <v>0</v>
      </c>
      <c r="BK19" s="57">
        <v>0</v>
      </c>
      <c r="BL19" s="57">
        <v>0</v>
      </c>
      <c r="BM19" s="57">
        <v>0</v>
      </c>
      <c r="BN19" s="57">
        <v>0</v>
      </c>
      <c r="BO19" s="57">
        <v>0</v>
      </c>
      <c r="BP19" s="57">
        <f t="shared" si="35"/>
        <v>2</v>
      </c>
      <c r="BQ19" s="57">
        <v>0</v>
      </c>
      <c r="BR19" s="57">
        <v>0</v>
      </c>
      <c r="BS19" s="57">
        <v>0</v>
      </c>
      <c r="BT19" s="57">
        <v>0</v>
      </c>
      <c r="BU19" s="57">
        <v>0</v>
      </c>
      <c r="BV19" s="57">
        <v>0</v>
      </c>
      <c r="BW19" s="57">
        <v>0</v>
      </c>
      <c r="BX19" s="57">
        <v>0</v>
      </c>
      <c r="BY19" s="57">
        <v>0</v>
      </c>
      <c r="BZ19" s="57">
        <v>0</v>
      </c>
      <c r="CA19" s="57">
        <v>0</v>
      </c>
      <c r="CB19" s="57">
        <v>0</v>
      </c>
      <c r="CC19" s="57">
        <f t="shared" si="36"/>
        <v>0</v>
      </c>
      <c r="CD19" s="57">
        <v>0</v>
      </c>
      <c r="CE19" s="57">
        <v>0</v>
      </c>
      <c r="CF19" s="57">
        <v>0</v>
      </c>
      <c r="CG19" s="57">
        <v>0</v>
      </c>
      <c r="CH19" s="57">
        <v>0</v>
      </c>
      <c r="CI19" s="57">
        <v>0</v>
      </c>
      <c r="CJ19" s="57">
        <v>0</v>
      </c>
      <c r="CK19" s="57">
        <v>0</v>
      </c>
      <c r="CL19" s="57">
        <v>0</v>
      </c>
      <c r="CM19" s="57">
        <v>0</v>
      </c>
      <c r="CN19" s="57">
        <v>0</v>
      </c>
      <c r="CO19" s="57">
        <v>0</v>
      </c>
      <c r="CP19" s="57">
        <f t="shared" si="37"/>
        <v>0</v>
      </c>
      <c r="CQ19" s="57">
        <v>0</v>
      </c>
      <c r="CR19" s="57">
        <v>0</v>
      </c>
      <c r="CS19" s="57">
        <v>0</v>
      </c>
      <c r="CT19" s="57">
        <v>0</v>
      </c>
      <c r="CU19" s="57">
        <v>0</v>
      </c>
      <c r="CV19" s="57">
        <v>0</v>
      </c>
      <c r="CW19" s="57">
        <v>0</v>
      </c>
      <c r="CX19" s="57">
        <v>0</v>
      </c>
      <c r="CY19" s="57">
        <v>0</v>
      </c>
      <c r="CZ19" s="57">
        <v>0</v>
      </c>
      <c r="DA19" s="57">
        <v>0</v>
      </c>
      <c r="DB19" s="57">
        <v>0</v>
      </c>
      <c r="DC19" s="57">
        <f t="shared" si="38"/>
        <v>0</v>
      </c>
      <c r="DD19" s="57">
        <v>0</v>
      </c>
      <c r="DE19" s="57">
        <v>0</v>
      </c>
      <c r="DF19" s="57">
        <v>0</v>
      </c>
      <c r="DG19" s="57">
        <v>0</v>
      </c>
      <c r="DH19" s="57">
        <v>0</v>
      </c>
      <c r="DI19" s="57">
        <v>0</v>
      </c>
      <c r="DJ19" s="57">
        <v>0</v>
      </c>
      <c r="DK19" s="57">
        <v>0</v>
      </c>
      <c r="DL19" s="57">
        <v>0</v>
      </c>
      <c r="DM19" s="57">
        <v>0</v>
      </c>
      <c r="DN19" s="57">
        <v>0</v>
      </c>
      <c r="DO19" s="57">
        <v>0</v>
      </c>
      <c r="DP19" s="57">
        <f>SUM(DD19:DO19)</f>
        <v>0</v>
      </c>
    </row>
    <row r="20" spans="1:120" x14ac:dyDescent="0.2">
      <c r="B20" s="37"/>
      <c r="C20" s="8" t="s">
        <v>184</v>
      </c>
      <c r="Q20" s="57">
        <v>0</v>
      </c>
      <c r="R20" s="57">
        <v>0</v>
      </c>
      <c r="S20" s="57">
        <v>0</v>
      </c>
      <c r="T20" s="57">
        <v>0</v>
      </c>
      <c r="U20" s="57">
        <v>0</v>
      </c>
      <c r="V20" s="57">
        <v>0</v>
      </c>
      <c r="W20" s="57">
        <v>6</v>
      </c>
      <c r="X20" s="57">
        <v>0</v>
      </c>
      <c r="Y20" s="57">
        <v>0</v>
      </c>
      <c r="Z20" s="57">
        <v>0</v>
      </c>
      <c r="AA20" s="57">
        <v>0</v>
      </c>
      <c r="AB20" s="57">
        <v>0</v>
      </c>
      <c r="AC20" s="57">
        <f t="shared" si="32"/>
        <v>0</v>
      </c>
      <c r="AD20" s="57">
        <v>0</v>
      </c>
      <c r="AE20" s="57">
        <v>0</v>
      </c>
      <c r="AF20" s="57">
        <v>4</v>
      </c>
      <c r="AG20" s="57">
        <v>0</v>
      </c>
      <c r="AH20" s="57">
        <v>0</v>
      </c>
      <c r="AI20" s="57">
        <v>0</v>
      </c>
      <c r="AJ20" s="57">
        <v>0</v>
      </c>
      <c r="AK20" s="57">
        <v>0</v>
      </c>
      <c r="AL20" s="57">
        <v>0</v>
      </c>
      <c r="AM20" s="57">
        <v>4</v>
      </c>
      <c r="AN20" s="57">
        <v>0</v>
      </c>
      <c r="AO20" s="57">
        <v>0</v>
      </c>
      <c r="AP20" s="42">
        <f t="shared" si="33"/>
        <v>4</v>
      </c>
      <c r="AQ20" s="57">
        <v>1.875</v>
      </c>
      <c r="AR20" s="57">
        <v>0</v>
      </c>
      <c r="AS20" s="57">
        <v>0</v>
      </c>
      <c r="AT20" s="57">
        <v>0</v>
      </c>
      <c r="AU20" s="57">
        <v>0</v>
      </c>
      <c r="AV20" s="57">
        <v>0</v>
      </c>
      <c r="AW20" s="57">
        <v>0</v>
      </c>
      <c r="AX20" s="57">
        <v>0</v>
      </c>
      <c r="AY20" s="57">
        <v>0</v>
      </c>
      <c r="AZ20" s="57">
        <v>3.9750000000000001</v>
      </c>
      <c r="BA20" s="57">
        <v>0</v>
      </c>
      <c r="BB20" s="57">
        <v>0</v>
      </c>
      <c r="BC20" s="57">
        <f t="shared" si="34"/>
        <v>1.875</v>
      </c>
      <c r="BD20" s="57">
        <v>0</v>
      </c>
      <c r="BE20" s="57">
        <v>0</v>
      </c>
      <c r="BF20" s="57">
        <v>0</v>
      </c>
      <c r="BG20" s="57">
        <v>4</v>
      </c>
      <c r="BH20" s="57">
        <v>0</v>
      </c>
      <c r="BI20" s="57">
        <v>0</v>
      </c>
      <c r="BJ20" s="57">
        <v>0</v>
      </c>
      <c r="BK20" s="57">
        <v>0</v>
      </c>
      <c r="BL20" s="57">
        <v>0</v>
      </c>
      <c r="BM20" s="57">
        <v>0</v>
      </c>
      <c r="BN20" s="57">
        <v>0</v>
      </c>
      <c r="BO20" s="57">
        <v>0</v>
      </c>
      <c r="BP20" s="57">
        <f t="shared" si="35"/>
        <v>0</v>
      </c>
      <c r="BQ20" s="57">
        <v>0</v>
      </c>
      <c r="BR20" s="57">
        <v>0</v>
      </c>
      <c r="BS20" s="57">
        <v>0</v>
      </c>
      <c r="BT20" s="57">
        <v>0</v>
      </c>
      <c r="BU20" s="57">
        <v>0</v>
      </c>
      <c r="BV20" s="57">
        <v>0</v>
      </c>
      <c r="BW20" s="57">
        <v>0</v>
      </c>
      <c r="BX20" s="57">
        <v>0</v>
      </c>
      <c r="BY20" s="57">
        <v>0</v>
      </c>
      <c r="BZ20" s="57">
        <v>0</v>
      </c>
      <c r="CA20" s="57">
        <v>0</v>
      </c>
      <c r="CB20" s="57">
        <v>0</v>
      </c>
      <c r="CC20" s="57">
        <f t="shared" si="36"/>
        <v>0</v>
      </c>
      <c r="CD20" s="57">
        <v>0</v>
      </c>
      <c r="CE20" s="57">
        <v>0</v>
      </c>
      <c r="CF20" s="57">
        <v>0</v>
      </c>
      <c r="CG20" s="57">
        <v>0</v>
      </c>
      <c r="CH20" s="57">
        <v>0</v>
      </c>
      <c r="CI20" s="57">
        <v>0</v>
      </c>
      <c r="CJ20" s="57">
        <v>0</v>
      </c>
      <c r="CK20" s="57">
        <v>0</v>
      </c>
      <c r="CL20" s="57">
        <v>0</v>
      </c>
      <c r="CM20" s="57">
        <v>0</v>
      </c>
      <c r="CN20" s="57">
        <v>0</v>
      </c>
      <c r="CO20" s="57">
        <v>0</v>
      </c>
      <c r="CP20" s="57">
        <f t="shared" si="37"/>
        <v>0</v>
      </c>
      <c r="CQ20" s="57">
        <v>0</v>
      </c>
      <c r="CR20" s="57">
        <v>0</v>
      </c>
      <c r="CS20" s="57">
        <v>0</v>
      </c>
      <c r="CT20" s="57">
        <v>0</v>
      </c>
      <c r="CU20" s="57">
        <v>0</v>
      </c>
      <c r="CV20" s="57">
        <v>0</v>
      </c>
      <c r="CW20" s="57">
        <v>0</v>
      </c>
      <c r="CX20" s="57">
        <v>0</v>
      </c>
      <c r="CY20" s="57">
        <v>0</v>
      </c>
      <c r="CZ20" s="57">
        <v>0</v>
      </c>
      <c r="DA20" s="57">
        <v>0</v>
      </c>
      <c r="DB20" s="57">
        <v>0</v>
      </c>
      <c r="DC20" s="57">
        <f t="shared" si="38"/>
        <v>0</v>
      </c>
      <c r="DD20" s="57">
        <v>0</v>
      </c>
      <c r="DE20" s="57">
        <v>0</v>
      </c>
      <c r="DF20" s="57">
        <v>0</v>
      </c>
      <c r="DG20" s="57">
        <v>0</v>
      </c>
      <c r="DH20" s="57">
        <v>0</v>
      </c>
      <c r="DI20" s="57">
        <v>0</v>
      </c>
      <c r="DJ20" s="57">
        <v>0</v>
      </c>
      <c r="DK20" s="57">
        <v>0</v>
      </c>
      <c r="DL20" s="57">
        <v>0</v>
      </c>
      <c r="DM20" s="57">
        <v>0</v>
      </c>
      <c r="DN20" s="57">
        <v>0</v>
      </c>
      <c r="DO20" s="57">
        <v>0</v>
      </c>
      <c r="DP20" s="57">
        <f>SUM(DD20:DO20)</f>
        <v>0</v>
      </c>
    </row>
    <row r="21" spans="1:120" x14ac:dyDescent="0.2">
      <c r="B21" s="37"/>
      <c r="C21" s="8" t="s">
        <v>180</v>
      </c>
      <c r="Q21" s="57">
        <v>0</v>
      </c>
      <c r="R21" s="57">
        <v>0</v>
      </c>
      <c r="S21" s="57">
        <v>0</v>
      </c>
      <c r="T21" s="57">
        <v>0</v>
      </c>
      <c r="U21" s="57">
        <v>0</v>
      </c>
      <c r="V21" s="57">
        <v>0</v>
      </c>
      <c r="W21" s="57">
        <v>0</v>
      </c>
      <c r="X21" s="57">
        <v>0</v>
      </c>
      <c r="Y21" s="57">
        <v>1.825</v>
      </c>
      <c r="Z21" s="57">
        <v>0</v>
      </c>
      <c r="AA21" s="57">
        <v>0</v>
      </c>
      <c r="AB21" s="57">
        <v>1.2</v>
      </c>
      <c r="AC21" s="57">
        <f t="shared" si="32"/>
        <v>0</v>
      </c>
      <c r="AD21" s="57">
        <v>3</v>
      </c>
      <c r="AE21" s="57">
        <v>0</v>
      </c>
      <c r="AF21" s="57">
        <v>1</v>
      </c>
      <c r="AG21" s="57">
        <v>0</v>
      </c>
      <c r="AH21" s="57">
        <v>2</v>
      </c>
      <c r="AI21" s="57">
        <v>3</v>
      </c>
      <c r="AJ21" s="57">
        <v>4</v>
      </c>
      <c r="AK21" s="57">
        <v>0</v>
      </c>
      <c r="AL21" s="57">
        <v>0</v>
      </c>
      <c r="AM21" s="57">
        <v>0</v>
      </c>
      <c r="AN21" s="57">
        <v>0</v>
      </c>
      <c r="AO21" s="57">
        <v>2</v>
      </c>
      <c r="AP21" s="42">
        <f t="shared" si="33"/>
        <v>4</v>
      </c>
      <c r="AQ21" s="57">
        <v>0</v>
      </c>
      <c r="AR21" s="57">
        <v>0</v>
      </c>
      <c r="AS21" s="57">
        <v>0</v>
      </c>
      <c r="AT21" s="57">
        <v>0</v>
      </c>
      <c r="AU21" s="57">
        <v>0</v>
      </c>
      <c r="AV21" s="57">
        <v>0</v>
      </c>
      <c r="AW21" s="57">
        <v>0</v>
      </c>
      <c r="AX21" s="57">
        <v>0</v>
      </c>
      <c r="AY21" s="57">
        <v>2</v>
      </c>
      <c r="AZ21" s="57">
        <v>2</v>
      </c>
      <c r="BA21" s="57">
        <v>0</v>
      </c>
      <c r="BB21" s="57">
        <v>0</v>
      </c>
      <c r="BC21" s="57">
        <f t="shared" si="34"/>
        <v>0</v>
      </c>
      <c r="BD21" s="57">
        <v>1.25</v>
      </c>
      <c r="BE21" s="57">
        <v>2</v>
      </c>
      <c r="BF21" s="57">
        <v>0</v>
      </c>
      <c r="BG21" s="57">
        <v>0</v>
      </c>
      <c r="BH21" s="57">
        <v>2</v>
      </c>
      <c r="BI21" s="57">
        <v>0</v>
      </c>
      <c r="BJ21" s="57">
        <v>0</v>
      </c>
      <c r="BK21" s="57">
        <v>0</v>
      </c>
      <c r="BL21" s="57">
        <v>0</v>
      </c>
      <c r="BM21" s="57">
        <v>2</v>
      </c>
      <c r="BN21" s="57">
        <v>0</v>
      </c>
      <c r="BO21" s="57">
        <v>1</v>
      </c>
      <c r="BP21" s="57">
        <f t="shared" si="35"/>
        <v>3.25</v>
      </c>
      <c r="BQ21" s="57">
        <v>0</v>
      </c>
      <c r="BR21" s="57">
        <v>0</v>
      </c>
      <c r="BS21" s="57">
        <v>4</v>
      </c>
      <c r="BT21" s="57">
        <v>0</v>
      </c>
      <c r="BU21" s="57">
        <v>0</v>
      </c>
      <c r="BV21" s="57">
        <v>0</v>
      </c>
      <c r="BW21" s="57">
        <v>0</v>
      </c>
      <c r="BX21" s="57">
        <v>0</v>
      </c>
      <c r="BY21" s="57">
        <v>0</v>
      </c>
      <c r="BZ21" s="57">
        <v>0</v>
      </c>
      <c r="CA21" s="57">
        <v>0</v>
      </c>
      <c r="CB21" s="57">
        <v>0</v>
      </c>
      <c r="CC21" s="57">
        <f t="shared" si="36"/>
        <v>4</v>
      </c>
      <c r="CD21" s="57">
        <v>0</v>
      </c>
      <c r="CE21" s="57">
        <v>0</v>
      </c>
      <c r="CF21" s="57">
        <v>0</v>
      </c>
      <c r="CG21" s="57">
        <v>0</v>
      </c>
      <c r="CH21" s="57">
        <v>0</v>
      </c>
      <c r="CI21" s="57">
        <v>0</v>
      </c>
      <c r="CJ21" s="57">
        <v>0</v>
      </c>
      <c r="CK21" s="57">
        <v>0</v>
      </c>
      <c r="CL21" s="57">
        <v>0</v>
      </c>
      <c r="CM21" s="57">
        <v>0</v>
      </c>
      <c r="CN21" s="57">
        <v>0</v>
      </c>
      <c r="CO21" s="57">
        <v>0</v>
      </c>
      <c r="CP21" s="57">
        <f t="shared" si="37"/>
        <v>0</v>
      </c>
      <c r="CQ21" s="57">
        <v>0</v>
      </c>
      <c r="CR21" s="57">
        <v>0</v>
      </c>
      <c r="CS21" s="57">
        <v>0</v>
      </c>
      <c r="CT21" s="57">
        <v>0</v>
      </c>
      <c r="CU21" s="57">
        <v>0</v>
      </c>
      <c r="CV21" s="57">
        <v>0</v>
      </c>
      <c r="CW21" s="57">
        <v>0</v>
      </c>
      <c r="CX21" s="57">
        <v>0</v>
      </c>
      <c r="CY21" s="57">
        <v>0</v>
      </c>
      <c r="CZ21" s="57">
        <v>0</v>
      </c>
      <c r="DA21" s="57">
        <v>0</v>
      </c>
      <c r="DB21" s="57">
        <v>0</v>
      </c>
      <c r="DC21" s="57">
        <f t="shared" si="38"/>
        <v>0</v>
      </c>
      <c r="DD21" s="57">
        <v>0</v>
      </c>
      <c r="DE21" s="57">
        <v>0</v>
      </c>
      <c r="DF21" s="57">
        <v>0</v>
      </c>
      <c r="DG21" s="57">
        <v>0</v>
      </c>
      <c r="DH21" s="57">
        <v>0</v>
      </c>
      <c r="DI21" s="57">
        <v>0</v>
      </c>
      <c r="DJ21" s="57">
        <v>0</v>
      </c>
      <c r="DK21" s="57">
        <v>0</v>
      </c>
      <c r="DL21" s="57">
        <v>0</v>
      </c>
      <c r="DM21" s="57">
        <v>0</v>
      </c>
      <c r="DN21" s="57">
        <v>0</v>
      </c>
      <c r="DO21" s="57">
        <v>0</v>
      </c>
      <c r="DP21" s="57">
        <f>SUM(DD21:DO21)</f>
        <v>0</v>
      </c>
    </row>
    <row r="22" spans="1:120" x14ac:dyDescent="0.2">
      <c r="B22" s="43" t="s">
        <v>281</v>
      </c>
      <c r="C22" s="44"/>
      <c r="D22" s="58"/>
      <c r="E22" s="58"/>
      <c r="F22" s="58"/>
      <c r="G22" s="58"/>
      <c r="H22" s="58"/>
      <c r="I22" s="58"/>
      <c r="J22" s="58"/>
      <c r="K22" s="58"/>
      <c r="L22" s="58"/>
      <c r="M22" s="58"/>
      <c r="N22" s="58"/>
      <c r="O22" s="58"/>
      <c r="P22" s="58"/>
      <c r="Q22" s="58">
        <f>SUM(Q18:Q21)</f>
        <v>0</v>
      </c>
      <c r="R22" s="58">
        <f t="shared" ref="R22:BO22" si="39">SUM(R18:R21)</f>
        <v>7.6749999999999998</v>
      </c>
      <c r="S22" s="58">
        <f t="shared" si="39"/>
        <v>2</v>
      </c>
      <c r="T22" s="58">
        <f t="shared" si="39"/>
        <v>3.15</v>
      </c>
      <c r="U22" s="58">
        <f t="shared" si="39"/>
        <v>6.5</v>
      </c>
      <c r="V22" s="58">
        <f t="shared" si="39"/>
        <v>5.9</v>
      </c>
      <c r="W22" s="58">
        <f t="shared" si="39"/>
        <v>13.5</v>
      </c>
      <c r="X22" s="58">
        <f t="shared" si="39"/>
        <v>8</v>
      </c>
      <c r="Y22" s="58">
        <f t="shared" si="39"/>
        <v>4.8250000000000002</v>
      </c>
      <c r="Z22" s="58">
        <f t="shared" si="39"/>
        <v>8</v>
      </c>
      <c r="AA22" s="58">
        <f t="shared" si="39"/>
        <v>1.4750000000000001</v>
      </c>
      <c r="AB22" s="58">
        <f t="shared" si="39"/>
        <v>5.2</v>
      </c>
      <c r="AC22" s="58">
        <f t="shared" si="39"/>
        <v>9.6750000000000007</v>
      </c>
      <c r="AD22" s="58">
        <f t="shared" si="39"/>
        <v>5</v>
      </c>
      <c r="AE22" s="58">
        <f t="shared" si="39"/>
        <v>6.9749999999999996</v>
      </c>
      <c r="AF22" s="58">
        <f t="shared" si="39"/>
        <v>16.725000000000001</v>
      </c>
      <c r="AG22" s="58">
        <f t="shared" si="39"/>
        <v>0</v>
      </c>
      <c r="AH22" s="58">
        <f t="shared" si="39"/>
        <v>11.925000000000001</v>
      </c>
      <c r="AI22" s="58">
        <f t="shared" si="39"/>
        <v>5</v>
      </c>
      <c r="AJ22" s="58">
        <f t="shared" si="39"/>
        <v>14.1</v>
      </c>
      <c r="AK22" s="58">
        <f t="shared" si="39"/>
        <v>1.425</v>
      </c>
      <c r="AL22" s="58">
        <f t="shared" si="39"/>
        <v>2.15</v>
      </c>
      <c r="AM22" s="58">
        <f t="shared" si="39"/>
        <v>15.4</v>
      </c>
      <c r="AN22" s="58">
        <f t="shared" si="39"/>
        <v>0</v>
      </c>
      <c r="AO22" s="58">
        <f t="shared" si="39"/>
        <v>6</v>
      </c>
      <c r="AP22" s="58">
        <f t="shared" si="39"/>
        <v>28.7</v>
      </c>
      <c r="AQ22" s="58">
        <f t="shared" si="39"/>
        <v>3.7749999999999999</v>
      </c>
      <c r="AR22" s="58">
        <f t="shared" si="39"/>
        <v>0</v>
      </c>
      <c r="AS22" s="58">
        <f t="shared" si="39"/>
        <v>0</v>
      </c>
      <c r="AT22" s="58">
        <f t="shared" si="39"/>
        <v>0</v>
      </c>
      <c r="AU22" s="58">
        <f t="shared" si="39"/>
        <v>3</v>
      </c>
      <c r="AV22" s="58">
        <f t="shared" si="39"/>
        <v>2</v>
      </c>
      <c r="AW22" s="58">
        <f t="shared" si="39"/>
        <v>8</v>
      </c>
      <c r="AX22" s="58">
        <f t="shared" si="39"/>
        <v>4</v>
      </c>
      <c r="AY22" s="58">
        <f t="shared" si="39"/>
        <v>3</v>
      </c>
      <c r="AZ22" s="58">
        <f t="shared" si="39"/>
        <v>17.975000000000001</v>
      </c>
      <c r="BA22" s="58">
        <f t="shared" si="39"/>
        <v>4</v>
      </c>
      <c r="BB22" s="58">
        <f t="shared" si="39"/>
        <v>0</v>
      </c>
      <c r="BC22" s="58">
        <f t="shared" si="39"/>
        <v>3.7749999999999999</v>
      </c>
      <c r="BD22" s="58">
        <f t="shared" si="39"/>
        <v>5.0999999999999996</v>
      </c>
      <c r="BE22" s="58">
        <f t="shared" si="39"/>
        <v>11.525</v>
      </c>
      <c r="BF22" s="58">
        <f t="shared" si="39"/>
        <v>0</v>
      </c>
      <c r="BG22" s="58">
        <f t="shared" si="39"/>
        <v>9.5250000000000004</v>
      </c>
      <c r="BH22" s="58">
        <f t="shared" si="39"/>
        <v>2</v>
      </c>
      <c r="BI22" s="58">
        <f t="shared" si="39"/>
        <v>5.8</v>
      </c>
      <c r="BJ22" s="58">
        <f t="shared" si="39"/>
        <v>0</v>
      </c>
      <c r="BK22" s="58">
        <f t="shared" si="39"/>
        <v>7.9749999999999996</v>
      </c>
      <c r="BL22" s="58">
        <f t="shared" si="39"/>
        <v>0</v>
      </c>
      <c r="BM22" s="58">
        <f t="shared" si="39"/>
        <v>10</v>
      </c>
      <c r="BN22" s="58">
        <f t="shared" si="39"/>
        <v>0</v>
      </c>
      <c r="BO22" s="58">
        <f t="shared" si="39"/>
        <v>8.5</v>
      </c>
      <c r="BP22" s="58">
        <f>SUM(BP18:BP21)</f>
        <v>16.625</v>
      </c>
      <c r="BQ22" s="58">
        <f t="shared" ref="BQ22:CV22" si="40">SUM(BQ18:BQ21)</f>
        <v>4</v>
      </c>
      <c r="BR22" s="58">
        <f t="shared" si="40"/>
        <v>4</v>
      </c>
      <c r="BS22" s="58">
        <f t="shared" si="40"/>
        <v>4</v>
      </c>
      <c r="BT22" s="58">
        <f t="shared" si="40"/>
        <v>0</v>
      </c>
      <c r="BU22" s="58">
        <f t="shared" si="40"/>
        <v>0</v>
      </c>
      <c r="BV22" s="58">
        <f t="shared" si="40"/>
        <v>0</v>
      </c>
      <c r="BW22" s="58">
        <v>0</v>
      </c>
      <c r="BX22" s="58">
        <f t="shared" si="40"/>
        <v>0</v>
      </c>
      <c r="BY22" s="58">
        <f t="shared" si="40"/>
        <v>0</v>
      </c>
      <c r="BZ22" s="58">
        <f t="shared" si="40"/>
        <v>0</v>
      </c>
      <c r="CA22" s="58">
        <f t="shared" si="40"/>
        <v>0</v>
      </c>
      <c r="CB22" s="58">
        <f t="shared" si="40"/>
        <v>0</v>
      </c>
      <c r="CC22" s="58">
        <f t="shared" si="40"/>
        <v>12</v>
      </c>
      <c r="CD22" s="58">
        <f t="shared" si="40"/>
        <v>0</v>
      </c>
      <c r="CE22" s="58">
        <f t="shared" si="40"/>
        <v>0</v>
      </c>
      <c r="CF22" s="58">
        <f t="shared" si="40"/>
        <v>0</v>
      </c>
      <c r="CG22" s="58">
        <f t="shared" si="40"/>
        <v>0</v>
      </c>
      <c r="CH22" s="58">
        <f t="shared" si="40"/>
        <v>0</v>
      </c>
      <c r="CI22" s="58">
        <f t="shared" si="40"/>
        <v>0</v>
      </c>
      <c r="CJ22" s="58">
        <v>0</v>
      </c>
      <c r="CK22" s="58">
        <f t="shared" si="40"/>
        <v>0</v>
      </c>
      <c r="CL22" s="58">
        <f t="shared" si="40"/>
        <v>0</v>
      </c>
      <c r="CM22" s="58">
        <f t="shared" si="40"/>
        <v>0</v>
      </c>
      <c r="CN22" s="58">
        <f t="shared" si="40"/>
        <v>0</v>
      </c>
      <c r="CO22" s="58">
        <f t="shared" si="40"/>
        <v>0</v>
      </c>
      <c r="CP22" s="58">
        <f t="shared" si="40"/>
        <v>0</v>
      </c>
      <c r="CQ22" s="58">
        <f t="shared" si="40"/>
        <v>0</v>
      </c>
      <c r="CR22" s="58">
        <f t="shared" si="40"/>
        <v>0</v>
      </c>
      <c r="CS22" s="58">
        <f t="shared" si="40"/>
        <v>0</v>
      </c>
      <c r="CT22" s="58">
        <f t="shared" si="40"/>
        <v>0</v>
      </c>
      <c r="CU22" s="58">
        <f t="shared" si="40"/>
        <v>0</v>
      </c>
      <c r="CV22" s="58">
        <f t="shared" si="40"/>
        <v>0</v>
      </c>
      <c r="CW22" s="58">
        <v>0</v>
      </c>
      <c r="CX22" s="58">
        <f t="shared" ref="CX22:DC22" si="41">SUM(CX18:CX21)</f>
        <v>0</v>
      </c>
      <c r="CY22" s="58">
        <f t="shared" si="41"/>
        <v>0</v>
      </c>
      <c r="CZ22" s="58">
        <f t="shared" si="41"/>
        <v>0</v>
      </c>
      <c r="DA22" s="58">
        <f t="shared" si="41"/>
        <v>0</v>
      </c>
      <c r="DB22" s="58">
        <f t="shared" si="41"/>
        <v>0</v>
      </c>
      <c r="DC22" s="58">
        <f t="shared" si="41"/>
        <v>0</v>
      </c>
      <c r="DD22" s="58">
        <f t="shared" ref="DD22:DI22" si="42">SUM(DD18:DD21)</f>
        <v>0</v>
      </c>
      <c r="DE22" s="58">
        <f t="shared" si="42"/>
        <v>0</v>
      </c>
      <c r="DF22" s="58">
        <f t="shared" si="42"/>
        <v>0</v>
      </c>
      <c r="DG22" s="58">
        <f t="shared" si="42"/>
        <v>0</v>
      </c>
      <c r="DH22" s="58">
        <f t="shared" si="42"/>
        <v>0</v>
      </c>
      <c r="DI22" s="58">
        <f t="shared" si="42"/>
        <v>0</v>
      </c>
      <c r="DJ22" s="58">
        <v>0</v>
      </c>
      <c r="DK22" s="58">
        <f t="shared" ref="DK22:DP22" si="43">SUM(DK18:DK21)</f>
        <v>0</v>
      </c>
      <c r="DL22" s="58">
        <f t="shared" si="43"/>
        <v>0</v>
      </c>
      <c r="DM22" s="58">
        <f t="shared" si="43"/>
        <v>0</v>
      </c>
      <c r="DN22" s="58">
        <f t="shared" si="43"/>
        <v>0</v>
      </c>
      <c r="DO22" s="58">
        <f t="shared" si="43"/>
        <v>0</v>
      </c>
      <c r="DP22" s="58">
        <f t="shared" si="43"/>
        <v>0</v>
      </c>
    </row>
    <row r="23" spans="1:120" x14ac:dyDescent="0.2">
      <c r="B23" s="37" t="s">
        <v>282</v>
      </c>
      <c r="C23" s="8" t="s">
        <v>181</v>
      </c>
      <c r="Q23" s="57">
        <v>0</v>
      </c>
      <c r="R23" s="57">
        <v>0</v>
      </c>
      <c r="S23" s="57">
        <v>2</v>
      </c>
      <c r="T23" s="57">
        <v>0</v>
      </c>
      <c r="U23" s="57">
        <v>2</v>
      </c>
      <c r="V23" s="57">
        <v>0</v>
      </c>
      <c r="W23" s="57">
        <v>0</v>
      </c>
      <c r="X23" s="57">
        <v>0</v>
      </c>
      <c r="Y23" s="57">
        <v>0</v>
      </c>
      <c r="Z23" s="57">
        <v>0</v>
      </c>
      <c r="AA23" s="57">
        <v>0</v>
      </c>
      <c r="AB23" s="57">
        <v>0</v>
      </c>
      <c r="AC23" s="57">
        <f t="shared" ref="AC23:AC26" si="44">SUM(Q23:S23)</f>
        <v>2</v>
      </c>
      <c r="AD23" s="57">
        <v>0</v>
      </c>
      <c r="AE23" s="57">
        <v>0</v>
      </c>
      <c r="AF23" s="57">
        <v>0</v>
      </c>
      <c r="AG23" s="57">
        <v>0</v>
      </c>
      <c r="AH23" s="57">
        <v>0</v>
      </c>
      <c r="AI23" s="57">
        <v>0</v>
      </c>
      <c r="AJ23" s="57">
        <v>0</v>
      </c>
      <c r="AK23" s="57">
        <v>0</v>
      </c>
      <c r="AL23" s="57">
        <v>0</v>
      </c>
      <c r="AM23" s="57">
        <v>0</v>
      </c>
      <c r="AN23" s="57">
        <v>0</v>
      </c>
      <c r="AO23" s="57">
        <v>0</v>
      </c>
      <c r="AP23" s="42">
        <f t="shared" ref="AP23:AP26" si="45">SUM(AD23:AF23)</f>
        <v>0</v>
      </c>
      <c r="AQ23" s="57">
        <v>0</v>
      </c>
      <c r="AR23" s="57">
        <v>0</v>
      </c>
      <c r="AS23" s="57">
        <v>0</v>
      </c>
      <c r="AT23" s="57">
        <v>0</v>
      </c>
      <c r="AU23" s="57">
        <v>0</v>
      </c>
      <c r="AV23" s="57">
        <v>0</v>
      </c>
      <c r="AW23" s="57">
        <v>0</v>
      </c>
      <c r="AX23" s="57">
        <v>0</v>
      </c>
      <c r="AY23" s="57">
        <v>0</v>
      </c>
      <c r="AZ23" s="57">
        <v>0</v>
      </c>
      <c r="BA23" s="57">
        <v>0</v>
      </c>
      <c r="BB23" s="57">
        <v>0</v>
      </c>
      <c r="BC23" s="57">
        <f t="shared" ref="BC23:BC26" si="46">SUM(AQ23:AS23)</f>
        <v>0</v>
      </c>
      <c r="BD23" s="57">
        <v>0</v>
      </c>
      <c r="BE23" s="57">
        <v>0</v>
      </c>
      <c r="BF23" s="57">
        <v>0</v>
      </c>
      <c r="BG23" s="57">
        <v>0</v>
      </c>
      <c r="BH23" s="57">
        <v>0</v>
      </c>
      <c r="BI23" s="57">
        <v>0</v>
      </c>
      <c r="BJ23" s="57">
        <v>0</v>
      </c>
      <c r="BK23" s="57">
        <v>0</v>
      </c>
      <c r="BL23" s="57">
        <v>0</v>
      </c>
      <c r="BM23" s="57">
        <v>0</v>
      </c>
      <c r="BN23" s="57">
        <v>0</v>
      </c>
      <c r="BO23" s="57">
        <v>0</v>
      </c>
      <c r="BP23" s="57">
        <f t="shared" ref="BP23:BP26" si="47">SUM(BD23:BF23)</f>
        <v>0</v>
      </c>
      <c r="BQ23" s="57">
        <v>0</v>
      </c>
      <c r="BR23" s="57">
        <v>0</v>
      </c>
      <c r="BS23" s="57">
        <v>0</v>
      </c>
      <c r="BT23" s="57">
        <v>0</v>
      </c>
      <c r="BU23" s="57">
        <v>0</v>
      </c>
      <c r="BV23" s="57">
        <v>0</v>
      </c>
      <c r="BW23" s="57">
        <v>0</v>
      </c>
      <c r="BX23" s="57">
        <v>0</v>
      </c>
      <c r="BY23" s="57">
        <v>0</v>
      </c>
      <c r="BZ23" s="57">
        <v>0</v>
      </c>
      <c r="CA23" s="57">
        <v>0</v>
      </c>
      <c r="CB23" s="57">
        <v>0</v>
      </c>
      <c r="CC23" s="57">
        <f t="shared" ref="CC23:CC26" si="48">SUM(BQ23:BS23)</f>
        <v>0</v>
      </c>
      <c r="CD23" s="57">
        <v>0</v>
      </c>
      <c r="CE23" s="57">
        <v>0</v>
      </c>
      <c r="CF23" s="57">
        <v>0</v>
      </c>
      <c r="CG23" s="57">
        <v>0</v>
      </c>
      <c r="CH23" s="57">
        <v>0</v>
      </c>
      <c r="CI23" s="57">
        <v>0</v>
      </c>
      <c r="CJ23" s="57">
        <v>0</v>
      </c>
      <c r="CK23" s="57">
        <v>0</v>
      </c>
      <c r="CL23" s="57">
        <v>0</v>
      </c>
      <c r="CM23" s="57">
        <v>0</v>
      </c>
      <c r="CN23" s="57">
        <v>0</v>
      </c>
      <c r="CO23" s="57">
        <v>0</v>
      </c>
      <c r="CP23" s="57">
        <f t="shared" ref="CP23:CP26" si="49">SUM(CD23:CF23)</f>
        <v>0</v>
      </c>
      <c r="CQ23" s="57">
        <v>0</v>
      </c>
      <c r="CR23" s="57">
        <v>0</v>
      </c>
      <c r="CS23" s="57">
        <v>0</v>
      </c>
      <c r="CT23" s="57">
        <v>0</v>
      </c>
      <c r="CU23" s="57">
        <v>0</v>
      </c>
      <c r="CV23" s="57">
        <v>0</v>
      </c>
      <c r="CW23" s="57">
        <v>0</v>
      </c>
      <c r="CX23" s="57">
        <v>0</v>
      </c>
      <c r="CY23" s="57">
        <v>0</v>
      </c>
      <c r="CZ23" s="57">
        <v>0</v>
      </c>
      <c r="DA23" s="57">
        <v>0</v>
      </c>
      <c r="DB23" s="57">
        <v>0</v>
      </c>
      <c r="DC23" s="57">
        <f t="shared" si="38"/>
        <v>0</v>
      </c>
      <c r="DD23" s="57">
        <v>0</v>
      </c>
      <c r="DE23" s="57">
        <v>0</v>
      </c>
      <c r="DF23" s="57">
        <v>0</v>
      </c>
      <c r="DG23" s="57">
        <v>0</v>
      </c>
      <c r="DH23" s="57">
        <v>0</v>
      </c>
      <c r="DI23" s="57">
        <v>0</v>
      </c>
      <c r="DJ23" s="57">
        <v>0</v>
      </c>
      <c r="DK23" s="57">
        <v>0</v>
      </c>
      <c r="DL23" s="57">
        <v>0</v>
      </c>
      <c r="DM23" s="57">
        <v>0</v>
      </c>
      <c r="DN23" s="57">
        <v>0</v>
      </c>
      <c r="DO23" s="57">
        <v>0</v>
      </c>
      <c r="DP23" s="57">
        <f>SUM(DD23:DO23)</f>
        <v>0</v>
      </c>
    </row>
    <row r="24" spans="1:120" x14ac:dyDescent="0.2">
      <c r="B24" s="37"/>
      <c r="C24" s="8" t="s">
        <v>182</v>
      </c>
      <c r="Q24" s="57">
        <v>0</v>
      </c>
      <c r="R24" s="57">
        <v>0</v>
      </c>
      <c r="S24" s="57">
        <v>2</v>
      </c>
      <c r="T24" s="57">
        <v>2</v>
      </c>
      <c r="U24" s="57">
        <v>0</v>
      </c>
      <c r="V24" s="57">
        <v>0</v>
      </c>
      <c r="W24" s="57">
        <v>0</v>
      </c>
      <c r="X24" s="57">
        <v>0</v>
      </c>
      <c r="Y24" s="57">
        <v>0</v>
      </c>
      <c r="Z24" s="57">
        <v>0</v>
      </c>
      <c r="AA24" s="57">
        <v>0</v>
      </c>
      <c r="AB24" s="57">
        <v>0</v>
      </c>
      <c r="AC24" s="57">
        <f t="shared" si="44"/>
        <v>2</v>
      </c>
      <c r="AD24" s="57">
        <v>0</v>
      </c>
      <c r="AE24" s="57">
        <v>0</v>
      </c>
      <c r="AF24" s="57">
        <v>0</v>
      </c>
      <c r="AG24" s="57">
        <v>0</v>
      </c>
      <c r="AH24" s="57">
        <v>0</v>
      </c>
      <c r="AI24" s="57">
        <v>0</v>
      </c>
      <c r="AJ24" s="57">
        <v>0</v>
      </c>
      <c r="AK24" s="57">
        <v>0</v>
      </c>
      <c r="AL24" s="57">
        <v>0</v>
      </c>
      <c r="AM24" s="57">
        <v>0</v>
      </c>
      <c r="AN24" s="57">
        <v>0</v>
      </c>
      <c r="AO24" s="57">
        <v>0</v>
      </c>
      <c r="AP24" s="42">
        <f t="shared" si="45"/>
        <v>0</v>
      </c>
      <c r="AQ24" s="57">
        <v>0</v>
      </c>
      <c r="AR24" s="57">
        <v>0</v>
      </c>
      <c r="AS24" s="57">
        <v>0</v>
      </c>
      <c r="AT24" s="57">
        <v>0</v>
      </c>
      <c r="AU24" s="57">
        <v>0</v>
      </c>
      <c r="AV24" s="57">
        <v>0</v>
      </c>
      <c r="AW24" s="57">
        <v>0</v>
      </c>
      <c r="AX24" s="57">
        <v>0</v>
      </c>
      <c r="AY24" s="57">
        <v>0</v>
      </c>
      <c r="AZ24" s="57">
        <v>0</v>
      </c>
      <c r="BA24" s="57">
        <v>0</v>
      </c>
      <c r="BB24" s="57">
        <v>0</v>
      </c>
      <c r="BC24" s="57">
        <f t="shared" si="46"/>
        <v>0</v>
      </c>
      <c r="BD24" s="57">
        <v>0</v>
      </c>
      <c r="BE24" s="57">
        <v>0</v>
      </c>
      <c r="BF24" s="57">
        <v>0</v>
      </c>
      <c r="BG24" s="57">
        <v>0</v>
      </c>
      <c r="BH24" s="57">
        <v>0</v>
      </c>
      <c r="BI24" s="57">
        <v>0</v>
      </c>
      <c r="BJ24" s="57">
        <v>0</v>
      </c>
      <c r="BK24" s="57">
        <v>0</v>
      </c>
      <c r="BL24" s="57">
        <v>0</v>
      </c>
      <c r="BM24" s="57">
        <v>0</v>
      </c>
      <c r="BN24" s="57">
        <v>0</v>
      </c>
      <c r="BO24" s="57">
        <v>0</v>
      </c>
      <c r="BP24" s="57">
        <f t="shared" si="47"/>
        <v>0</v>
      </c>
      <c r="BQ24" s="57">
        <v>0</v>
      </c>
      <c r="BR24" s="57">
        <v>0</v>
      </c>
      <c r="BS24" s="57">
        <v>0</v>
      </c>
      <c r="BT24" s="57">
        <v>0</v>
      </c>
      <c r="BU24" s="57">
        <v>0</v>
      </c>
      <c r="BV24" s="57">
        <v>0</v>
      </c>
      <c r="BW24" s="57">
        <v>0</v>
      </c>
      <c r="BX24" s="57">
        <v>0</v>
      </c>
      <c r="BY24" s="57">
        <v>0</v>
      </c>
      <c r="BZ24" s="57">
        <v>0</v>
      </c>
      <c r="CA24" s="57">
        <v>0</v>
      </c>
      <c r="CB24" s="57">
        <v>0</v>
      </c>
      <c r="CC24" s="57">
        <f t="shared" si="48"/>
        <v>0</v>
      </c>
      <c r="CD24" s="57">
        <v>0</v>
      </c>
      <c r="CE24" s="57">
        <v>0</v>
      </c>
      <c r="CF24" s="57">
        <v>0</v>
      </c>
      <c r="CG24" s="57">
        <v>0</v>
      </c>
      <c r="CH24" s="57">
        <v>0</v>
      </c>
      <c r="CI24" s="57">
        <v>0</v>
      </c>
      <c r="CJ24" s="57">
        <v>0</v>
      </c>
      <c r="CK24" s="57">
        <v>0</v>
      </c>
      <c r="CL24" s="57">
        <v>0</v>
      </c>
      <c r="CM24" s="57">
        <v>0</v>
      </c>
      <c r="CN24" s="57">
        <v>0</v>
      </c>
      <c r="CO24" s="57">
        <v>0</v>
      </c>
      <c r="CP24" s="57">
        <f t="shared" si="49"/>
        <v>0</v>
      </c>
      <c r="CQ24" s="57">
        <v>0</v>
      </c>
      <c r="CR24" s="57">
        <v>0</v>
      </c>
      <c r="CS24" s="57">
        <v>0</v>
      </c>
      <c r="CT24" s="57">
        <v>0</v>
      </c>
      <c r="CU24" s="57">
        <v>0</v>
      </c>
      <c r="CV24" s="57">
        <v>0</v>
      </c>
      <c r="CW24" s="57">
        <v>0</v>
      </c>
      <c r="CX24" s="57">
        <v>0</v>
      </c>
      <c r="CY24" s="57">
        <v>0</v>
      </c>
      <c r="CZ24" s="57">
        <v>0</v>
      </c>
      <c r="DA24" s="57">
        <v>0</v>
      </c>
      <c r="DB24" s="57">
        <v>0</v>
      </c>
      <c r="DC24" s="57">
        <f t="shared" si="38"/>
        <v>0</v>
      </c>
      <c r="DD24" s="57">
        <v>0</v>
      </c>
      <c r="DE24" s="57">
        <v>0</v>
      </c>
      <c r="DF24" s="57">
        <v>0</v>
      </c>
      <c r="DG24" s="57">
        <v>0</v>
      </c>
      <c r="DH24" s="57">
        <v>0</v>
      </c>
      <c r="DI24" s="57">
        <v>0</v>
      </c>
      <c r="DJ24" s="57">
        <v>0</v>
      </c>
      <c r="DK24" s="57">
        <v>0</v>
      </c>
      <c r="DL24" s="57">
        <v>0</v>
      </c>
      <c r="DM24" s="57">
        <v>0</v>
      </c>
      <c r="DN24" s="57">
        <v>0</v>
      </c>
      <c r="DO24" s="57">
        <v>0</v>
      </c>
      <c r="DP24" s="57">
        <f>SUM(DD24:DO24)</f>
        <v>0</v>
      </c>
    </row>
    <row r="25" spans="1:120" x14ac:dyDescent="0.2">
      <c r="B25" s="37"/>
      <c r="C25" s="8" t="s">
        <v>185</v>
      </c>
      <c r="Q25" s="57">
        <v>0</v>
      </c>
      <c r="R25" s="57">
        <v>0</v>
      </c>
      <c r="S25" s="57">
        <v>0</v>
      </c>
      <c r="T25" s="57">
        <v>0</v>
      </c>
      <c r="U25" s="57">
        <v>0</v>
      </c>
      <c r="V25" s="57">
        <v>0</v>
      </c>
      <c r="W25" s="57">
        <v>0</v>
      </c>
      <c r="X25" s="57">
        <v>0</v>
      </c>
      <c r="Y25" s="57">
        <v>0</v>
      </c>
      <c r="Z25" s="57">
        <v>0</v>
      </c>
      <c r="AA25" s="57">
        <v>0</v>
      </c>
      <c r="AB25" s="57">
        <v>0</v>
      </c>
      <c r="AC25" s="57">
        <f t="shared" si="44"/>
        <v>0</v>
      </c>
      <c r="AD25" s="57">
        <v>0</v>
      </c>
      <c r="AE25" s="57">
        <v>0</v>
      </c>
      <c r="AF25" s="57">
        <v>0</v>
      </c>
      <c r="AG25" s="57">
        <v>0</v>
      </c>
      <c r="AH25" s="57">
        <v>0</v>
      </c>
      <c r="AI25" s="57">
        <v>0</v>
      </c>
      <c r="AJ25" s="57">
        <v>0</v>
      </c>
      <c r="AK25" s="57">
        <v>0</v>
      </c>
      <c r="AL25" s="57">
        <v>0</v>
      </c>
      <c r="AM25" s="57">
        <v>0</v>
      </c>
      <c r="AN25" s="57">
        <v>0</v>
      </c>
      <c r="AO25" s="57">
        <v>0</v>
      </c>
      <c r="AP25" s="42">
        <f t="shared" si="45"/>
        <v>0</v>
      </c>
      <c r="AQ25" s="57">
        <v>0</v>
      </c>
      <c r="AR25" s="57">
        <v>0</v>
      </c>
      <c r="AS25" s="57">
        <v>0</v>
      </c>
      <c r="AT25" s="57">
        <v>0</v>
      </c>
      <c r="AU25" s="57">
        <v>0</v>
      </c>
      <c r="AV25" s="57">
        <v>0</v>
      </c>
      <c r="AW25" s="57">
        <v>0</v>
      </c>
      <c r="AX25" s="57">
        <v>0</v>
      </c>
      <c r="AY25" s="57">
        <v>0</v>
      </c>
      <c r="AZ25" s="57">
        <v>0</v>
      </c>
      <c r="BA25" s="57">
        <v>0</v>
      </c>
      <c r="BB25" s="57">
        <v>0</v>
      </c>
      <c r="BC25" s="57">
        <f t="shared" si="46"/>
        <v>0</v>
      </c>
      <c r="BD25" s="57">
        <v>0</v>
      </c>
      <c r="BE25" s="57">
        <v>0</v>
      </c>
      <c r="BF25" s="57">
        <v>0</v>
      </c>
      <c r="BG25" s="57">
        <v>0</v>
      </c>
      <c r="BH25" s="57">
        <v>0</v>
      </c>
      <c r="BI25" s="57">
        <v>0</v>
      </c>
      <c r="BJ25" s="57">
        <v>0</v>
      </c>
      <c r="BK25" s="57">
        <v>0</v>
      </c>
      <c r="BL25" s="57">
        <v>0</v>
      </c>
      <c r="BM25" s="57">
        <v>0</v>
      </c>
      <c r="BN25" s="57">
        <v>0</v>
      </c>
      <c r="BO25" s="57">
        <v>0</v>
      </c>
      <c r="BP25" s="57">
        <f t="shared" si="47"/>
        <v>0</v>
      </c>
      <c r="BQ25" s="57">
        <v>0</v>
      </c>
      <c r="BR25" s="57">
        <v>0</v>
      </c>
      <c r="BS25" s="57">
        <v>0</v>
      </c>
      <c r="BT25" s="57">
        <v>0</v>
      </c>
      <c r="BU25" s="57">
        <v>0</v>
      </c>
      <c r="BV25" s="57">
        <v>0</v>
      </c>
      <c r="BW25" s="57">
        <v>0</v>
      </c>
      <c r="BX25" s="57">
        <v>0</v>
      </c>
      <c r="BY25" s="57">
        <v>0</v>
      </c>
      <c r="BZ25" s="57">
        <v>0</v>
      </c>
      <c r="CA25" s="57">
        <v>0</v>
      </c>
      <c r="CB25" s="57">
        <v>0</v>
      </c>
      <c r="CC25" s="57">
        <f t="shared" si="48"/>
        <v>0</v>
      </c>
      <c r="CD25" s="57">
        <v>0</v>
      </c>
      <c r="CE25" s="57">
        <v>0</v>
      </c>
      <c r="CF25" s="57">
        <v>0</v>
      </c>
      <c r="CG25" s="57">
        <v>0</v>
      </c>
      <c r="CH25" s="57">
        <v>0</v>
      </c>
      <c r="CI25" s="57">
        <v>0</v>
      </c>
      <c r="CJ25" s="57">
        <v>0</v>
      </c>
      <c r="CK25" s="57">
        <v>0</v>
      </c>
      <c r="CL25" s="57">
        <v>0</v>
      </c>
      <c r="CM25" s="57">
        <v>0</v>
      </c>
      <c r="CN25" s="57">
        <v>0</v>
      </c>
      <c r="CO25" s="57">
        <v>0</v>
      </c>
      <c r="CP25" s="57">
        <f t="shared" si="49"/>
        <v>0</v>
      </c>
      <c r="CQ25" s="57">
        <v>0</v>
      </c>
      <c r="CR25" s="57">
        <v>0</v>
      </c>
      <c r="CS25" s="57">
        <v>0</v>
      </c>
      <c r="CT25" s="57">
        <v>0</v>
      </c>
      <c r="CU25" s="57">
        <v>0</v>
      </c>
      <c r="CV25" s="57">
        <v>0</v>
      </c>
      <c r="CW25" s="57">
        <v>0</v>
      </c>
      <c r="CX25" s="57">
        <v>0</v>
      </c>
      <c r="CY25" s="57">
        <v>0</v>
      </c>
      <c r="CZ25" s="57">
        <v>0</v>
      </c>
      <c r="DA25" s="57">
        <v>0</v>
      </c>
      <c r="DB25" s="57">
        <v>0</v>
      </c>
      <c r="DC25" s="57">
        <f t="shared" si="38"/>
        <v>0</v>
      </c>
      <c r="DD25" s="57">
        <v>0</v>
      </c>
      <c r="DE25" s="57">
        <v>0</v>
      </c>
      <c r="DF25" s="57">
        <v>0</v>
      </c>
      <c r="DG25" s="57">
        <v>0</v>
      </c>
      <c r="DH25" s="57">
        <v>0</v>
      </c>
      <c r="DI25" s="57">
        <v>0</v>
      </c>
      <c r="DJ25" s="57">
        <v>0</v>
      </c>
      <c r="DK25" s="57">
        <v>0</v>
      </c>
      <c r="DL25" s="57">
        <v>0</v>
      </c>
      <c r="DM25" s="57">
        <v>0</v>
      </c>
      <c r="DN25" s="57">
        <v>0</v>
      </c>
      <c r="DO25" s="57">
        <v>0</v>
      </c>
      <c r="DP25" s="57">
        <f>SUM(DD25:DO25)</f>
        <v>0</v>
      </c>
    </row>
    <row r="26" spans="1:120" x14ac:dyDescent="0.2">
      <c r="B26" s="37"/>
      <c r="C26" s="8" t="s">
        <v>186</v>
      </c>
      <c r="Q26" s="57">
        <v>0</v>
      </c>
      <c r="R26" s="57">
        <v>0</v>
      </c>
      <c r="S26" s="57">
        <v>0</v>
      </c>
      <c r="T26" s="57">
        <v>3.5</v>
      </c>
      <c r="U26" s="57">
        <v>0</v>
      </c>
      <c r="V26" s="57">
        <v>3.5</v>
      </c>
      <c r="W26" s="57">
        <v>0</v>
      </c>
      <c r="X26" s="57">
        <v>0</v>
      </c>
      <c r="Y26" s="57">
        <v>0</v>
      </c>
      <c r="Z26" s="57">
        <v>0</v>
      </c>
      <c r="AA26" s="57">
        <v>0</v>
      </c>
      <c r="AB26" s="57">
        <v>0</v>
      </c>
      <c r="AC26" s="57">
        <f t="shared" si="44"/>
        <v>0</v>
      </c>
      <c r="AD26" s="57">
        <v>0</v>
      </c>
      <c r="AE26" s="57">
        <v>0</v>
      </c>
      <c r="AF26" s="57">
        <v>0</v>
      </c>
      <c r="AG26" s="57">
        <v>0</v>
      </c>
      <c r="AH26" s="57">
        <v>0</v>
      </c>
      <c r="AI26" s="57">
        <v>0</v>
      </c>
      <c r="AJ26" s="57">
        <v>0</v>
      </c>
      <c r="AK26" s="57">
        <v>0</v>
      </c>
      <c r="AL26" s="57">
        <v>0</v>
      </c>
      <c r="AM26" s="57">
        <v>0</v>
      </c>
      <c r="AN26" s="57">
        <v>0</v>
      </c>
      <c r="AO26" s="57">
        <v>0</v>
      </c>
      <c r="AP26" s="42">
        <f t="shared" si="45"/>
        <v>0</v>
      </c>
      <c r="AQ26" s="57">
        <v>0</v>
      </c>
      <c r="AR26" s="57">
        <v>0</v>
      </c>
      <c r="AS26" s="57">
        <v>0</v>
      </c>
      <c r="AT26" s="57">
        <v>0</v>
      </c>
      <c r="AU26" s="57">
        <v>0</v>
      </c>
      <c r="AV26" s="57">
        <v>0</v>
      </c>
      <c r="AW26" s="57">
        <v>0</v>
      </c>
      <c r="AX26" s="57">
        <v>0</v>
      </c>
      <c r="AY26" s="57">
        <v>0</v>
      </c>
      <c r="AZ26" s="57">
        <v>0</v>
      </c>
      <c r="BA26" s="57">
        <v>0</v>
      </c>
      <c r="BB26" s="57">
        <v>0</v>
      </c>
      <c r="BC26" s="57">
        <f t="shared" si="46"/>
        <v>0</v>
      </c>
      <c r="BD26" s="57">
        <v>0</v>
      </c>
      <c r="BE26" s="57">
        <v>0</v>
      </c>
      <c r="BF26" s="57">
        <v>0</v>
      </c>
      <c r="BG26" s="57">
        <v>0</v>
      </c>
      <c r="BH26" s="57">
        <v>0</v>
      </c>
      <c r="BI26" s="57">
        <v>0</v>
      </c>
      <c r="BJ26" s="57">
        <v>0</v>
      </c>
      <c r="BK26" s="57">
        <v>0</v>
      </c>
      <c r="BL26" s="57">
        <v>0</v>
      </c>
      <c r="BM26" s="57">
        <v>0</v>
      </c>
      <c r="BN26" s="57">
        <v>0</v>
      </c>
      <c r="BO26" s="57">
        <v>0</v>
      </c>
      <c r="BP26" s="57">
        <f t="shared" si="47"/>
        <v>0</v>
      </c>
      <c r="BQ26" s="57">
        <v>0</v>
      </c>
      <c r="BR26" s="57">
        <v>0</v>
      </c>
      <c r="BS26" s="57">
        <v>0</v>
      </c>
      <c r="BT26" s="57">
        <v>0</v>
      </c>
      <c r="BU26" s="57">
        <v>0</v>
      </c>
      <c r="BV26" s="57">
        <v>0</v>
      </c>
      <c r="BW26" s="57">
        <v>0</v>
      </c>
      <c r="BX26" s="57">
        <v>0</v>
      </c>
      <c r="BY26" s="57">
        <v>0</v>
      </c>
      <c r="BZ26" s="57">
        <v>0</v>
      </c>
      <c r="CA26" s="57">
        <v>0</v>
      </c>
      <c r="CB26" s="57">
        <v>0</v>
      </c>
      <c r="CC26" s="57">
        <f t="shared" si="48"/>
        <v>0</v>
      </c>
      <c r="CD26" s="57">
        <v>0</v>
      </c>
      <c r="CE26" s="57">
        <v>0</v>
      </c>
      <c r="CF26" s="57">
        <v>0</v>
      </c>
      <c r="CG26" s="57">
        <v>0</v>
      </c>
      <c r="CH26" s="57">
        <v>0</v>
      </c>
      <c r="CI26" s="57">
        <v>0</v>
      </c>
      <c r="CJ26" s="57">
        <v>0</v>
      </c>
      <c r="CK26" s="57">
        <v>0</v>
      </c>
      <c r="CL26" s="57">
        <v>0</v>
      </c>
      <c r="CM26" s="57">
        <v>0</v>
      </c>
      <c r="CN26" s="57">
        <v>0</v>
      </c>
      <c r="CO26" s="57">
        <v>0</v>
      </c>
      <c r="CP26" s="57">
        <f t="shared" si="49"/>
        <v>0</v>
      </c>
      <c r="CQ26" s="57">
        <v>0</v>
      </c>
      <c r="CR26" s="57">
        <v>0</v>
      </c>
      <c r="CS26" s="57">
        <v>0</v>
      </c>
      <c r="CT26" s="57">
        <v>0</v>
      </c>
      <c r="CU26" s="57">
        <v>0</v>
      </c>
      <c r="CV26" s="57">
        <v>0</v>
      </c>
      <c r="CW26" s="57">
        <v>0</v>
      </c>
      <c r="CX26" s="57">
        <v>0</v>
      </c>
      <c r="CY26" s="57">
        <v>0</v>
      </c>
      <c r="CZ26" s="57">
        <v>0</v>
      </c>
      <c r="DA26" s="57">
        <v>0</v>
      </c>
      <c r="DB26" s="57">
        <v>0</v>
      </c>
      <c r="DC26" s="57">
        <f t="shared" si="38"/>
        <v>0</v>
      </c>
      <c r="DD26" s="57">
        <v>0</v>
      </c>
      <c r="DE26" s="57">
        <v>0</v>
      </c>
      <c r="DF26" s="57">
        <v>0</v>
      </c>
      <c r="DG26" s="57">
        <v>0</v>
      </c>
      <c r="DH26" s="57">
        <v>0</v>
      </c>
      <c r="DI26" s="57">
        <v>0</v>
      </c>
      <c r="DJ26" s="57">
        <v>0</v>
      </c>
      <c r="DK26" s="57">
        <v>0</v>
      </c>
      <c r="DL26" s="57">
        <v>0</v>
      </c>
      <c r="DM26" s="57">
        <v>0</v>
      </c>
      <c r="DN26" s="57">
        <v>0</v>
      </c>
      <c r="DO26" s="57">
        <v>0</v>
      </c>
      <c r="DP26" s="57">
        <f>SUM(DD26:DO26)</f>
        <v>0</v>
      </c>
    </row>
    <row r="27" spans="1:120" x14ac:dyDescent="0.2">
      <c r="B27" s="46" t="s">
        <v>283</v>
      </c>
      <c r="C27" s="47"/>
      <c r="D27" s="59"/>
      <c r="E27" s="59"/>
      <c r="F27" s="59"/>
      <c r="G27" s="59"/>
      <c r="H27" s="59"/>
      <c r="I27" s="59"/>
      <c r="J27" s="59"/>
      <c r="K27" s="59"/>
      <c r="L27" s="59"/>
      <c r="M27" s="59"/>
      <c r="N27" s="59"/>
      <c r="O27" s="59"/>
      <c r="P27" s="59"/>
      <c r="Q27" s="59">
        <f>SUM(Q23:Q26)</f>
        <v>0</v>
      </c>
      <c r="R27" s="59">
        <f t="shared" ref="R27:CC27" si="50">SUM(R23:R26)</f>
        <v>0</v>
      </c>
      <c r="S27" s="59">
        <f t="shared" si="50"/>
        <v>4</v>
      </c>
      <c r="T27" s="59">
        <f t="shared" si="50"/>
        <v>5.5</v>
      </c>
      <c r="U27" s="59">
        <f t="shared" si="50"/>
        <v>2</v>
      </c>
      <c r="V27" s="59">
        <f t="shared" si="50"/>
        <v>3.5</v>
      </c>
      <c r="W27" s="59">
        <f t="shared" si="50"/>
        <v>0</v>
      </c>
      <c r="X27" s="59">
        <f t="shared" si="50"/>
        <v>0</v>
      </c>
      <c r="Y27" s="59">
        <f t="shared" si="50"/>
        <v>0</v>
      </c>
      <c r="Z27" s="59">
        <f t="shared" si="50"/>
        <v>0</v>
      </c>
      <c r="AA27" s="59">
        <f t="shared" si="50"/>
        <v>0</v>
      </c>
      <c r="AB27" s="59">
        <f t="shared" si="50"/>
        <v>0</v>
      </c>
      <c r="AC27" s="59">
        <f t="shared" si="50"/>
        <v>4</v>
      </c>
      <c r="AD27" s="59">
        <f t="shared" si="50"/>
        <v>0</v>
      </c>
      <c r="AE27" s="59">
        <f t="shared" si="50"/>
        <v>0</v>
      </c>
      <c r="AF27" s="59">
        <f t="shared" si="50"/>
        <v>0</v>
      </c>
      <c r="AG27" s="59">
        <f t="shared" si="50"/>
        <v>0</v>
      </c>
      <c r="AH27" s="59">
        <f t="shared" si="50"/>
        <v>0</v>
      </c>
      <c r="AI27" s="59">
        <f t="shared" si="50"/>
        <v>0</v>
      </c>
      <c r="AJ27" s="59">
        <f t="shared" si="50"/>
        <v>0</v>
      </c>
      <c r="AK27" s="59">
        <f t="shared" si="50"/>
        <v>0</v>
      </c>
      <c r="AL27" s="59">
        <f t="shared" si="50"/>
        <v>0</v>
      </c>
      <c r="AM27" s="59">
        <f t="shared" si="50"/>
        <v>0</v>
      </c>
      <c r="AN27" s="59">
        <f t="shared" si="50"/>
        <v>0</v>
      </c>
      <c r="AO27" s="59">
        <f t="shared" si="50"/>
        <v>0</v>
      </c>
      <c r="AP27" s="59">
        <f t="shared" si="50"/>
        <v>0</v>
      </c>
      <c r="AQ27" s="59">
        <f t="shared" si="50"/>
        <v>0</v>
      </c>
      <c r="AR27" s="59">
        <f t="shared" si="50"/>
        <v>0</v>
      </c>
      <c r="AS27" s="59">
        <f t="shared" si="50"/>
        <v>0</v>
      </c>
      <c r="AT27" s="59">
        <f t="shared" si="50"/>
        <v>0</v>
      </c>
      <c r="AU27" s="59">
        <f t="shared" si="50"/>
        <v>0</v>
      </c>
      <c r="AV27" s="59">
        <f t="shared" si="50"/>
        <v>0</v>
      </c>
      <c r="AW27" s="59">
        <f t="shared" si="50"/>
        <v>0</v>
      </c>
      <c r="AX27" s="59">
        <f t="shared" si="50"/>
        <v>0</v>
      </c>
      <c r="AY27" s="59">
        <f t="shared" si="50"/>
        <v>0</v>
      </c>
      <c r="AZ27" s="59">
        <f t="shared" si="50"/>
        <v>0</v>
      </c>
      <c r="BA27" s="59">
        <f t="shared" si="50"/>
        <v>0</v>
      </c>
      <c r="BB27" s="59">
        <f t="shared" si="50"/>
        <v>0</v>
      </c>
      <c r="BC27" s="59">
        <f t="shared" si="50"/>
        <v>0</v>
      </c>
      <c r="BD27" s="59">
        <f t="shared" si="50"/>
        <v>0</v>
      </c>
      <c r="BE27" s="59">
        <f t="shared" si="50"/>
        <v>0</v>
      </c>
      <c r="BF27" s="59">
        <f t="shared" si="50"/>
        <v>0</v>
      </c>
      <c r="BG27" s="59">
        <f t="shared" si="50"/>
        <v>0</v>
      </c>
      <c r="BH27" s="59">
        <f t="shared" si="50"/>
        <v>0</v>
      </c>
      <c r="BI27" s="59">
        <f t="shared" si="50"/>
        <v>0</v>
      </c>
      <c r="BJ27" s="59">
        <f t="shared" si="50"/>
        <v>0</v>
      </c>
      <c r="BK27" s="59">
        <f t="shared" si="50"/>
        <v>0</v>
      </c>
      <c r="BL27" s="59">
        <f t="shared" si="50"/>
        <v>0</v>
      </c>
      <c r="BM27" s="59">
        <f t="shared" si="50"/>
        <v>0</v>
      </c>
      <c r="BN27" s="59">
        <f t="shared" si="50"/>
        <v>0</v>
      </c>
      <c r="BO27" s="59">
        <f t="shared" si="50"/>
        <v>0</v>
      </c>
      <c r="BP27" s="58">
        <f t="shared" si="50"/>
        <v>0</v>
      </c>
      <c r="BQ27" s="58">
        <f t="shared" si="50"/>
        <v>0</v>
      </c>
      <c r="BR27" s="58">
        <f t="shared" si="50"/>
        <v>0</v>
      </c>
      <c r="BS27" s="58">
        <f t="shared" si="50"/>
        <v>0</v>
      </c>
      <c r="BT27" s="58">
        <v>0</v>
      </c>
      <c r="BU27" s="58">
        <v>0</v>
      </c>
      <c r="BV27" s="58">
        <f t="shared" si="50"/>
        <v>0</v>
      </c>
      <c r="BW27" s="58">
        <v>0</v>
      </c>
      <c r="BX27" s="58">
        <f t="shared" si="50"/>
        <v>0</v>
      </c>
      <c r="BY27" s="58">
        <f t="shared" si="50"/>
        <v>0</v>
      </c>
      <c r="BZ27" s="58">
        <f t="shared" si="50"/>
        <v>0</v>
      </c>
      <c r="CA27" s="58">
        <f t="shared" si="50"/>
        <v>0</v>
      </c>
      <c r="CB27" s="58">
        <f t="shared" si="50"/>
        <v>0</v>
      </c>
      <c r="CC27" s="58">
        <f t="shared" si="50"/>
        <v>0</v>
      </c>
      <c r="CD27" s="58">
        <f t="shared" ref="CD27:CS27" si="51">SUM(CD23:CD26)</f>
        <v>0</v>
      </c>
      <c r="CE27" s="58">
        <f t="shared" si="51"/>
        <v>0</v>
      </c>
      <c r="CF27" s="58">
        <f t="shared" si="51"/>
        <v>0</v>
      </c>
      <c r="CG27" s="58">
        <v>0</v>
      </c>
      <c r="CH27" s="58">
        <v>0</v>
      </c>
      <c r="CI27" s="58">
        <f t="shared" si="51"/>
        <v>0</v>
      </c>
      <c r="CJ27" s="58">
        <v>0</v>
      </c>
      <c r="CK27" s="58">
        <f t="shared" si="51"/>
        <v>0</v>
      </c>
      <c r="CL27" s="58">
        <f t="shared" si="51"/>
        <v>0</v>
      </c>
      <c r="CM27" s="58">
        <f t="shared" si="51"/>
        <v>0</v>
      </c>
      <c r="CN27" s="58">
        <f t="shared" si="51"/>
        <v>0</v>
      </c>
      <c r="CO27" s="58">
        <f t="shared" si="51"/>
        <v>0</v>
      </c>
      <c r="CP27" s="58">
        <f t="shared" si="51"/>
        <v>0</v>
      </c>
      <c r="CQ27" s="58">
        <f t="shared" si="51"/>
        <v>0</v>
      </c>
      <c r="CR27" s="58">
        <f t="shared" si="51"/>
        <v>0</v>
      </c>
      <c r="CS27" s="58">
        <f t="shared" si="51"/>
        <v>0</v>
      </c>
      <c r="CT27" s="58">
        <v>0</v>
      </c>
      <c r="CU27" s="58">
        <v>0</v>
      </c>
      <c r="CV27" s="58">
        <f t="shared" ref="CV27" si="52">SUM(CV23:CV26)</f>
        <v>0</v>
      </c>
      <c r="CW27" s="58">
        <v>0</v>
      </c>
      <c r="CX27" s="58">
        <f t="shared" ref="CX27:DC27" si="53">SUM(CX23:CX26)</f>
        <v>0</v>
      </c>
      <c r="CY27" s="58">
        <f t="shared" si="53"/>
        <v>0</v>
      </c>
      <c r="CZ27" s="58">
        <f t="shared" si="53"/>
        <v>0</v>
      </c>
      <c r="DA27" s="58">
        <f t="shared" si="53"/>
        <v>0</v>
      </c>
      <c r="DB27" s="58">
        <f t="shared" si="53"/>
        <v>0</v>
      </c>
      <c r="DC27" s="58">
        <f t="shared" si="53"/>
        <v>0</v>
      </c>
      <c r="DD27" s="58">
        <f>SUM(DD23:DD26)</f>
        <v>0</v>
      </c>
      <c r="DE27" s="58">
        <f>SUM(DE23:DE26)</f>
        <v>0</v>
      </c>
      <c r="DF27" s="58">
        <f>SUM(DF23:DF26)</f>
        <v>0</v>
      </c>
      <c r="DG27" s="58">
        <v>0</v>
      </c>
      <c r="DH27" s="58">
        <v>0</v>
      </c>
      <c r="DI27" s="58">
        <f>SUM(DI23:DI26)</f>
        <v>0</v>
      </c>
      <c r="DJ27" s="58">
        <v>0</v>
      </c>
      <c r="DK27" s="58">
        <f t="shared" ref="DK27:DP27" si="54">SUM(DK23:DK26)</f>
        <v>0</v>
      </c>
      <c r="DL27" s="58">
        <f t="shared" si="54"/>
        <v>0</v>
      </c>
      <c r="DM27" s="58">
        <f t="shared" si="54"/>
        <v>0</v>
      </c>
      <c r="DN27" s="58">
        <f t="shared" si="54"/>
        <v>0</v>
      </c>
      <c r="DO27" s="58">
        <f t="shared" si="54"/>
        <v>0</v>
      </c>
      <c r="DP27" s="58">
        <f t="shared" si="54"/>
        <v>0</v>
      </c>
    </row>
    <row r="28" spans="1:120" x14ac:dyDescent="0.2">
      <c r="A28" s="49" t="s">
        <v>284</v>
      </c>
      <c r="B28" s="50"/>
      <c r="C28" s="51"/>
      <c r="D28" s="60"/>
      <c r="E28" s="60"/>
      <c r="F28" s="60"/>
      <c r="G28" s="60"/>
      <c r="H28" s="60"/>
      <c r="I28" s="60"/>
      <c r="J28" s="60"/>
      <c r="K28" s="60"/>
      <c r="L28" s="60"/>
      <c r="M28" s="60"/>
      <c r="N28" s="60"/>
      <c r="O28" s="60"/>
      <c r="P28" s="60"/>
      <c r="Q28" s="60">
        <f>Q5+Q10+Q17+Q22+Q27</f>
        <v>0</v>
      </c>
      <c r="R28" s="60">
        <f t="shared" ref="R28:BO28" si="55">R5+R10+R17+R22+R27</f>
        <v>28.675000000000001</v>
      </c>
      <c r="S28" s="60">
        <f t="shared" si="55"/>
        <v>22</v>
      </c>
      <c r="T28" s="60">
        <f t="shared" si="55"/>
        <v>22.65</v>
      </c>
      <c r="U28" s="60">
        <f t="shared" si="55"/>
        <v>40</v>
      </c>
      <c r="V28" s="60">
        <f t="shared" si="55"/>
        <v>11.375</v>
      </c>
      <c r="W28" s="60">
        <f t="shared" si="55"/>
        <v>21.5</v>
      </c>
      <c r="X28" s="60">
        <f t="shared" si="55"/>
        <v>12.725</v>
      </c>
      <c r="Y28" s="60">
        <f t="shared" si="55"/>
        <v>12.824999999999999</v>
      </c>
      <c r="Z28" s="60">
        <f t="shared" si="55"/>
        <v>18</v>
      </c>
      <c r="AA28" s="60">
        <f t="shared" si="55"/>
        <v>10.475</v>
      </c>
      <c r="AB28" s="60">
        <f t="shared" si="55"/>
        <v>7.7</v>
      </c>
      <c r="AC28" s="60">
        <f t="shared" si="55"/>
        <v>50.674999999999997</v>
      </c>
      <c r="AD28" s="60">
        <f t="shared" si="55"/>
        <v>9.4</v>
      </c>
      <c r="AE28" s="60">
        <f t="shared" si="55"/>
        <v>18.975000000000001</v>
      </c>
      <c r="AF28" s="60">
        <f t="shared" si="55"/>
        <v>35.700000000000003</v>
      </c>
      <c r="AG28" s="60">
        <f t="shared" si="55"/>
        <v>15.8</v>
      </c>
      <c r="AH28" s="60">
        <f t="shared" si="55"/>
        <v>33.025000000000006</v>
      </c>
      <c r="AI28" s="60">
        <f t="shared" si="55"/>
        <v>13.175000000000001</v>
      </c>
      <c r="AJ28" s="60">
        <f t="shared" si="55"/>
        <v>25.475000000000001</v>
      </c>
      <c r="AK28" s="60">
        <f t="shared" si="55"/>
        <v>19.175000000000001</v>
      </c>
      <c r="AL28" s="60">
        <f t="shared" si="55"/>
        <v>11.25</v>
      </c>
      <c r="AM28" s="60">
        <f t="shared" si="55"/>
        <v>22.8</v>
      </c>
      <c r="AN28" s="60">
        <f t="shared" si="55"/>
        <v>12.5</v>
      </c>
      <c r="AO28" s="60">
        <f t="shared" si="55"/>
        <v>24.05</v>
      </c>
      <c r="AP28" s="60">
        <f t="shared" si="55"/>
        <v>64.075000000000003</v>
      </c>
      <c r="AQ28" s="60">
        <f t="shared" si="55"/>
        <v>8.9749999999999996</v>
      </c>
      <c r="AR28" s="60">
        <f t="shared" si="55"/>
        <v>14.75</v>
      </c>
      <c r="AS28" s="60">
        <f t="shared" si="55"/>
        <v>10</v>
      </c>
      <c r="AT28" s="60">
        <f t="shared" si="55"/>
        <v>12</v>
      </c>
      <c r="AU28" s="60">
        <f t="shared" si="55"/>
        <v>11</v>
      </c>
      <c r="AV28" s="60">
        <f t="shared" si="55"/>
        <v>22.95</v>
      </c>
      <c r="AW28" s="60">
        <f t="shared" si="55"/>
        <v>13.25</v>
      </c>
      <c r="AX28" s="60">
        <f t="shared" si="55"/>
        <v>21.524999999999999</v>
      </c>
      <c r="AY28" s="60">
        <f t="shared" si="55"/>
        <v>16.649999999999999</v>
      </c>
      <c r="AZ28" s="60">
        <f t="shared" si="55"/>
        <v>41.05</v>
      </c>
      <c r="BA28" s="60">
        <f t="shared" si="55"/>
        <v>32.825000000000003</v>
      </c>
      <c r="BB28" s="60">
        <f t="shared" si="55"/>
        <v>26.3</v>
      </c>
      <c r="BC28" s="60">
        <f t="shared" si="55"/>
        <v>33.725000000000001</v>
      </c>
      <c r="BD28" s="60">
        <f t="shared" si="55"/>
        <v>17.100000000000001</v>
      </c>
      <c r="BE28" s="60">
        <f t="shared" si="55"/>
        <v>16.774999999999999</v>
      </c>
      <c r="BF28" s="60">
        <f t="shared" si="55"/>
        <v>22.5</v>
      </c>
      <c r="BG28" s="60">
        <f t="shared" si="55"/>
        <v>25.3</v>
      </c>
      <c r="BH28" s="60">
        <f t="shared" si="55"/>
        <v>23.425000000000001</v>
      </c>
      <c r="BI28" s="60">
        <f t="shared" si="55"/>
        <v>11.175000000000001</v>
      </c>
      <c r="BJ28" s="60">
        <f t="shared" si="55"/>
        <v>16</v>
      </c>
      <c r="BK28" s="60">
        <f t="shared" si="55"/>
        <v>22.475000000000001</v>
      </c>
      <c r="BL28" s="60">
        <f t="shared" si="55"/>
        <v>20.975000000000001</v>
      </c>
      <c r="BM28" s="60">
        <f t="shared" si="55"/>
        <v>25.925000000000001</v>
      </c>
      <c r="BN28" s="60">
        <f t="shared" si="55"/>
        <v>33</v>
      </c>
      <c r="BO28" s="60">
        <f t="shared" si="55"/>
        <v>26.5</v>
      </c>
      <c r="BP28" s="60">
        <f>BP5+BP10+BP17+BP22+BP27</f>
        <v>56.375</v>
      </c>
      <c r="BQ28" s="60">
        <f t="shared" ref="BQ28:CB28" si="56">BQ5+BQ10+BQ17+BQ22+BQ27</f>
        <v>39.700000000000003</v>
      </c>
      <c r="BR28" s="60">
        <f t="shared" si="56"/>
        <v>13.7</v>
      </c>
      <c r="BS28" s="60">
        <f t="shared" si="56"/>
        <v>15.95</v>
      </c>
      <c r="BT28" s="60">
        <f t="shared" si="56"/>
        <v>31.824999999999999</v>
      </c>
      <c r="BU28" s="60">
        <f t="shared" si="56"/>
        <v>7.7750000000000004</v>
      </c>
      <c r="BV28" s="60">
        <f t="shared" si="56"/>
        <v>0</v>
      </c>
      <c r="BW28" s="60">
        <v>31.5</v>
      </c>
      <c r="BX28" s="60">
        <f t="shared" si="56"/>
        <v>0</v>
      </c>
      <c r="BY28" s="60">
        <f t="shared" si="56"/>
        <v>0</v>
      </c>
      <c r="BZ28" s="60">
        <f t="shared" si="56"/>
        <v>0</v>
      </c>
      <c r="CA28" s="60">
        <f t="shared" si="56"/>
        <v>0</v>
      </c>
      <c r="CB28" s="60">
        <f t="shared" si="56"/>
        <v>0</v>
      </c>
      <c r="CC28" s="60">
        <f>CC5+CC10+CC17+CC22+CC27</f>
        <v>69.349999999999994</v>
      </c>
      <c r="CD28" s="60"/>
      <c r="CE28" s="60"/>
      <c r="CF28" s="60"/>
      <c r="CG28" s="60"/>
      <c r="CH28" s="60"/>
      <c r="CI28" s="60"/>
      <c r="CJ28" s="60"/>
      <c r="CK28" s="60"/>
      <c r="CL28" s="60"/>
      <c r="CM28" s="60"/>
      <c r="CN28" s="60"/>
      <c r="CO28" s="60"/>
      <c r="CP28" s="60">
        <f>CP5+CP10+CP17+CP22+CP27</f>
        <v>0</v>
      </c>
      <c r="CQ28" s="60"/>
      <c r="CR28" s="60"/>
      <c r="CS28" s="60"/>
      <c r="CT28" s="60"/>
      <c r="CU28" s="60"/>
      <c r="CV28" s="60"/>
      <c r="CW28" s="60"/>
      <c r="CX28" s="60"/>
      <c r="CY28" s="60"/>
      <c r="CZ28" s="60"/>
      <c r="DA28" s="60"/>
      <c r="DB28" s="60"/>
      <c r="DC28" s="60">
        <f>DC5+DC10+DC17+DC22+DC27</f>
        <v>0</v>
      </c>
      <c r="DD28" s="60"/>
      <c r="DE28" s="60"/>
      <c r="DF28" s="60"/>
      <c r="DG28" s="60"/>
      <c r="DH28" s="60"/>
      <c r="DI28" s="60"/>
      <c r="DJ28" s="60"/>
      <c r="DK28" s="60"/>
      <c r="DL28" s="60"/>
      <c r="DM28" s="60"/>
      <c r="DN28" s="60"/>
      <c r="DO28" s="60"/>
      <c r="DP28" s="60">
        <f>DP5+DP10+DP17+DP22+DP27</f>
        <v>0</v>
      </c>
    </row>
    <row r="29" spans="1:120" x14ac:dyDescent="0.2">
      <c r="A29" s="40" t="s">
        <v>285</v>
      </c>
      <c r="B29" s="37" t="s">
        <v>286</v>
      </c>
      <c r="C29" s="8" t="s">
        <v>177</v>
      </c>
      <c r="Q29" s="57">
        <v>2</v>
      </c>
      <c r="R29" s="57">
        <v>0</v>
      </c>
      <c r="S29" s="57">
        <v>0</v>
      </c>
      <c r="T29" s="57">
        <v>1.25</v>
      </c>
      <c r="U29" s="57">
        <v>0</v>
      </c>
      <c r="V29" s="57">
        <v>5</v>
      </c>
      <c r="W29" s="57">
        <v>9</v>
      </c>
      <c r="X29" s="57">
        <v>4</v>
      </c>
      <c r="Y29" s="57">
        <v>2</v>
      </c>
      <c r="Z29" s="57">
        <v>0</v>
      </c>
      <c r="AA29" s="57">
        <v>10.25</v>
      </c>
      <c r="AB29" s="57">
        <v>4</v>
      </c>
      <c r="AC29" s="57">
        <f t="shared" ref="AC29:AC30" si="57">SUM(Q29:S29)</f>
        <v>2</v>
      </c>
      <c r="AD29" s="57">
        <v>4.5</v>
      </c>
      <c r="AE29" s="57">
        <v>5.5</v>
      </c>
      <c r="AF29" s="57">
        <v>4</v>
      </c>
      <c r="AG29" s="57">
        <v>0</v>
      </c>
      <c r="AH29" s="57">
        <v>0</v>
      </c>
      <c r="AI29" s="57">
        <v>8</v>
      </c>
      <c r="AJ29" s="57">
        <v>4.5250000000000004</v>
      </c>
      <c r="AK29" s="57">
        <v>0</v>
      </c>
      <c r="AL29" s="57">
        <v>1.25</v>
      </c>
      <c r="AM29" s="57">
        <v>0</v>
      </c>
      <c r="AN29" s="57">
        <v>3</v>
      </c>
      <c r="AO29" s="57">
        <v>2</v>
      </c>
      <c r="AP29" s="42">
        <f t="shared" ref="AP29:AP30" si="58">SUM(AD29:AF29)</f>
        <v>14</v>
      </c>
      <c r="AQ29" s="57">
        <v>0</v>
      </c>
      <c r="AR29" s="57">
        <v>2</v>
      </c>
      <c r="AS29" s="57">
        <v>4</v>
      </c>
      <c r="AT29" s="57">
        <v>4</v>
      </c>
      <c r="AU29" s="57">
        <v>0</v>
      </c>
      <c r="AV29" s="57">
        <v>0</v>
      </c>
      <c r="AW29" s="57">
        <v>4</v>
      </c>
      <c r="AX29" s="57">
        <v>0</v>
      </c>
      <c r="AY29" s="57">
        <v>4</v>
      </c>
      <c r="AZ29" s="57">
        <v>0</v>
      </c>
      <c r="BA29" s="57">
        <v>4</v>
      </c>
      <c r="BB29" s="57">
        <v>4</v>
      </c>
      <c r="BC29" s="57">
        <f t="shared" ref="BC29:BC30" si="59">SUM(AQ29:AS29)</f>
        <v>6</v>
      </c>
      <c r="BD29" s="57">
        <v>6.55</v>
      </c>
      <c r="BE29" s="57">
        <v>0</v>
      </c>
      <c r="BF29" s="57">
        <v>3</v>
      </c>
      <c r="BG29" s="57">
        <v>2</v>
      </c>
      <c r="BH29" s="57">
        <v>3.75</v>
      </c>
      <c r="BI29" s="57">
        <v>0</v>
      </c>
      <c r="BJ29" s="57">
        <v>3.9</v>
      </c>
      <c r="BK29" s="57">
        <v>0</v>
      </c>
      <c r="BL29" s="57">
        <v>0</v>
      </c>
      <c r="BM29" s="57">
        <v>4</v>
      </c>
      <c r="BN29" s="57">
        <v>0</v>
      </c>
      <c r="BO29" s="57">
        <v>2</v>
      </c>
      <c r="BP29" s="57">
        <f t="shared" ref="BP29:BP30" si="60">SUM(BD29:BF29)</f>
        <v>9.5500000000000007</v>
      </c>
      <c r="BQ29" s="57">
        <v>0</v>
      </c>
      <c r="BR29" s="57">
        <v>0</v>
      </c>
      <c r="BS29" s="57">
        <v>0</v>
      </c>
      <c r="BT29" s="57">
        <v>0</v>
      </c>
      <c r="BU29" s="57">
        <v>0</v>
      </c>
      <c r="BV29" s="57">
        <v>0</v>
      </c>
      <c r="BW29" s="57">
        <v>0</v>
      </c>
      <c r="BX29" s="57">
        <v>0</v>
      </c>
      <c r="BY29" s="57">
        <v>0</v>
      </c>
      <c r="BZ29" s="57">
        <v>0</v>
      </c>
      <c r="CA29" s="57">
        <v>0</v>
      </c>
      <c r="CB29" s="57">
        <v>0</v>
      </c>
      <c r="CC29" s="57">
        <f t="shared" ref="CC29:CC30" si="61">SUM(BQ29:BS29)</f>
        <v>0</v>
      </c>
      <c r="CD29" s="57">
        <v>0</v>
      </c>
      <c r="CE29" s="57">
        <v>0</v>
      </c>
      <c r="CF29" s="57">
        <v>0</v>
      </c>
      <c r="CG29" s="57">
        <v>0</v>
      </c>
      <c r="CH29" s="57">
        <v>0</v>
      </c>
      <c r="CI29" s="57">
        <v>0</v>
      </c>
      <c r="CJ29" s="57">
        <v>0</v>
      </c>
      <c r="CK29" s="57">
        <v>0</v>
      </c>
      <c r="CL29" s="57">
        <v>0</v>
      </c>
      <c r="CM29" s="57">
        <v>0</v>
      </c>
      <c r="CN29" s="57">
        <v>0</v>
      </c>
      <c r="CO29" s="57">
        <v>0</v>
      </c>
      <c r="CP29" s="57">
        <f t="shared" ref="CP29:CP30" si="62">SUM(CD29:CF29)</f>
        <v>0</v>
      </c>
      <c r="CQ29" s="57">
        <v>0</v>
      </c>
      <c r="CR29" s="57">
        <v>0</v>
      </c>
      <c r="CS29" s="57">
        <v>0</v>
      </c>
      <c r="CT29" s="57">
        <v>0</v>
      </c>
      <c r="CU29" s="57">
        <v>0</v>
      </c>
      <c r="CV29" s="57">
        <v>0</v>
      </c>
      <c r="CW29" s="57">
        <v>0</v>
      </c>
      <c r="CX29" s="57">
        <v>0</v>
      </c>
      <c r="CY29" s="57">
        <v>0</v>
      </c>
      <c r="CZ29" s="57">
        <v>0</v>
      </c>
      <c r="DA29" s="57">
        <v>0</v>
      </c>
      <c r="DB29" s="57">
        <v>0</v>
      </c>
      <c r="DC29" s="57">
        <f t="shared" ref="DC29:DC30" si="63">SUM(CQ29:CS29)</f>
        <v>0</v>
      </c>
      <c r="DD29" s="57">
        <v>0</v>
      </c>
      <c r="DE29" s="57">
        <v>0</v>
      </c>
      <c r="DF29" s="57">
        <v>0</v>
      </c>
      <c r="DG29" s="57">
        <v>0</v>
      </c>
      <c r="DH29" s="57">
        <v>0</v>
      </c>
      <c r="DI29" s="57">
        <v>0</v>
      </c>
      <c r="DJ29" s="57">
        <v>0</v>
      </c>
      <c r="DK29" s="57">
        <v>0</v>
      </c>
      <c r="DL29" s="57">
        <v>0</v>
      </c>
      <c r="DM29" s="57">
        <v>0</v>
      </c>
      <c r="DN29" s="57">
        <v>0</v>
      </c>
      <c r="DO29" s="57">
        <v>0</v>
      </c>
      <c r="DP29" s="57">
        <f>SUM(DD29:DO29)</f>
        <v>0</v>
      </c>
    </row>
    <row r="30" spans="1:120" x14ac:dyDescent="0.2">
      <c r="B30" s="37"/>
      <c r="C30" s="8" t="s">
        <v>178</v>
      </c>
      <c r="Q30" s="57">
        <v>0</v>
      </c>
      <c r="R30" s="57">
        <v>0</v>
      </c>
      <c r="S30" s="57">
        <v>0</v>
      </c>
      <c r="T30" s="57">
        <v>0</v>
      </c>
      <c r="U30" s="57">
        <v>0</v>
      </c>
      <c r="V30" s="57">
        <v>0</v>
      </c>
      <c r="W30" s="57">
        <v>0</v>
      </c>
      <c r="X30" s="57">
        <v>6</v>
      </c>
      <c r="Y30" s="57">
        <v>0</v>
      </c>
      <c r="Z30" s="57">
        <v>0</v>
      </c>
      <c r="AA30" s="57">
        <v>6</v>
      </c>
      <c r="AB30" s="57">
        <v>0</v>
      </c>
      <c r="AC30" s="57">
        <f t="shared" si="57"/>
        <v>0</v>
      </c>
      <c r="AD30" s="57">
        <v>0</v>
      </c>
      <c r="AE30" s="57">
        <v>0</v>
      </c>
      <c r="AF30" s="57">
        <v>0</v>
      </c>
      <c r="AG30" s="57">
        <v>0</v>
      </c>
      <c r="AH30" s="57">
        <v>5</v>
      </c>
      <c r="AI30" s="57">
        <v>0</v>
      </c>
      <c r="AJ30" s="57">
        <v>1.875</v>
      </c>
      <c r="AK30" s="57">
        <v>0</v>
      </c>
      <c r="AL30" s="57">
        <v>1.25</v>
      </c>
      <c r="AM30" s="57">
        <v>0</v>
      </c>
      <c r="AN30" s="57">
        <v>2.9750000000000001</v>
      </c>
      <c r="AO30" s="57">
        <v>1.5</v>
      </c>
      <c r="AP30" s="42">
        <f t="shared" si="58"/>
        <v>0</v>
      </c>
      <c r="AQ30" s="57">
        <v>0</v>
      </c>
      <c r="AR30" s="57">
        <v>0</v>
      </c>
      <c r="AS30" s="57">
        <v>0</v>
      </c>
      <c r="AT30" s="57">
        <v>2.4</v>
      </c>
      <c r="AU30" s="57">
        <v>0</v>
      </c>
      <c r="AV30" s="57">
        <v>2</v>
      </c>
      <c r="AW30" s="57">
        <v>0</v>
      </c>
      <c r="AX30" s="57">
        <v>2</v>
      </c>
      <c r="AY30" s="57">
        <v>0</v>
      </c>
      <c r="AZ30" s="57">
        <v>2</v>
      </c>
      <c r="BA30" s="57">
        <v>2</v>
      </c>
      <c r="BB30" s="57">
        <v>0</v>
      </c>
      <c r="BC30" s="57">
        <f t="shared" si="59"/>
        <v>0</v>
      </c>
      <c r="BD30" s="57">
        <v>2</v>
      </c>
      <c r="BE30" s="57">
        <v>2</v>
      </c>
      <c r="BF30" s="57">
        <v>1.7</v>
      </c>
      <c r="BG30" s="57">
        <v>0</v>
      </c>
      <c r="BH30" s="57">
        <v>1.7250000000000001</v>
      </c>
      <c r="BI30" s="57">
        <v>0</v>
      </c>
      <c r="BJ30" s="57">
        <v>0</v>
      </c>
      <c r="BK30" s="57">
        <v>4</v>
      </c>
      <c r="BL30" s="57">
        <v>0</v>
      </c>
      <c r="BM30" s="57">
        <v>4</v>
      </c>
      <c r="BN30" s="57">
        <v>2</v>
      </c>
      <c r="BO30" s="57">
        <v>4</v>
      </c>
      <c r="BP30" s="57">
        <f t="shared" si="60"/>
        <v>5.7</v>
      </c>
      <c r="BQ30" s="57">
        <v>0</v>
      </c>
      <c r="BR30" s="57">
        <v>0</v>
      </c>
      <c r="BS30" s="57">
        <v>0</v>
      </c>
      <c r="BT30" s="57">
        <v>2</v>
      </c>
      <c r="BU30" s="57">
        <v>0</v>
      </c>
      <c r="BV30" s="57">
        <v>2</v>
      </c>
      <c r="BW30" s="57">
        <v>0</v>
      </c>
      <c r="BX30" s="57">
        <v>0</v>
      </c>
      <c r="BY30" s="57">
        <v>0</v>
      </c>
      <c r="BZ30" s="57">
        <v>0</v>
      </c>
      <c r="CA30" s="57">
        <v>0</v>
      </c>
      <c r="CB30" s="57">
        <v>0</v>
      </c>
      <c r="CC30" s="57">
        <f t="shared" si="61"/>
        <v>0</v>
      </c>
      <c r="CD30" s="57">
        <v>0</v>
      </c>
      <c r="CE30" s="57">
        <v>0</v>
      </c>
      <c r="CF30" s="57">
        <v>0</v>
      </c>
      <c r="CG30" s="57">
        <v>0</v>
      </c>
      <c r="CH30" s="57">
        <v>0</v>
      </c>
      <c r="CI30" s="57">
        <v>0</v>
      </c>
      <c r="CJ30" s="57">
        <v>0</v>
      </c>
      <c r="CK30" s="57">
        <v>0</v>
      </c>
      <c r="CL30" s="57">
        <v>0</v>
      </c>
      <c r="CM30" s="57">
        <v>0</v>
      </c>
      <c r="CN30" s="57">
        <v>0</v>
      </c>
      <c r="CO30" s="57">
        <v>0</v>
      </c>
      <c r="CP30" s="57">
        <f t="shared" si="62"/>
        <v>0</v>
      </c>
      <c r="CQ30" s="57">
        <v>0</v>
      </c>
      <c r="CR30" s="57">
        <v>0</v>
      </c>
      <c r="CS30" s="57">
        <v>0</v>
      </c>
      <c r="CT30" s="57">
        <v>0</v>
      </c>
      <c r="CU30" s="57">
        <v>0</v>
      </c>
      <c r="CV30" s="57">
        <v>0</v>
      </c>
      <c r="CW30" s="57">
        <v>0</v>
      </c>
      <c r="CX30" s="57">
        <v>0</v>
      </c>
      <c r="CY30" s="57">
        <v>0</v>
      </c>
      <c r="CZ30" s="57">
        <v>0</v>
      </c>
      <c r="DA30" s="57">
        <v>0</v>
      </c>
      <c r="DB30" s="57">
        <v>0</v>
      </c>
      <c r="DC30" s="57">
        <f t="shared" si="63"/>
        <v>0</v>
      </c>
      <c r="DD30" s="57">
        <v>0</v>
      </c>
      <c r="DE30" s="57">
        <v>0</v>
      </c>
      <c r="DF30" s="57">
        <v>0</v>
      </c>
      <c r="DG30" s="57">
        <v>0</v>
      </c>
      <c r="DH30" s="57">
        <v>0</v>
      </c>
      <c r="DI30" s="57">
        <v>0</v>
      </c>
      <c r="DJ30" s="57">
        <v>0</v>
      </c>
      <c r="DK30" s="57">
        <v>0</v>
      </c>
      <c r="DL30" s="57">
        <v>0</v>
      </c>
      <c r="DM30" s="57">
        <v>0</v>
      </c>
      <c r="DN30" s="57">
        <v>0</v>
      </c>
      <c r="DO30" s="57">
        <v>0</v>
      </c>
      <c r="DP30" s="57">
        <f>SUM(DD30:DO30)</f>
        <v>0</v>
      </c>
    </row>
    <row r="31" spans="1:120" x14ac:dyDescent="0.2">
      <c r="B31" s="43" t="s">
        <v>287</v>
      </c>
      <c r="C31" s="44"/>
      <c r="D31" s="58"/>
      <c r="E31" s="58"/>
      <c r="F31" s="58"/>
      <c r="G31" s="58"/>
      <c r="H31" s="58"/>
      <c r="I31" s="58"/>
      <c r="J31" s="58"/>
      <c r="K31" s="58"/>
      <c r="L31" s="58"/>
      <c r="M31" s="58"/>
      <c r="N31" s="58"/>
      <c r="O31" s="58"/>
      <c r="P31" s="58"/>
      <c r="Q31" s="58">
        <f t="shared" ref="Q31:BV31" si="64">SUM(Q29:Q30)</f>
        <v>2</v>
      </c>
      <c r="R31" s="58">
        <f t="shared" si="64"/>
        <v>0</v>
      </c>
      <c r="S31" s="58">
        <f t="shared" si="64"/>
        <v>0</v>
      </c>
      <c r="T31" s="58">
        <f t="shared" si="64"/>
        <v>1.25</v>
      </c>
      <c r="U31" s="58">
        <f t="shared" si="64"/>
        <v>0</v>
      </c>
      <c r="V31" s="58">
        <f t="shared" si="64"/>
        <v>5</v>
      </c>
      <c r="W31" s="58">
        <f t="shared" si="64"/>
        <v>9</v>
      </c>
      <c r="X31" s="58">
        <f t="shared" si="64"/>
        <v>10</v>
      </c>
      <c r="Y31" s="58">
        <f t="shared" si="64"/>
        <v>2</v>
      </c>
      <c r="Z31" s="58">
        <f t="shared" si="64"/>
        <v>0</v>
      </c>
      <c r="AA31" s="58">
        <f t="shared" si="64"/>
        <v>16.25</v>
      </c>
      <c r="AB31" s="58">
        <f t="shared" si="64"/>
        <v>4</v>
      </c>
      <c r="AC31" s="58">
        <f t="shared" si="64"/>
        <v>2</v>
      </c>
      <c r="AD31" s="58">
        <f t="shared" si="64"/>
        <v>4.5</v>
      </c>
      <c r="AE31" s="58">
        <f t="shared" si="64"/>
        <v>5.5</v>
      </c>
      <c r="AF31" s="58">
        <f t="shared" si="64"/>
        <v>4</v>
      </c>
      <c r="AG31" s="58">
        <f t="shared" si="64"/>
        <v>0</v>
      </c>
      <c r="AH31" s="58">
        <f t="shared" si="64"/>
        <v>5</v>
      </c>
      <c r="AI31" s="58">
        <f t="shared" si="64"/>
        <v>8</v>
      </c>
      <c r="AJ31" s="58">
        <f t="shared" si="64"/>
        <v>6.4</v>
      </c>
      <c r="AK31" s="58">
        <f t="shared" si="64"/>
        <v>0</v>
      </c>
      <c r="AL31" s="58">
        <f t="shared" si="64"/>
        <v>2.5</v>
      </c>
      <c r="AM31" s="58">
        <f t="shared" si="64"/>
        <v>0</v>
      </c>
      <c r="AN31" s="58">
        <f t="shared" si="64"/>
        <v>5.9749999999999996</v>
      </c>
      <c r="AO31" s="58">
        <f t="shared" si="64"/>
        <v>3.5</v>
      </c>
      <c r="AP31" s="58">
        <f t="shared" si="64"/>
        <v>14</v>
      </c>
      <c r="AQ31" s="58">
        <f t="shared" si="64"/>
        <v>0</v>
      </c>
      <c r="AR31" s="58">
        <f t="shared" si="64"/>
        <v>2</v>
      </c>
      <c r="AS31" s="58">
        <f t="shared" si="64"/>
        <v>4</v>
      </c>
      <c r="AT31" s="58">
        <f t="shared" si="64"/>
        <v>6.4</v>
      </c>
      <c r="AU31" s="58">
        <f t="shared" si="64"/>
        <v>0</v>
      </c>
      <c r="AV31" s="58">
        <f t="shared" si="64"/>
        <v>2</v>
      </c>
      <c r="AW31" s="58">
        <f t="shared" si="64"/>
        <v>4</v>
      </c>
      <c r="AX31" s="58">
        <f t="shared" si="64"/>
        <v>2</v>
      </c>
      <c r="AY31" s="58">
        <f t="shared" si="64"/>
        <v>4</v>
      </c>
      <c r="AZ31" s="58">
        <f t="shared" si="64"/>
        <v>2</v>
      </c>
      <c r="BA31" s="58">
        <f t="shared" si="64"/>
        <v>6</v>
      </c>
      <c r="BB31" s="58">
        <f t="shared" si="64"/>
        <v>4</v>
      </c>
      <c r="BC31" s="58">
        <f t="shared" si="64"/>
        <v>6</v>
      </c>
      <c r="BD31" s="58">
        <f t="shared" si="64"/>
        <v>8.5500000000000007</v>
      </c>
      <c r="BE31" s="58">
        <f t="shared" si="64"/>
        <v>2</v>
      </c>
      <c r="BF31" s="58">
        <f t="shared" si="64"/>
        <v>4.7</v>
      </c>
      <c r="BG31" s="58">
        <f t="shared" si="64"/>
        <v>2</v>
      </c>
      <c r="BH31" s="58">
        <f t="shared" si="64"/>
        <v>5.4749999999999996</v>
      </c>
      <c r="BI31" s="58">
        <f t="shared" si="64"/>
        <v>0</v>
      </c>
      <c r="BJ31" s="58">
        <f t="shared" si="64"/>
        <v>3.9</v>
      </c>
      <c r="BK31" s="58">
        <f t="shared" si="64"/>
        <v>4</v>
      </c>
      <c r="BL31" s="58">
        <f t="shared" si="64"/>
        <v>0</v>
      </c>
      <c r="BM31" s="58">
        <f t="shared" si="64"/>
        <v>8</v>
      </c>
      <c r="BN31" s="58">
        <f t="shared" si="64"/>
        <v>2</v>
      </c>
      <c r="BO31" s="58">
        <f t="shared" si="64"/>
        <v>6</v>
      </c>
      <c r="BP31" s="58">
        <f t="shared" si="64"/>
        <v>15.25</v>
      </c>
      <c r="BQ31" s="58">
        <f t="shared" si="64"/>
        <v>0</v>
      </c>
      <c r="BR31" s="58">
        <f t="shared" si="64"/>
        <v>0</v>
      </c>
      <c r="BS31" s="58">
        <f t="shared" si="64"/>
        <v>0</v>
      </c>
      <c r="BT31" s="58">
        <f t="shared" si="64"/>
        <v>2</v>
      </c>
      <c r="BU31" s="58">
        <f t="shared" si="64"/>
        <v>0</v>
      </c>
      <c r="BV31" s="58">
        <f t="shared" si="64"/>
        <v>2</v>
      </c>
      <c r="BW31" s="58">
        <v>0</v>
      </c>
      <c r="BX31" s="58">
        <f t="shared" ref="BX31:CI31" si="65">SUM(BX29:BX30)</f>
        <v>0</v>
      </c>
      <c r="BY31" s="58">
        <f t="shared" si="65"/>
        <v>0</v>
      </c>
      <c r="BZ31" s="58">
        <f t="shared" si="65"/>
        <v>0</v>
      </c>
      <c r="CA31" s="58">
        <f t="shared" si="65"/>
        <v>0</v>
      </c>
      <c r="CB31" s="58">
        <f t="shared" si="65"/>
        <v>0</v>
      </c>
      <c r="CC31" s="58">
        <f t="shared" si="65"/>
        <v>0</v>
      </c>
      <c r="CD31" s="58">
        <f t="shared" si="65"/>
        <v>0</v>
      </c>
      <c r="CE31" s="58">
        <f t="shared" si="65"/>
        <v>0</v>
      </c>
      <c r="CF31" s="58">
        <f t="shared" si="65"/>
        <v>0</v>
      </c>
      <c r="CG31" s="58">
        <f t="shared" si="65"/>
        <v>0</v>
      </c>
      <c r="CH31" s="58">
        <f t="shared" si="65"/>
        <v>0</v>
      </c>
      <c r="CI31" s="58">
        <f t="shared" si="65"/>
        <v>0</v>
      </c>
      <c r="CJ31" s="58">
        <v>0</v>
      </c>
      <c r="CK31" s="58">
        <f t="shared" ref="CK31:CV31" si="66">SUM(CK29:CK30)</f>
        <v>0</v>
      </c>
      <c r="CL31" s="58">
        <f t="shared" si="66"/>
        <v>0</v>
      </c>
      <c r="CM31" s="58">
        <f t="shared" si="66"/>
        <v>0</v>
      </c>
      <c r="CN31" s="58">
        <f t="shared" si="66"/>
        <v>0</v>
      </c>
      <c r="CO31" s="58">
        <f t="shared" si="66"/>
        <v>0</v>
      </c>
      <c r="CP31" s="58">
        <f t="shared" si="66"/>
        <v>0</v>
      </c>
      <c r="CQ31" s="58">
        <f t="shared" si="66"/>
        <v>0</v>
      </c>
      <c r="CR31" s="58">
        <f t="shared" si="66"/>
        <v>0</v>
      </c>
      <c r="CS31" s="58">
        <f t="shared" si="66"/>
        <v>0</v>
      </c>
      <c r="CT31" s="58">
        <f t="shared" si="66"/>
        <v>0</v>
      </c>
      <c r="CU31" s="58">
        <f t="shared" si="66"/>
        <v>0</v>
      </c>
      <c r="CV31" s="58">
        <f t="shared" si="66"/>
        <v>0</v>
      </c>
      <c r="CW31" s="58">
        <v>0</v>
      </c>
      <c r="CX31" s="58">
        <f t="shared" ref="CX31:DC31" si="67">SUM(CX29:CX30)</f>
        <v>0</v>
      </c>
      <c r="CY31" s="58">
        <f t="shared" si="67"/>
        <v>0</v>
      </c>
      <c r="CZ31" s="58">
        <f t="shared" si="67"/>
        <v>0</v>
      </c>
      <c r="DA31" s="58">
        <f t="shared" si="67"/>
        <v>0</v>
      </c>
      <c r="DB31" s="58">
        <f t="shared" si="67"/>
        <v>0</v>
      </c>
      <c r="DC31" s="58">
        <f t="shared" si="67"/>
        <v>0</v>
      </c>
      <c r="DD31" s="58">
        <f t="shared" ref="DD31:DI31" si="68">SUM(DD29:DD30)</f>
        <v>0</v>
      </c>
      <c r="DE31" s="58">
        <f t="shared" si="68"/>
        <v>0</v>
      </c>
      <c r="DF31" s="58">
        <f t="shared" si="68"/>
        <v>0</v>
      </c>
      <c r="DG31" s="58">
        <f t="shared" si="68"/>
        <v>0</v>
      </c>
      <c r="DH31" s="58">
        <f t="shared" si="68"/>
        <v>0</v>
      </c>
      <c r="DI31" s="58">
        <f t="shared" si="68"/>
        <v>0</v>
      </c>
      <c r="DJ31" s="58">
        <v>0</v>
      </c>
      <c r="DK31" s="58">
        <f t="shared" ref="DK31:DP31" si="69">SUM(DK29:DK30)</f>
        <v>0</v>
      </c>
      <c r="DL31" s="58">
        <f t="shared" si="69"/>
        <v>0</v>
      </c>
      <c r="DM31" s="58">
        <f t="shared" si="69"/>
        <v>0</v>
      </c>
      <c r="DN31" s="58">
        <f t="shared" si="69"/>
        <v>0</v>
      </c>
      <c r="DO31" s="58">
        <f t="shared" si="69"/>
        <v>0</v>
      </c>
      <c r="DP31" s="58">
        <f t="shared" si="69"/>
        <v>0</v>
      </c>
    </row>
    <row r="32" spans="1:120" x14ac:dyDescent="0.2">
      <c r="B32" s="37" t="s">
        <v>145</v>
      </c>
      <c r="C32" s="8" t="s">
        <v>146</v>
      </c>
      <c r="Q32" s="57">
        <v>0</v>
      </c>
      <c r="R32" s="57">
        <v>0</v>
      </c>
      <c r="S32" s="57">
        <v>0</v>
      </c>
      <c r="T32" s="57">
        <v>0</v>
      </c>
      <c r="U32" s="57">
        <v>6</v>
      </c>
      <c r="V32" s="57">
        <v>3</v>
      </c>
      <c r="W32" s="57">
        <v>2</v>
      </c>
      <c r="X32" s="57">
        <v>1</v>
      </c>
      <c r="Y32" s="57">
        <v>0</v>
      </c>
      <c r="Z32" s="57">
        <v>1.95</v>
      </c>
      <c r="AA32" s="57">
        <v>4</v>
      </c>
      <c r="AB32" s="57">
        <v>0</v>
      </c>
      <c r="AC32" s="57">
        <f t="shared" ref="AC32:AC36" si="70">SUM(Q32:S32)</f>
        <v>0</v>
      </c>
      <c r="AD32" s="57">
        <v>0</v>
      </c>
      <c r="AE32" s="57">
        <v>8</v>
      </c>
      <c r="AF32" s="57">
        <v>0</v>
      </c>
      <c r="AG32" s="57">
        <v>0</v>
      </c>
      <c r="AH32" s="57">
        <v>4</v>
      </c>
      <c r="AI32" s="57">
        <v>4</v>
      </c>
      <c r="AJ32" s="57">
        <v>4</v>
      </c>
      <c r="AK32" s="57">
        <v>0</v>
      </c>
      <c r="AL32" s="57">
        <v>4</v>
      </c>
      <c r="AM32" s="57">
        <v>0</v>
      </c>
      <c r="AN32" s="57">
        <v>2.75</v>
      </c>
      <c r="AO32" s="57">
        <v>0</v>
      </c>
      <c r="AP32" s="42">
        <f t="shared" ref="AP32:AP36" si="71">SUM(AD32:AF32)</f>
        <v>8</v>
      </c>
      <c r="AQ32" s="57">
        <v>2</v>
      </c>
      <c r="AR32" s="57">
        <v>0</v>
      </c>
      <c r="AS32" s="57">
        <v>1.925</v>
      </c>
      <c r="AT32" s="57">
        <v>0</v>
      </c>
      <c r="AU32" s="57">
        <v>0</v>
      </c>
      <c r="AV32" s="57">
        <v>1.9</v>
      </c>
      <c r="AW32" s="57">
        <v>0</v>
      </c>
      <c r="AX32" s="57">
        <v>0</v>
      </c>
      <c r="AY32" s="57">
        <v>2</v>
      </c>
      <c r="AZ32" s="57">
        <v>0</v>
      </c>
      <c r="BA32" s="57">
        <v>0</v>
      </c>
      <c r="BB32" s="57">
        <v>0</v>
      </c>
      <c r="BC32" s="57">
        <f t="shared" ref="BC32:BC36" si="72">SUM(AQ32:AS32)</f>
        <v>3.9249999999999998</v>
      </c>
      <c r="BD32" s="57">
        <v>0</v>
      </c>
      <c r="BE32" s="57">
        <v>0</v>
      </c>
      <c r="BF32" s="57">
        <v>0</v>
      </c>
      <c r="BG32" s="57">
        <v>1.9750000000000001</v>
      </c>
      <c r="BH32" s="57">
        <v>0</v>
      </c>
      <c r="BI32" s="57">
        <v>1.5</v>
      </c>
      <c r="BJ32" s="57">
        <v>0</v>
      </c>
      <c r="BK32" s="57">
        <v>2</v>
      </c>
      <c r="BL32" s="57">
        <v>0</v>
      </c>
      <c r="BM32" s="57">
        <v>0</v>
      </c>
      <c r="BN32" s="57">
        <v>2</v>
      </c>
      <c r="BO32" s="57">
        <v>2</v>
      </c>
      <c r="BP32" s="57">
        <f t="shared" ref="BP32:BP36" si="73">SUM(BD32:BF32)</f>
        <v>0</v>
      </c>
      <c r="BQ32" s="57">
        <v>0</v>
      </c>
      <c r="BR32" s="57">
        <v>4</v>
      </c>
      <c r="BS32" s="57">
        <v>0</v>
      </c>
      <c r="BT32" s="57">
        <v>0</v>
      </c>
      <c r="BU32" s="57">
        <v>0</v>
      </c>
      <c r="BV32" s="57">
        <v>0</v>
      </c>
      <c r="BW32" s="57">
        <v>0</v>
      </c>
      <c r="BX32" s="57">
        <v>0</v>
      </c>
      <c r="BY32" s="57">
        <v>0</v>
      </c>
      <c r="BZ32" s="57">
        <v>0</v>
      </c>
      <c r="CA32" s="57">
        <v>0</v>
      </c>
      <c r="CB32" s="57">
        <v>0</v>
      </c>
      <c r="CC32" s="57">
        <f t="shared" ref="CC32:CC36" si="74">SUM(BQ32:BS32)</f>
        <v>4</v>
      </c>
      <c r="CD32" s="57">
        <v>0</v>
      </c>
      <c r="CE32" s="57">
        <v>0</v>
      </c>
      <c r="CF32" s="57">
        <v>0</v>
      </c>
      <c r="CG32" s="57">
        <v>0</v>
      </c>
      <c r="CH32" s="57">
        <v>0</v>
      </c>
      <c r="CI32" s="57">
        <v>0</v>
      </c>
      <c r="CJ32" s="57">
        <v>0</v>
      </c>
      <c r="CK32" s="57">
        <v>0</v>
      </c>
      <c r="CL32" s="57">
        <v>0</v>
      </c>
      <c r="CM32" s="57">
        <v>0</v>
      </c>
      <c r="CN32" s="57">
        <v>0</v>
      </c>
      <c r="CO32" s="57">
        <v>0</v>
      </c>
      <c r="CP32" s="57">
        <f t="shared" ref="CP32:CP36" si="75">SUM(CD32:CF32)</f>
        <v>0</v>
      </c>
      <c r="CQ32" s="57">
        <v>0</v>
      </c>
      <c r="CR32" s="57">
        <v>0</v>
      </c>
      <c r="CS32" s="57">
        <v>0</v>
      </c>
      <c r="CT32" s="57">
        <v>0</v>
      </c>
      <c r="CU32" s="57">
        <v>0</v>
      </c>
      <c r="CV32" s="57">
        <v>0</v>
      </c>
      <c r="CW32" s="57">
        <v>0</v>
      </c>
      <c r="CX32" s="57">
        <v>0</v>
      </c>
      <c r="CY32" s="57">
        <v>0</v>
      </c>
      <c r="CZ32" s="57">
        <v>0</v>
      </c>
      <c r="DA32" s="57">
        <v>0</v>
      </c>
      <c r="DB32" s="57">
        <v>0</v>
      </c>
      <c r="DC32" s="57">
        <f t="shared" ref="DC32:DC36" si="76">SUM(CQ32:CS32)</f>
        <v>0</v>
      </c>
      <c r="DD32" s="57">
        <v>0</v>
      </c>
      <c r="DE32" s="57">
        <v>0</v>
      </c>
      <c r="DF32" s="57">
        <v>0</v>
      </c>
      <c r="DG32" s="57">
        <v>0</v>
      </c>
      <c r="DH32" s="57">
        <v>0</v>
      </c>
      <c r="DI32" s="57">
        <v>0</v>
      </c>
      <c r="DJ32" s="57">
        <v>0</v>
      </c>
      <c r="DK32" s="57">
        <v>0</v>
      </c>
      <c r="DL32" s="57">
        <v>0</v>
      </c>
      <c r="DM32" s="57">
        <v>0</v>
      </c>
      <c r="DN32" s="57">
        <v>0</v>
      </c>
      <c r="DO32" s="57">
        <v>0</v>
      </c>
      <c r="DP32" s="57">
        <f>SUM(DD32:DO32)</f>
        <v>0</v>
      </c>
    </row>
    <row r="33" spans="2:120" x14ac:dyDescent="0.2">
      <c r="B33" s="37"/>
      <c r="C33" s="8" t="s">
        <v>147</v>
      </c>
      <c r="Q33" s="57">
        <v>0</v>
      </c>
      <c r="R33" s="57">
        <v>0</v>
      </c>
      <c r="S33" s="57">
        <v>0</v>
      </c>
      <c r="T33" s="57">
        <v>0</v>
      </c>
      <c r="U33" s="57">
        <v>0</v>
      </c>
      <c r="V33" s="57">
        <v>0</v>
      </c>
      <c r="W33" s="57">
        <v>0</v>
      </c>
      <c r="X33" s="57">
        <v>0</v>
      </c>
      <c r="Y33" s="57">
        <v>4</v>
      </c>
      <c r="Z33" s="57">
        <v>0</v>
      </c>
      <c r="AA33" s="57">
        <v>0</v>
      </c>
      <c r="AB33" s="57">
        <v>0</v>
      </c>
      <c r="AC33" s="57">
        <f t="shared" si="70"/>
        <v>0</v>
      </c>
      <c r="AD33" s="57">
        <v>4</v>
      </c>
      <c r="AE33" s="57">
        <v>0</v>
      </c>
      <c r="AF33" s="57">
        <v>0</v>
      </c>
      <c r="AG33" s="57">
        <v>2</v>
      </c>
      <c r="AH33" s="57">
        <v>2</v>
      </c>
      <c r="AI33" s="57">
        <v>0</v>
      </c>
      <c r="AJ33" s="57">
        <v>4</v>
      </c>
      <c r="AK33" s="57">
        <v>0</v>
      </c>
      <c r="AL33" s="57">
        <v>4</v>
      </c>
      <c r="AM33" s="57">
        <v>0</v>
      </c>
      <c r="AN33" s="57">
        <v>0</v>
      </c>
      <c r="AO33" s="57">
        <v>0</v>
      </c>
      <c r="AP33" s="42">
        <f t="shared" si="71"/>
        <v>4</v>
      </c>
      <c r="AQ33" s="57">
        <v>2</v>
      </c>
      <c r="AR33" s="57">
        <v>0</v>
      </c>
      <c r="AS33" s="57">
        <v>0</v>
      </c>
      <c r="AT33" s="57">
        <v>2</v>
      </c>
      <c r="AU33" s="57">
        <v>3</v>
      </c>
      <c r="AV33" s="57">
        <v>2</v>
      </c>
      <c r="AW33" s="57">
        <v>0</v>
      </c>
      <c r="AX33" s="57">
        <v>0</v>
      </c>
      <c r="AY33" s="57">
        <v>2</v>
      </c>
      <c r="AZ33" s="57">
        <v>2</v>
      </c>
      <c r="BA33" s="57">
        <v>4</v>
      </c>
      <c r="BB33" s="57">
        <v>2</v>
      </c>
      <c r="BC33" s="57">
        <f t="shared" si="72"/>
        <v>2</v>
      </c>
      <c r="BD33" s="57">
        <v>2</v>
      </c>
      <c r="BE33" s="57">
        <v>0</v>
      </c>
      <c r="BF33" s="57">
        <v>0</v>
      </c>
      <c r="BG33" s="57">
        <v>0</v>
      </c>
      <c r="BH33" s="57">
        <v>4</v>
      </c>
      <c r="BI33" s="57">
        <v>0</v>
      </c>
      <c r="BJ33" s="57">
        <v>0</v>
      </c>
      <c r="BK33" s="57">
        <v>0</v>
      </c>
      <c r="BL33" s="57">
        <v>2</v>
      </c>
      <c r="BM33" s="57">
        <v>4</v>
      </c>
      <c r="BN33" s="57">
        <v>4</v>
      </c>
      <c r="BO33" s="57">
        <v>2</v>
      </c>
      <c r="BP33" s="57">
        <f t="shared" si="73"/>
        <v>2</v>
      </c>
      <c r="BQ33" s="57">
        <v>2</v>
      </c>
      <c r="BR33" s="57">
        <v>0</v>
      </c>
      <c r="BS33" s="57">
        <v>0</v>
      </c>
      <c r="BT33" s="57">
        <v>0</v>
      </c>
      <c r="BU33" s="57">
        <v>0</v>
      </c>
      <c r="BV33" s="57">
        <v>0</v>
      </c>
      <c r="BW33" s="57">
        <v>0</v>
      </c>
      <c r="BX33" s="57">
        <v>0</v>
      </c>
      <c r="BY33" s="57">
        <v>0</v>
      </c>
      <c r="BZ33" s="57">
        <v>0</v>
      </c>
      <c r="CA33" s="57">
        <v>0</v>
      </c>
      <c r="CB33" s="57">
        <v>0</v>
      </c>
      <c r="CC33" s="57">
        <f t="shared" si="74"/>
        <v>2</v>
      </c>
      <c r="CD33" s="57">
        <v>0</v>
      </c>
      <c r="CE33" s="57">
        <v>0</v>
      </c>
      <c r="CF33" s="57">
        <v>0</v>
      </c>
      <c r="CG33" s="57">
        <v>0</v>
      </c>
      <c r="CH33" s="57">
        <v>0</v>
      </c>
      <c r="CI33" s="57">
        <v>0</v>
      </c>
      <c r="CJ33" s="57">
        <v>0</v>
      </c>
      <c r="CK33" s="57">
        <v>0</v>
      </c>
      <c r="CL33" s="57">
        <v>0</v>
      </c>
      <c r="CM33" s="57">
        <v>0</v>
      </c>
      <c r="CN33" s="57">
        <v>0</v>
      </c>
      <c r="CO33" s="57">
        <v>0</v>
      </c>
      <c r="CP33" s="57">
        <f t="shared" si="75"/>
        <v>0</v>
      </c>
      <c r="CQ33" s="57">
        <v>0</v>
      </c>
      <c r="CR33" s="57">
        <v>0</v>
      </c>
      <c r="CS33" s="57">
        <v>0</v>
      </c>
      <c r="CT33" s="57">
        <v>0</v>
      </c>
      <c r="CU33" s="57">
        <v>0</v>
      </c>
      <c r="CV33" s="57">
        <v>0</v>
      </c>
      <c r="CW33" s="57">
        <v>0</v>
      </c>
      <c r="CX33" s="57">
        <v>0</v>
      </c>
      <c r="CY33" s="57">
        <v>0</v>
      </c>
      <c r="CZ33" s="57">
        <v>0</v>
      </c>
      <c r="DA33" s="57">
        <v>0</v>
      </c>
      <c r="DB33" s="57">
        <v>0</v>
      </c>
      <c r="DC33" s="57">
        <f t="shared" si="76"/>
        <v>0</v>
      </c>
      <c r="DD33" s="57">
        <v>0</v>
      </c>
      <c r="DE33" s="57">
        <v>0</v>
      </c>
      <c r="DF33" s="57">
        <v>0</v>
      </c>
      <c r="DG33" s="57">
        <v>0</v>
      </c>
      <c r="DH33" s="57">
        <v>0</v>
      </c>
      <c r="DI33" s="57">
        <v>0</v>
      </c>
      <c r="DJ33" s="57">
        <v>0</v>
      </c>
      <c r="DK33" s="57">
        <v>0</v>
      </c>
      <c r="DL33" s="57">
        <v>0</v>
      </c>
      <c r="DM33" s="57">
        <v>0</v>
      </c>
      <c r="DN33" s="57">
        <v>0</v>
      </c>
      <c r="DO33" s="57">
        <v>0</v>
      </c>
      <c r="DP33" s="57">
        <f>SUM(DD33:DO33)</f>
        <v>0</v>
      </c>
    </row>
    <row r="34" spans="2:120" x14ac:dyDescent="0.2">
      <c r="B34" s="37"/>
      <c r="C34" s="8" t="s">
        <v>148</v>
      </c>
      <c r="Q34" s="57">
        <v>0</v>
      </c>
      <c r="R34" s="57">
        <v>6</v>
      </c>
      <c r="S34" s="57">
        <v>0</v>
      </c>
      <c r="T34" s="57">
        <v>0</v>
      </c>
      <c r="U34" s="57">
        <v>2</v>
      </c>
      <c r="V34" s="57">
        <v>4</v>
      </c>
      <c r="W34" s="57">
        <v>2</v>
      </c>
      <c r="X34" s="57">
        <v>0</v>
      </c>
      <c r="Y34" s="57">
        <v>8</v>
      </c>
      <c r="Z34" s="57">
        <v>2</v>
      </c>
      <c r="AA34" s="57">
        <v>4</v>
      </c>
      <c r="AB34" s="57">
        <v>4</v>
      </c>
      <c r="AC34" s="57">
        <f t="shared" si="70"/>
        <v>6</v>
      </c>
      <c r="AD34" s="57">
        <v>4</v>
      </c>
      <c r="AE34" s="57">
        <v>8</v>
      </c>
      <c r="AF34" s="57">
        <v>6</v>
      </c>
      <c r="AG34" s="57">
        <v>0</v>
      </c>
      <c r="AH34" s="57">
        <v>2</v>
      </c>
      <c r="AI34" s="57">
        <v>26</v>
      </c>
      <c r="AJ34" s="57">
        <v>12</v>
      </c>
      <c r="AK34" s="57">
        <v>0</v>
      </c>
      <c r="AL34" s="57">
        <v>0</v>
      </c>
      <c r="AM34" s="57">
        <v>6</v>
      </c>
      <c r="AN34" s="57">
        <v>20</v>
      </c>
      <c r="AO34" s="57">
        <v>0</v>
      </c>
      <c r="AP34" s="42">
        <f t="shared" si="71"/>
        <v>18</v>
      </c>
      <c r="AQ34" s="57">
        <v>0</v>
      </c>
      <c r="AR34" s="57">
        <v>0</v>
      </c>
      <c r="AS34" s="57">
        <v>4</v>
      </c>
      <c r="AT34" s="57">
        <v>0</v>
      </c>
      <c r="AU34" s="57">
        <v>5</v>
      </c>
      <c r="AV34" s="57">
        <v>0</v>
      </c>
      <c r="AW34" s="57">
        <v>2</v>
      </c>
      <c r="AX34" s="57">
        <v>0</v>
      </c>
      <c r="AY34" s="57">
        <v>0</v>
      </c>
      <c r="AZ34" s="57">
        <v>2</v>
      </c>
      <c r="BA34" s="57">
        <v>16</v>
      </c>
      <c r="BB34" s="57">
        <v>0</v>
      </c>
      <c r="BC34" s="57">
        <f t="shared" si="72"/>
        <v>4</v>
      </c>
      <c r="BD34" s="57">
        <v>6</v>
      </c>
      <c r="BE34" s="57">
        <v>7.85</v>
      </c>
      <c r="BF34" s="57">
        <v>8</v>
      </c>
      <c r="BG34" s="57">
        <v>6</v>
      </c>
      <c r="BH34" s="57">
        <v>10</v>
      </c>
      <c r="BI34" s="57">
        <v>4</v>
      </c>
      <c r="BJ34" s="57">
        <v>10</v>
      </c>
      <c r="BK34" s="57">
        <v>4</v>
      </c>
      <c r="BL34" s="57">
        <v>4</v>
      </c>
      <c r="BM34" s="57">
        <v>10</v>
      </c>
      <c r="BN34" s="57">
        <v>10</v>
      </c>
      <c r="BO34" s="57">
        <v>6</v>
      </c>
      <c r="BP34" s="57">
        <f t="shared" si="73"/>
        <v>21.85</v>
      </c>
      <c r="BQ34" s="57">
        <v>10</v>
      </c>
      <c r="BR34" s="57">
        <v>1.95</v>
      </c>
      <c r="BS34" s="57">
        <v>14</v>
      </c>
      <c r="BT34" s="57">
        <v>4</v>
      </c>
      <c r="BU34" s="57">
        <v>-2</v>
      </c>
      <c r="BV34" s="57">
        <v>0</v>
      </c>
      <c r="BW34" s="57">
        <v>0</v>
      </c>
      <c r="BX34" s="57">
        <v>0</v>
      </c>
      <c r="BY34" s="57">
        <v>0</v>
      </c>
      <c r="BZ34" s="57">
        <v>0</v>
      </c>
      <c r="CA34" s="57">
        <v>0</v>
      </c>
      <c r="CB34" s="57">
        <v>0</v>
      </c>
      <c r="CC34" s="57">
        <f t="shared" si="74"/>
        <v>25.95</v>
      </c>
      <c r="CD34" s="57">
        <v>0</v>
      </c>
      <c r="CE34" s="57">
        <v>0</v>
      </c>
      <c r="CF34" s="57">
        <v>0</v>
      </c>
      <c r="CG34" s="57">
        <v>0</v>
      </c>
      <c r="CH34" s="57">
        <v>0</v>
      </c>
      <c r="CI34" s="57">
        <v>0</v>
      </c>
      <c r="CJ34" s="57">
        <v>0</v>
      </c>
      <c r="CK34" s="57">
        <v>0</v>
      </c>
      <c r="CL34" s="57">
        <v>0</v>
      </c>
      <c r="CM34" s="57">
        <v>0</v>
      </c>
      <c r="CN34" s="57">
        <v>0</v>
      </c>
      <c r="CO34" s="57">
        <v>0</v>
      </c>
      <c r="CP34" s="57">
        <f t="shared" si="75"/>
        <v>0</v>
      </c>
      <c r="CQ34" s="57">
        <v>0</v>
      </c>
      <c r="CR34" s="57">
        <v>0</v>
      </c>
      <c r="CS34" s="57">
        <v>0</v>
      </c>
      <c r="CT34" s="57">
        <v>0</v>
      </c>
      <c r="CU34" s="57">
        <v>0</v>
      </c>
      <c r="CV34" s="57">
        <v>0</v>
      </c>
      <c r="CW34" s="57">
        <v>0</v>
      </c>
      <c r="CX34" s="57">
        <v>0</v>
      </c>
      <c r="CY34" s="57">
        <v>0</v>
      </c>
      <c r="CZ34" s="57">
        <v>0</v>
      </c>
      <c r="DA34" s="57">
        <v>0</v>
      </c>
      <c r="DB34" s="57">
        <v>0</v>
      </c>
      <c r="DC34" s="57">
        <f t="shared" si="76"/>
        <v>0</v>
      </c>
      <c r="DD34" s="57">
        <v>0</v>
      </c>
      <c r="DE34" s="57">
        <v>0</v>
      </c>
      <c r="DF34" s="57">
        <v>0</v>
      </c>
      <c r="DG34" s="57">
        <v>0</v>
      </c>
      <c r="DH34" s="57">
        <v>0</v>
      </c>
      <c r="DI34" s="57">
        <v>0</v>
      </c>
      <c r="DJ34" s="57">
        <v>0</v>
      </c>
      <c r="DK34" s="57">
        <v>0</v>
      </c>
      <c r="DL34" s="57">
        <v>0</v>
      </c>
      <c r="DM34" s="57">
        <v>0</v>
      </c>
      <c r="DN34" s="57">
        <v>0</v>
      </c>
      <c r="DO34" s="57">
        <v>0</v>
      </c>
      <c r="DP34" s="57">
        <f>SUM(DD34:DO34)</f>
        <v>0</v>
      </c>
    </row>
    <row r="35" spans="2:120" x14ac:dyDescent="0.2">
      <c r="B35" s="37"/>
      <c r="C35" s="8" t="s">
        <v>149</v>
      </c>
      <c r="Q35" s="57">
        <v>5.9749999999999996</v>
      </c>
      <c r="R35" s="57">
        <v>6</v>
      </c>
      <c r="S35" s="57">
        <v>0</v>
      </c>
      <c r="T35" s="57">
        <v>0</v>
      </c>
      <c r="U35" s="57">
        <v>0</v>
      </c>
      <c r="V35" s="57">
        <v>0</v>
      </c>
      <c r="W35" s="57">
        <v>0</v>
      </c>
      <c r="X35" s="57">
        <v>0</v>
      </c>
      <c r="Y35" s="57">
        <v>4</v>
      </c>
      <c r="Z35" s="57">
        <v>2</v>
      </c>
      <c r="AA35" s="57">
        <v>2</v>
      </c>
      <c r="AB35" s="57">
        <v>0</v>
      </c>
      <c r="AC35" s="57">
        <f t="shared" si="70"/>
        <v>11.975</v>
      </c>
      <c r="AD35" s="57">
        <v>8</v>
      </c>
      <c r="AE35" s="57">
        <v>2</v>
      </c>
      <c r="AF35" s="57">
        <v>8</v>
      </c>
      <c r="AG35" s="57">
        <v>4</v>
      </c>
      <c r="AH35" s="57">
        <v>1.9500000000000004</v>
      </c>
      <c r="AI35" s="57">
        <v>2</v>
      </c>
      <c r="AJ35" s="57">
        <v>6</v>
      </c>
      <c r="AK35" s="57">
        <v>0</v>
      </c>
      <c r="AL35" s="57">
        <v>2</v>
      </c>
      <c r="AM35" s="57">
        <v>0</v>
      </c>
      <c r="AN35" s="57">
        <v>0</v>
      </c>
      <c r="AO35" s="57">
        <v>2</v>
      </c>
      <c r="AP35" s="42">
        <f t="shared" si="71"/>
        <v>18</v>
      </c>
      <c r="AQ35" s="57">
        <v>0</v>
      </c>
      <c r="AR35" s="57">
        <v>0</v>
      </c>
      <c r="AS35" s="57">
        <v>0</v>
      </c>
      <c r="AT35" s="57">
        <v>0</v>
      </c>
      <c r="AU35" s="57">
        <v>0</v>
      </c>
      <c r="AV35" s="57">
        <v>4</v>
      </c>
      <c r="AW35" s="57">
        <v>4.9749999999999996</v>
      </c>
      <c r="AX35" s="57">
        <v>4</v>
      </c>
      <c r="AY35" s="57">
        <v>4</v>
      </c>
      <c r="AZ35" s="57">
        <v>8</v>
      </c>
      <c r="BA35" s="57">
        <v>18</v>
      </c>
      <c r="BB35" s="57">
        <v>0</v>
      </c>
      <c r="BC35" s="57">
        <f t="shared" si="72"/>
        <v>0</v>
      </c>
      <c r="BD35" s="57">
        <v>0</v>
      </c>
      <c r="BE35" s="57">
        <v>4.8250000000000002</v>
      </c>
      <c r="BF35" s="57">
        <v>8</v>
      </c>
      <c r="BG35" s="57">
        <v>4</v>
      </c>
      <c r="BH35" s="57">
        <v>4</v>
      </c>
      <c r="BI35" s="57">
        <v>8</v>
      </c>
      <c r="BJ35" s="57">
        <v>5.95</v>
      </c>
      <c r="BK35" s="57">
        <v>4</v>
      </c>
      <c r="BL35" s="57">
        <v>14</v>
      </c>
      <c r="BM35" s="57">
        <v>2</v>
      </c>
      <c r="BN35" s="57">
        <v>2</v>
      </c>
      <c r="BO35" s="57">
        <v>4</v>
      </c>
      <c r="BP35" s="57">
        <f t="shared" si="73"/>
        <v>12.824999999999999</v>
      </c>
      <c r="BQ35" s="57">
        <v>6</v>
      </c>
      <c r="BR35" s="57">
        <v>3.95</v>
      </c>
      <c r="BS35" s="57">
        <v>5.95</v>
      </c>
      <c r="BT35" s="57">
        <v>2</v>
      </c>
      <c r="BU35" s="57">
        <v>2</v>
      </c>
      <c r="BV35" s="57">
        <v>0</v>
      </c>
      <c r="BW35" s="57">
        <v>0</v>
      </c>
      <c r="BX35" s="57">
        <v>0</v>
      </c>
      <c r="BY35" s="57">
        <v>0</v>
      </c>
      <c r="BZ35" s="57">
        <v>0</v>
      </c>
      <c r="CA35" s="57">
        <v>0</v>
      </c>
      <c r="CB35" s="57">
        <v>0</v>
      </c>
      <c r="CC35" s="57">
        <f t="shared" si="74"/>
        <v>15.899999999999999</v>
      </c>
      <c r="CD35" s="57">
        <v>0</v>
      </c>
      <c r="CE35" s="57">
        <v>0</v>
      </c>
      <c r="CF35" s="57">
        <v>0</v>
      </c>
      <c r="CG35" s="57">
        <v>0</v>
      </c>
      <c r="CH35" s="57">
        <v>0</v>
      </c>
      <c r="CI35" s="57">
        <v>0</v>
      </c>
      <c r="CJ35" s="57">
        <v>0</v>
      </c>
      <c r="CK35" s="57">
        <v>0</v>
      </c>
      <c r="CL35" s="57">
        <v>0</v>
      </c>
      <c r="CM35" s="57">
        <v>0</v>
      </c>
      <c r="CN35" s="57">
        <v>0</v>
      </c>
      <c r="CO35" s="57">
        <v>0</v>
      </c>
      <c r="CP35" s="57">
        <f t="shared" si="75"/>
        <v>0</v>
      </c>
      <c r="CQ35" s="57">
        <v>0</v>
      </c>
      <c r="CR35" s="57">
        <v>0</v>
      </c>
      <c r="CS35" s="57">
        <v>0</v>
      </c>
      <c r="CT35" s="57">
        <v>0</v>
      </c>
      <c r="CU35" s="57">
        <v>0</v>
      </c>
      <c r="CV35" s="57">
        <v>0</v>
      </c>
      <c r="CW35" s="57">
        <v>0</v>
      </c>
      <c r="CX35" s="57">
        <v>0</v>
      </c>
      <c r="CY35" s="57">
        <v>0</v>
      </c>
      <c r="CZ35" s="57">
        <v>0</v>
      </c>
      <c r="DA35" s="57">
        <v>0</v>
      </c>
      <c r="DB35" s="57">
        <v>0</v>
      </c>
      <c r="DC35" s="57">
        <f t="shared" si="76"/>
        <v>0</v>
      </c>
      <c r="DD35" s="57">
        <v>0</v>
      </c>
      <c r="DE35" s="57">
        <v>0</v>
      </c>
      <c r="DF35" s="57">
        <v>0</v>
      </c>
      <c r="DG35" s="57">
        <v>0</v>
      </c>
      <c r="DH35" s="57">
        <v>0</v>
      </c>
      <c r="DI35" s="57">
        <v>0</v>
      </c>
      <c r="DJ35" s="57">
        <v>0</v>
      </c>
      <c r="DK35" s="57">
        <v>0</v>
      </c>
      <c r="DL35" s="57">
        <v>0</v>
      </c>
      <c r="DM35" s="57">
        <v>0</v>
      </c>
      <c r="DN35" s="57">
        <v>0</v>
      </c>
      <c r="DO35" s="57">
        <v>0</v>
      </c>
      <c r="DP35" s="57">
        <f>SUM(DD35:DO35)</f>
        <v>0</v>
      </c>
    </row>
    <row r="36" spans="2:120" x14ac:dyDescent="0.2">
      <c r="B36" s="37"/>
      <c r="C36" s="8" t="s">
        <v>150</v>
      </c>
      <c r="Q36" s="57">
        <v>0</v>
      </c>
      <c r="R36" s="57">
        <v>4</v>
      </c>
      <c r="S36" s="57">
        <v>0</v>
      </c>
      <c r="T36" s="57">
        <v>2</v>
      </c>
      <c r="U36" s="57">
        <v>4</v>
      </c>
      <c r="V36" s="57">
        <v>0</v>
      </c>
      <c r="W36" s="57">
        <v>7.9249999999999998</v>
      </c>
      <c r="X36" s="57">
        <v>0</v>
      </c>
      <c r="Y36" s="57">
        <v>0</v>
      </c>
      <c r="Z36" s="57">
        <v>0</v>
      </c>
      <c r="AA36" s="57">
        <v>5.9249999999999998</v>
      </c>
      <c r="AB36" s="57">
        <v>4</v>
      </c>
      <c r="AC36" s="57">
        <f t="shared" si="70"/>
        <v>4</v>
      </c>
      <c r="AD36" s="57">
        <v>2</v>
      </c>
      <c r="AE36" s="57">
        <v>7.5</v>
      </c>
      <c r="AF36" s="57">
        <v>2</v>
      </c>
      <c r="AG36" s="57">
        <v>0</v>
      </c>
      <c r="AH36" s="57">
        <v>2</v>
      </c>
      <c r="AI36" s="57">
        <v>6.75</v>
      </c>
      <c r="AJ36" s="57">
        <v>0</v>
      </c>
      <c r="AK36" s="57">
        <v>0</v>
      </c>
      <c r="AL36" s="57">
        <v>4.5</v>
      </c>
      <c r="AM36" s="57">
        <v>0</v>
      </c>
      <c r="AN36" s="57">
        <v>0</v>
      </c>
      <c r="AO36" s="57">
        <v>0</v>
      </c>
      <c r="AP36" s="42">
        <f t="shared" si="71"/>
        <v>11.5</v>
      </c>
      <c r="AQ36" s="57">
        <v>3.7250000000000001</v>
      </c>
      <c r="AR36" s="57">
        <v>2.25</v>
      </c>
      <c r="AS36" s="57">
        <v>4</v>
      </c>
      <c r="AT36" s="57">
        <v>0</v>
      </c>
      <c r="AU36" s="57">
        <v>0</v>
      </c>
      <c r="AV36" s="57">
        <v>6</v>
      </c>
      <c r="AW36" s="57">
        <v>0</v>
      </c>
      <c r="AX36" s="57">
        <v>1.875</v>
      </c>
      <c r="AY36" s="57">
        <v>0</v>
      </c>
      <c r="AZ36" s="57">
        <v>0</v>
      </c>
      <c r="BA36" s="57">
        <v>0</v>
      </c>
      <c r="BB36" s="57">
        <v>0</v>
      </c>
      <c r="BC36" s="57">
        <f t="shared" si="72"/>
        <v>9.9749999999999996</v>
      </c>
      <c r="BD36" s="57">
        <v>0</v>
      </c>
      <c r="BE36" s="57">
        <v>3.9</v>
      </c>
      <c r="BF36" s="57">
        <v>0</v>
      </c>
      <c r="BG36" s="57">
        <v>0</v>
      </c>
      <c r="BH36" s="57">
        <v>0</v>
      </c>
      <c r="BI36" s="57">
        <v>0</v>
      </c>
      <c r="BJ36" s="57">
        <v>2</v>
      </c>
      <c r="BK36" s="57">
        <v>0</v>
      </c>
      <c r="BL36" s="57">
        <v>0</v>
      </c>
      <c r="BM36" s="57">
        <v>3.8</v>
      </c>
      <c r="BN36" s="57">
        <v>0</v>
      </c>
      <c r="BO36" s="57">
        <v>0</v>
      </c>
      <c r="BP36" s="57">
        <f t="shared" si="73"/>
        <v>3.9</v>
      </c>
      <c r="BQ36" s="57">
        <v>5.7</v>
      </c>
      <c r="BR36" s="57">
        <v>2</v>
      </c>
      <c r="BS36" s="57">
        <v>0</v>
      </c>
      <c r="BT36" s="57">
        <v>2</v>
      </c>
      <c r="BU36" s="57">
        <v>0</v>
      </c>
      <c r="BV36" s="57">
        <v>1.8</v>
      </c>
      <c r="BW36" s="57">
        <v>0</v>
      </c>
      <c r="BX36" s="57">
        <v>0</v>
      </c>
      <c r="BY36" s="57">
        <v>0</v>
      </c>
      <c r="BZ36" s="57">
        <v>0</v>
      </c>
      <c r="CA36" s="57">
        <v>0</v>
      </c>
      <c r="CB36" s="57">
        <v>0</v>
      </c>
      <c r="CC36" s="57">
        <f t="shared" si="74"/>
        <v>7.7</v>
      </c>
      <c r="CD36" s="57">
        <v>0</v>
      </c>
      <c r="CE36" s="57">
        <v>0</v>
      </c>
      <c r="CF36" s="57">
        <v>0</v>
      </c>
      <c r="CG36" s="57">
        <v>0</v>
      </c>
      <c r="CH36" s="57">
        <v>0</v>
      </c>
      <c r="CI36" s="57">
        <v>0</v>
      </c>
      <c r="CJ36" s="57">
        <v>0</v>
      </c>
      <c r="CK36" s="57">
        <v>0</v>
      </c>
      <c r="CL36" s="57">
        <v>0</v>
      </c>
      <c r="CM36" s="57">
        <v>0</v>
      </c>
      <c r="CN36" s="57">
        <v>0</v>
      </c>
      <c r="CO36" s="57">
        <v>0</v>
      </c>
      <c r="CP36" s="57">
        <f t="shared" si="75"/>
        <v>0</v>
      </c>
      <c r="CQ36" s="57">
        <v>0</v>
      </c>
      <c r="CR36" s="57">
        <v>0</v>
      </c>
      <c r="CS36" s="57">
        <v>0</v>
      </c>
      <c r="CT36" s="57">
        <v>0</v>
      </c>
      <c r="CU36" s="57">
        <v>0</v>
      </c>
      <c r="CV36" s="57">
        <v>0</v>
      </c>
      <c r="CW36" s="57">
        <v>0</v>
      </c>
      <c r="CX36" s="57">
        <v>0</v>
      </c>
      <c r="CY36" s="57">
        <v>0</v>
      </c>
      <c r="CZ36" s="57">
        <v>0</v>
      </c>
      <c r="DA36" s="57">
        <v>0</v>
      </c>
      <c r="DB36" s="57">
        <v>0</v>
      </c>
      <c r="DC36" s="57">
        <f t="shared" si="76"/>
        <v>0</v>
      </c>
      <c r="DD36" s="57">
        <v>0</v>
      </c>
      <c r="DE36" s="57">
        <v>0</v>
      </c>
      <c r="DF36" s="57">
        <v>0</v>
      </c>
      <c r="DG36" s="57">
        <v>0</v>
      </c>
      <c r="DH36" s="57">
        <v>0</v>
      </c>
      <c r="DI36" s="57">
        <v>0</v>
      </c>
      <c r="DJ36" s="57">
        <v>0</v>
      </c>
      <c r="DK36" s="57">
        <v>0</v>
      </c>
      <c r="DL36" s="57">
        <v>0</v>
      </c>
      <c r="DM36" s="57">
        <v>0</v>
      </c>
      <c r="DN36" s="57">
        <v>0</v>
      </c>
      <c r="DO36" s="57">
        <v>0</v>
      </c>
      <c r="DP36" s="57">
        <f>SUM(DD36:DO36)</f>
        <v>0</v>
      </c>
    </row>
    <row r="37" spans="2:120" x14ac:dyDescent="0.2">
      <c r="B37" s="43" t="s">
        <v>288</v>
      </c>
      <c r="C37" s="44"/>
      <c r="D37" s="58"/>
      <c r="E37" s="58"/>
      <c r="F37" s="58"/>
      <c r="G37" s="58"/>
      <c r="H37" s="58"/>
      <c r="I37" s="58"/>
      <c r="J37" s="58"/>
      <c r="K37" s="58"/>
      <c r="L37" s="58"/>
      <c r="M37" s="58"/>
      <c r="N37" s="58"/>
      <c r="O37" s="58"/>
      <c r="P37" s="58"/>
      <c r="Q37" s="58">
        <f>SUM(Q32:Q36)</f>
        <v>5.9749999999999996</v>
      </c>
      <c r="R37" s="58">
        <f t="shared" ref="R37:CC37" si="77">SUM(R32:R36)</f>
        <v>16</v>
      </c>
      <c r="S37" s="58">
        <f t="shared" si="77"/>
        <v>0</v>
      </c>
      <c r="T37" s="58">
        <f t="shared" si="77"/>
        <v>2</v>
      </c>
      <c r="U37" s="58">
        <f t="shared" si="77"/>
        <v>12</v>
      </c>
      <c r="V37" s="58">
        <f t="shared" si="77"/>
        <v>7</v>
      </c>
      <c r="W37" s="58">
        <f t="shared" si="77"/>
        <v>11.925000000000001</v>
      </c>
      <c r="X37" s="58">
        <f t="shared" si="77"/>
        <v>1</v>
      </c>
      <c r="Y37" s="58">
        <f t="shared" si="77"/>
        <v>16</v>
      </c>
      <c r="Z37" s="58">
        <f t="shared" si="77"/>
        <v>5.95</v>
      </c>
      <c r="AA37" s="58">
        <f t="shared" si="77"/>
        <v>15.925000000000001</v>
      </c>
      <c r="AB37" s="58">
        <f t="shared" si="77"/>
        <v>8</v>
      </c>
      <c r="AC37" s="58">
        <f t="shared" si="77"/>
        <v>21.975000000000001</v>
      </c>
      <c r="AD37" s="58">
        <f t="shared" si="77"/>
        <v>18</v>
      </c>
      <c r="AE37" s="58">
        <f t="shared" si="77"/>
        <v>25.5</v>
      </c>
      <c r="AF37" s="58">
        <f t="shared" si="77"/>
        <v>16</v>
      </c>
      <c r="AG37" s="58">
        <f t="shared" si="77"/>
        <v>6</v>
      </c>
      <c r="AH37" s="58">
        <f t="shared" si="77"/>
        <v>11.950000000000001</v>
      </c>
      <c r="AI37" s="58">
        <f t="shared" si="77"/>
        <v>38.75</v>
      </c>
      <c r="AJ37" s="58">
        <f t="shared" si="77"/>
        <v>26</v>
      </c>
      <c r="AK37" s="58">
        <f t="shared" si="77"/>
        <v>0</v>
      </c>
      <c r="AL37" s="58">
        <f t="shared" si="77"/>
        <v>14.5</v>
      </c>
      <c r="AM37" s="58">
        <f t="shared" si="77"/>
        <v>6</v>
      </c>
      <c r="AN37" s="58">
        <f t="shared" si="77"/>
        <v>22.75</v>
      </c>
      <c r="AO37" s="58">
        <f t="shared" si="77"/>
        <v>2</v>
      </c>
      <c r="AP37" s="58">
        <f t="shared" si="77"/>
        <v>59.5</v>
      </c>
      <c r="AQ37" s="58">
        <f t="shared" si="77"/>
        <v>7.7249999999999996</v>
      </c>
      <c r="AR37" s="58">
        <f t="shared" si="77"/>
        <v>2.25</v>
      </c>
      <c r="AS37" s="58">
        <f t="shared" si="77"/>
        <v>9.9250000000000007</v>
      </c>
      <c r="AT37" s="58">
        <f t="shared" si="77"/>
        <v>2</v>
      </c>
      <c r="AU37" s="58">
        <f t="shared" si="77"/>
        <v>8</v>
      </c>
      <c r="AV37" s="58">
        <f t="shared" si="77"/>
        <v>13.9</v>
      </c>
      <c r="AW37" s="58">
        <f t="shared" si="77"/>
        <v>6.9749999999999996</v>
      </c>
      <c r="AX37" s="58">
        <f t="shared" si="77"/>
        <v>5.875</v>
      </c>
      <c r="AY37" s="58">
        <f t="shared" si="77"/>
        <v>8</v>
      </c>
      <c r="AZ37" s="58">
        <f t="shared" si="77"/>
        <v>12</v>
      </c>
      <c r="BA37" s="58">
        <f t="shared" si="77"/>
        <v>38</v>
      </c>
      <c r="BB37" s="58">
        <f t="shared" si="77"/>
        <v>2</v>
      </c>
      <c r="BC37" s="58">
        <f t="shared" si="77"/>
        <v>19.899999999999999</v>
      </c>
      <c r="BD37" s="58">
        <f t="shared" si="77"/>
        <v>8</v>
      </c>
      <c r="BE37" s="58">
        <f t="shared" si="77"/>
        <v>16.574999999999999</v>
      </c>
      <c r="BF37" s="58">
        <f t="shared" si="77"/>
        <v>16</v>
      </c>
      <c r="BG37" s="58">
        <f t="shared" si="77"/>
        <v>11.975</v>
      </c>
      <c r="BH37" s="58">
        <f t="shared" si="77"/>
        <v>18</v>
      </c>
      <c r="BI37" s="58">
        <f t="shared" si="77"/>
        <v>13.5</v>
      </c>
      <c r="BJ37" s="58">
        <f t="shared" si="77"/>
        <v>17.95</v>
      </c>
      <c r="BK37" s="58">
        <f t="shared" si="77"/>
        <v>10</v>
      </c>
      <c r="BL37" s="58">
        <f t="shared" si="77"/>
        <v>20</v>
      </c>
      <c r="BM37" s="58">
        <f t="shared" si="77"/>
        <v>19.8</v>
      </c>
      <c r="BN37" s="58">
        <f t="shared" si="77"/>
        <v>18</v>
      </c>
      <c r="BO37" s="58">
        <f t="shared" si="77"/>
        <v>14</v>
      </c>
      <c r="BP37" s="58">
        <f t="shared" si="77"/>
        <v>40.574999999999996</v>
      </c>
      <c r="BQ37" s="58">
        <f t="shared" si="77"/>
        <v>23.7</v>
      </c>
      <c r="BR37" s="58">
        <f t="shared" si="77"/>
        <v>11.9</v>
      </c>
      <c r="BS37" s="58">
        <f t="shared" si="77"/>
        <v>19.95</v>
      </c>
      <c r="BT37" s="58">
        <f t="shared" si="77"/>
        <v>8</v>
      </c>
      <c r="BU37" s="58">
        <f t="shared" si="77"/>
        <v>0</v>
      </c>
      <c r="BV37" s="58">
        <f t="shared" si="77"/>
        <v>1.8</v>
      </c>
      <c r="BW37" s="58">
        <v>0</v>
      </c>
      <c r="BX37" s="58">
        <f t="shared" si="77"/>
        <v>0</v>
      </c>
      <c r="BY37" s="58">
        <f t="shared" si="77"/>
        <v>0</v>
      </c>
      <c r="BZ37" s="58">
        <f t="shared" si="77"/>
        <v>0</v>
      </c>
      <c r="CA37" s="58">
        <f t="shared" si="77"/>
        <v>0</v>
      </c>
      <c r="CB37" s="58">
        <f t="shared" si="77"/>
        <v>0</v>
      </c>
      <c r="CC37" s="58">
        <f t="shared" si="77"/>
        <v>55.55</v>
      </c>
      <c r="CD37" s="58">
        <f t="shared" ref="CD37:CV37" si="78">SUM(CD32:CD36)</f>
        <v>0</v>
      </c>
      <c r="CE37" s="58">
        <f t="shared" si="78"/>
        <v>0</v>
      </c>
      <c r="CF37" s="58">
        <f t="shared" si="78"/>
        <v>0</v>
      </c>
      <c r="CG37" s="58">
        <f t="shared" si="78"/>
        <v>0</v>
      </c>
      <c r="CH37" s="58">
        <f t="shared" si="78"/>
        <v>0</v>
      </c>
      <c r="CI37" s="58">
        <f t="shared" si="78"/>
        <v>0</v>
      </c>
      <c r="CJ37" s="58">
        <v>0</v>
      </c>
      <c r="CK37" s="58">
        <f t="shared" si="78"/>
        <v>0</v>
      </c>
      <c r="CL37" s="58">
        <f t="shared" si="78"/>
        <v>0</v>
      </c>
      <c r="CM37" s="58">
        <f t="shared" si="78"/>
        <v>0</v>
      </c>
      <c r="CN37" s="58">
        <f t="shared" si="78"/>
        <v>0</v>
      </c>
      <c r="CO37" s="58">
        <f t="shared" si="78"/>
        <v>0</v>
      </c>
      <c r="CP37" s="58">
        <f t="shared" si="78"/>
        <v>0</v>
      </c>
      <c r="CQ37" s="58">
        <f t="shared" si="78"/>
        <v>0</v>
      </c>
      <c r="CR37" s="58">
        <f t="shared" si="78"/>
        <v>0</v>
      </c>
      <c r="CS37" s="58">
        <f t="shared" si="78"/>
        <v>0</v>
      </c>
      <c r="CT37" s="58">
        <f t="shared" si="78"/>
        <v>0</v>
      </c>
      <c r="CU37" s="58">
        <f t="shared" si="78"/>
        <v>0</v>
      </c>
      <c r="CV37" s="58">
        <f t="shared" si="78"/>
        <v>0</v>
      </c>
      <c r="CW37" s="58">
        <v>0</v>
      </c>
      <c r="CX37" s="58">
        <f t="shared" ref="CX37:DC37" si="79">SUM(CX32:CX36)</f>
        <v>0</v>
      </c>
      <c r="CY37" s="58">
        <f t="shared" si="79"/>
        <v>0</v>
      </c>
      <c r="CZ37" s="58">
        <f t="shared" si="79"/>
        <v>0</v>
      </c>
      <c r="DA37" s="58">
        <f t="shared" si="79"/>
        <v>0</v>
      </c>
      <c r="DB37" s="58">
        <f t="shared" si="79"/>
        <v>0</v>
      </c>
      <c r="DC37" s="58">
        <f t="shared" si="79"/>
        <v>0</v>
      </c>
      <c r="DD37" s="58">
        <f t="shared" ref="DD37:DI37" si="80">SUM(DD32:DD36)</f>
        <v>0</v>
      </c>
      <c r="DE37" s="58">
        <f t="shared" si="80"/>
        <v>0</v>
      </c>
      <c r="DF37" s="58">
        <f t="shared" si="80"/>
        <v>0</v>
      </c>
      <c r="DG37" s="58">
        <f t="shared" si="80"/>
        <v>0</v>
      </c>
      <c r="DH37" s="58">
        <f t="shared" si="80"/>
        <v>0</v>
      </c>
      <c r="DI37" s="58">
        <f t="shared" si="80"/>
        <v>0</v>
      </c>
      <c r="DJ37" s="58">
        <v>0</v>
      </c>
      <c r="DK37" s="58">
        <f t="shared" ref="DK37:DP37" si="81">SUM(DK32:DK36)</f>
        <v>0</v>
      </c>
      <c r="DL37" s="58">
        <f t="shared" si="81"/>
        <v>0</v>
      </c>
      <c r="DM37" s="58">
        <f t="shared" si="81"/>
        <v>0</v>
      </c>
      <c r="DN37" s="58">
        <f t="shared" si="81"/>
        <v>0</v>
      </c>
      <c r="DO37" s="58">
        <f t="shared" si="81"/>
        <v>0</v>
      </c>
      <c r="DP37" s="58">
        <f t="shared" si="81"/>
        <v>0</v>
      </c>
    </row>
    <row r="38" spans="2:120" x14ac:dyDescent="0.2">
      <c r="B38" s="37" t="s">
        <v>289</v>
      </c>
      <c r="C38" s="8" t="s">
        <v>188</v>
      </c>
      <c r="Q38" s="57">
        <v>0</v>
      </c>
      <c r="R38" s="57">
        <v>4</v>
      </c>
      <c r="S38" s="57">
        <v>7.7249999999999996</v>
      </c>
      <c r="T38" s="57">
        <v>0</v>
      </c>
      <c r="U38" s="57">
        <v>0</v>
      </c>
      <c r="V38" s="57">
        <v>0</v>
      </c>
      <c r="W38" s="57">
        <v>0</v>
      </c>
      <c r="X38" s="57">
        <v>0</v>
      </c>
      <c r="Y38" s="57">
        <v>4</v>
      </c>
      <c r="Z38" s="57">
        <v>0</v>
      </c>
      <c r="AA38" s="57">
        <v>4</v>
      </c>
      <c r="AB38" s="57">
        <v>0</v>
      </c>
      <c r="AC38" s="57">
        <f t="shared" ref="AC38:AC43" si="82">SUM(Q38:S38)</f>
        <v>11.725</v>
      </c>
      <c r="AD38" s="57">
        <v>0</v>
      </c>
      <c r="AE38" s="57">
        <v>4</v>
      </c>
      <c r="AF38" s="57">
        <v>2</v>
      </c>
      <c r="AG38" s="57">
        <v>0</v>
      </c>
      <c r="AH38" s="57">
        <v>4</v>
      </c>
      <c r="AI38" s="57">
        <v>0</v>
      </c>
      <c r="AJ38" s="57">
        <v>4</v>
      </c>
      <c r="AK38" s="57">
        <v>0</v>
      </c>
      <c r="AL38" s="57">
        <v>4</v>
      </c>
      <c r="AM38" s="57">
        <v>4</v>
      </c>
      <c r="AN38" s="57">
        <v>4</v>
      </c>
      <c r="AO38" s="57">
        <v>0</v>
      </c>
      <c r="AP38" s="42">
        <f t="shared" ref="AP38:AP43" si="83">SUM(AD38:AF38)</f>
        <v>6</v>
      </c>
      <c r="AQ38" s="57">
        <v>4</v>
      </c>
      <c r="AR38" s="57">
        <v>4.25</v>
      </c>
      <c r="AS38" s="57">
        <v>4</v>
      </c>
      <c r="AT38" s="57">
        <v>4</v>
      </c>
      <c r="AU38" s="57">
        <v>0</v>
      </c>
      <c r="AV38" s="57">
        <v>0</v>
      </c>
      <c r="AW38" s="57">
        <v>2</v>
      </c>
      <c r="AX38" s="57">
        <v>2</v>
      </c>
      <c r="AY38" s="57">
        <v>2</v>
      </c>
      <c r="AZ38" s="57">
        <v>3.95</v>
      </c>
      <c r="BA38" s="57">
        <v>3.95</v>
      </c>
      <c r="BB38" s="57">
        <v>1.95</v>
      </c>
      <c r="BC38" s="57">
        <f t="shared" ref="BC38:BC43" si="84">SUM(AQ38:AS38)</f>
        <v>12.25</v>
      </c>
      <c r="BD38" s="57">
        <v>8</v>
      </c>
      <c r="BE38" s="57">
        <v>4</v>
      </c>
      <c r="BF38" s="57">
        <v>4</v>
      </c>
      <c r="BG38" s="57">
        <v>8</v>
      </c>
      <c r="BH38" s="57">
        <v>2</v>
      </c>
      <c r="BI38" s="57">
        <v>4</v>
      </c>
      <c r="BJ38" s="57">
        <v>8</v>
      </c>
      <c r="BK38" s="57">
        <v>0</v>
      </c>
      <c r="BL38" s="57">
        <v>8</v>
      </c>
      <c r="BM38" s="57">
        <v>2</v>
      </c>
      <c r="BN38" s="57">
        <v>0</v>
      </c>
      <c r="BO38" s="57">
        <v>6</v>
      </c>
      <c r="BP38" s="57">
        <f t="shared" ref="BP38:BP43" si="85">SUM(BD38:BF38)</f>
        <v>16</v>
      </c>
      <c r="BQ38" s="57">
        <v>6</v>
      </c>
      <c r="BR38" s="57">
        <v>2</v>
      </c>
      <c r="BS38" s="57">
        <v>10</v>
      </c>
      <c r="BT38" s="57">
        <v>3.9</v>
      </c>
      <c r="BU38" s="57">
        <v>0</v>
      </c>
      <c r="BV38" s="57">
        <v>0</v>
      </c>
      <c r="BW38" s="57">
        <v>0</v>
      </c>
      <c r="BX38" s="57">
        <v>0</v>
      </c>
      <c r="BY38" s="57">
        <v>0</v>
      </c>
      <c r="BZ38" s="57">
        <v>0</v>
      </c>
      <c r="CA38" s="57">
        <v>0</v>
      </c>
      <c r="CB38" s="57">
        <v>0</v>
      </c>
      <c r="CC38" s="57">
        <f t="shared" ref="CC38:CC43" si="86">SUM(BQ38:BS38)</f>
        <v>18</v>
      </c>
      <c r="CD38" s="57">
        <v>0</v>
      </c>
      <c r="CE38" s="57">
        <v>0</v>
      </c>
      <c r="CF38" s="57">
        <v>0</v>
      </c>
      <c r="CG38" s="57">
        <v>0</v>
      </c>
      <c r="CH38" s="57">
        <v>0</v>
      </c>
      <c r="CI38" s="57">
        <v>0</v>
      </c>
      <c r="CJ38" s="57">
        <v>0</v>
      </c>
      <c r="CK38" s="57">
        <v>0</v>
      </c>
      <c r="CL38" s="57">
        <v>0</v>
      </c>
      <c r="CM38" s="57">
        <v>0</v>
      </c>
      <c r="CN38" s="57">
        <v>0</v>
      </c>
      <c r="CO38" s="57">
        <v>0</v>
      </c>
      <c r="CP38" s="57">
        <f t="shared" ref="CP38:CP43" si="87">SUM(CD38:CF38)</f>
        <v>0</v>
      </c>
      <c r="CQ38" s="57">
        <v>0</v>
      </c>
      <c r="CR38" s="57">
        <v>0</v>
      </c>
      <c r="CS38" s="57">
        <v>0</v>
      </c>
      <c r="CT38" s="57">
        <v>0</v>
      </c>
      <c r="CU38" s="57">
        <v>0</v>
      </c>
      <c r="CV38" s="57">
        <v>0</v>
      </c>
      <c r="CW38" s="57">
        <v>0</v>
      </c>
      <c r="CX38" s="57">
        <v>0</v>
      </c>
      <c r="CY38" s="57">
        <v>0</v>
      </c>
      <c r="CZ38" s="57">
        <v>0</v>
      </c>
      <c r="DA38" s="57">
        <v>0</v>
      </c>
      <c r="DB38" s="57">
        <v>0</v>
      </c>
      <c r="DC38" s="57">
        <f t="shared" ref="DC38:DC43" si="88">SUM(CQ38:CS38)</f>
        <v>0</v>
      </c>
      <c r="DD38" s="57">
        <v>0</v>
      </c>
      <c r="DE38" s="57">
        <v>0</v>
      </c>
      <c r="DF38" s="57">
        <v>0</v>
      </c>
      <c r="DG38" s="57">
        <v>0</v>
      </c>
      <c r="DH38" s="57">
        <v>0</v>
      </c>
      <c r="DI38" s="57">
        <v>0</v>
      </c>
      <c r="DJ38" s="57">
        <v>0</v>
      </c>
      <c r="DK38" s="57">
        <v>0</v>
      </c>
      <c r="DL38" s="57">
        <v>0</v>
      </c>
      <c r="DM38" s="57">
        <v>0</v>
      </c>
      <c r="DN38" s="57">
        <v>0</v>
      </c>
      <c r="DO38" s="57">
        <v>0</v>
      </c>
      <c r="DP38" s="57">
        <f t="shared" ref="DP38:DP43" si="89">SUM(DD38:DO38)</f>
        <v>0</v>
      </c>
    </row>
    <row r="39" spans="2:120" x14ac:dyDescent="0.2">
      <c r="B39" s="37"/>
      <c r="C39" s="8" t="s">
        <v>290</v>
      </c>
      <c r="Q39" s="57">
        <v>4</v>
      </c>
      <c r="R39" s="57">
        <v>0</v>
      </c>
      <c r="S39" s="57">
        <v>4</v>
      </c>
      <c r="T39" s="57">
        <v>0</v>
      </c>
      <c r="U39" s="57">
        <v>0</v>
      </c>
      <c r="V39" s="57">
        <v>2</v>
      </c>
      <c r="W39" s="57">
        <v>2</v>
      </c>
      <c r="X39" s="57">
        <v>2</v>
      </c>
      <c r="Y39" s="57">
        <v>6</v>
      </c>
      <c r="Z39" s="57">
        <v>-2</v>
      </c>
      <c r="AA39" s="57">
        <v>6</v>
      </c>
      <c r="AB39" s="57">
        <v>2</v>
      </c>
      <c r="AC39" s="57">
        <f t="shared" si="82"/>
        <v>8</v>
      </c>
      <c r="AD39" s="57">
        <v>4</v>
      </c>
      <c r="AE39" s="57">
        <v>4</v>
      </c>
      <c r="AF39" s="57">
        <v>-2</v>
      </c>
      <c r="AG39" s="57">
        <v>2</v>
      </c>
      <c r="AH39" s="57">
        <v>0</v>
      </c>
      <c r="AI39" s="57">
        <v>2</v>
      </c>
      <c r="AJ39" s="57">
        <v>4</v>
      </c>
      <c r="AK39" s="57">
        <v>0</v>
      </c>
      <c r="AL39" s="57">
        <v>4</v>
      </c>
      <c r="AM39" s="57">
        <v>0</v>
      </c>
      <c r="AN39" s="57">
        <v>0</v>
      </c>
      <c r="AO39" s="57">
        <v>4</v>
      </c>
      <c r="AP39" s="42">
        <f t="shared" si="83"/>
        <v>6</v>
      </c>
      <c r="AQ39" s="57">
        <v>0</v>
      </c>
      <c r="AR39" s="57">
        <v>4</v>
      </c>
      <c r="AS39" s="57">
        <v>0</v>
      </c>
      <c r="AT39" s="57">
        <v>2</v>
      </c>
      <c r="AU39" s="57">
        <v>0</v>
      </c>
      <c r="AV39" s="57">
        <v>0</v>
      </c>
      <c r="AW39" s="57">
        <v>0</v>
      </c>
      <c r="AX39" s="57">
        <v>0</v>
      </c>
      <c r="AY39" s="57">
        <v>0</v>
      </c>
      <c r="AZ39" s="57">
        <v>0</v>
      </c>
      <c r="BA39" s="57">
        <v>0</v>
      </c>
      <c r="BB39" s="57">
        <v>2</v>
      </c>
      <c r="BC39" s="57">
        <f t="shared" si="84"/>
        <v>4</v>
      </c>
      <c r="BD39" s="57">
        <v>0</v>
      </c>
      <c r="BE39" s="57">
        <v>2</v>
      </c>
      <c r="BF39" s="57">
        <v>2</v>
      </c>
      <c r="BG39" s="57">
        <v>4</v>
      </c>
      <c r="BH39" s="57">
        <v>4</v>
      </c>
      <c r="BI39" s="57">
        <v>4</v>
      </c>
      <c r="BJ39" s="57">
        <v>4</v>
      </c>
      <c r="BK39" s="57">
        <v>4</v>
      </c>
      <c r="BL39" s="57">
        <v>8</v>
      </c>
      <c r="BM39" s="57">
        <v>8</v>
      </c>
      <c r="BN39" s="57">
        <v>2</v>
      </c>
      <c r="BO39" s="57">
        <v>6</v>
      </c>
      <c r="BP39" s="57">
        <f t="shared" si="85"/>
        <v>4</v>
      </c>
      <c r="BQ39" s="57">
        <v>4</v>
      </c>
      <c r="BR39" s="57">
        <v>6</v>
      </c>
      <c r="BS39" s="57">
        <v>4</v>
      </c>
      <c r="BT39" s="57">
        <v>2</v>
      </c>
      <c r="BU39" s="57">
        <v>2</v>
      </c>
      <c r="BV39" s="57">
        <v>0</v>
      </c>
      <c r="BW39" s="57">
        <v>0</v>
      </c>
      <c r="BX39" s="57">
        <v>0</v>
      </c>
      <c r="BY39" s="57">
        <v>0</v>
      </c>
      <c r="BZ39" s="57">
        <v>0</v>
      </c>
      <c r="CA39" s="57">
        <v>0</v>
      </c>
      <c r="CB39" s="57">
        <v>0</v>
      </c>
      <c r="CC39" s="57">
        <f t="shared" si="86"/>
        <v>14</v>
      </c>
      <c r="CD39" s="57">
        <v>0</v>
      </c>
      <c r="CE39" s="57">
        <v>0</v>
      </c>
      <c r="CF39" s="57">
        <v>0</v>
      </c>
      <c r="CG39" s="57">
        <v>0</v>
      </c>
      <c r="CH39" s="57">
        <v>0</v>
      </c>
      <c r="CI39" s="57">
        <v>0</v>
      </c>
      <c r="CJ39" s="57">
        <v>0</v>
      </c>
      <c r="CK39" s="57">
        <v>0</v>
      </c>
      <c r="CL39" s="57">
        <v>0</v>
      </c>
      <c r="CM39" s="57">
        <v>0</v>
      </c>
      <c r="CN39" s="57">
        <v>0</v>
      </c>
      <c r="CO39" s="57">
        <v>0</v>
      </c>
      <c r="CP39" s="57">
        <f t="shared" si="87"/>
        <v>0</v>
      </c>
      <c r="CQ39" s="57">
        <v>0</v>
      </c>
      <c r="CR39" s="57">
        <v>0</v>
      </c>
      <c r="CS39" s="57">
        <v>0</v>
      </c>
      <c r="CT39" s="57">
        <v>0</v>
      </c>
      <c r="CU39" s="57">
        <v>0</v>
      </c>
      <c r="CV39" s="57">
        <v>0</v>
      </c>
      <c r="CW39" s="57">
        <v>0</v>
      </c>
      <c r="CX39" s="57">
        <v>0</v>
      </c>
      <c r="CY39" s="57">
        <v>0</v>
      </c>
      <c r="CZ39" s="57">
        <v>0</v>
      </c>
      <c r="DA39" s="57">
        <v>0</v>
      </c>
      <c r="DB39" s="57">
        <v>0</v>
      </c>
      <c r="DC39" s="57">
        <f t="shared" si="88"/>
        <v>0</v>
      </c>
      <c r="DD39" s="57">
        <v>0</v>
      </c>
      <c r="DE39" s="57">
        <v>0</v>
      </c>
      <c r="DF39" s="57">
        <v>0</v>
      </c>
      <c r="DG39" s="57">
        <v>0</v>
      </c>
      <c r="DH39" s="57">
        <v>0</v>
      </c>
      <c r="DI39" s="57">
        <v>0</v>
      </c>
      <c r="DJ39" s="57">
        <v>0</v>
      </c>
      <c r="DK39" s="57">
        <v>0</v>
      </c>
      <c r="DL39" s="57">
        <v>0</v>
      </c>
      <c r="DM39" s="57">
        <v>0</v>
      </c>
      <c r="DN39" s="57">
        <v>0</v>
      </c>
      <c r="DO39" s="57">
        <v>0</v>
      </c>
      <c r="DP39" s="57">
        <f t="shared" si="89"/>
        <v>0</v>
      </c>
    </row>
    <row r="40" spans="2:120" x14ac:dyDescent="0.2">
      <c r="B40" s="37"/>
      <c r="C40" s="8" t="s">
        <v>291</v>
      </c>
      <c r="Q40" s="57">
        <v>0</v>
      </c>
      <c r="R40" s="57">
        <v>0</v>
      </c>
      <c r="S40" s="57">
        <v>0</v>
      </c>
      <c r="T40" s="57">
        <v>0</v>
      </c>
      <c r="U40" s="57">
        <v>0</v>
      </c>
      <c r="V40" s="57">
        <v>0</v>
      </c>
      <c r="W40" s="57">
        <v>0</v>
      </c>
      <c r="X40" s="57">
        <v>0</v>
      </c>
      <c r="Y40" s="57">
        <v>0</v>
      </c>
      <c r="Z40" s="57">
        <v>0</v>
      </c>
      <c r="AA40" s="57">
        <v>0</v>
      </c>
      <c r="AB40" s="57">
        <v>0</v>
      </c>
      <c r="AC40" s="57">
        <f t="shared" si="82"/>
        <v>0</v>
      </c>
      <c r="AD40" s="57">
        <v>0</v>
      </c>
      <c r="AE40" s="57">
        <v>0</v>
      </c>
      <c r="AF40" s="57">
        <v>0</v>
      </c>
      <c r="AG40" s="57">
        <v>0</v>
      </c>
      <c r="AH40" s="57">
        <v>2</v>
      </c>
      <c r="AI40" s="57">
        <v>0</v>
      </c>
      <c r="AJ40" s="57">
        <v>0</v>
      </c>
      <c r="AK40" s="57">
        <v>0</v>
      </c>
      <c r="AL40" s="57">
        <v>1.9750000000000001</v>
      </c>
      <c r="AM40" s="57">
        <v>0</v>
      </c>
      <c r="AN40" s="57">
        <v>0</v>
      </c>
      <c r="AO40" s="57">
        <v>2</v>
      </c>
      <c r="AP40" s="42">
        <f t="shared" si="83"/>
        <v>0</v>
      </c>
      <c r="AQ40" s="57">
        <v>0</v>
      </c>
      <c r="AR40" s="57">
        <v>0</v>
      </c>
      <c r="AS40" s="57">
        <v>0</v>
      </c>
      <c r="AT40" s="57">
        <v>0</v>
      </c>
      <c r="AU40" s="57">
        <v>1</v>
      </c>
      <c r="AV40" s="57">
        <v>0</v>
      </c>
      <c r="AW40" s="57">
        <v>1</v>
      </c>
      <c r="AX40" s="57">
        <v>0</v>
      </c>
      <c r="AY40" s="57">
        <v>0</v>
      </c>
      <c r="AZ40" s="57">
        <v>0</v>
      </c>
      <c r="BA40" s="57">
        <v>0</v>
      </c>
      <c r="BB40" s="57">
        <v>0</v>
      </c>
      <c r="BC40" s="57">
        <f t="shared" si="84"/>
        <v>0</v>
      </c>
      <c r="BD40" s="57">
        <v>0</v>
      </c>
      <c r="BE40" s="57">
        <v>2</v>
      </c>
      <c r="BF40" s="57">
        <v>0</v>
      </c>
      <c r="BG40" s="57">
        <v>2</v>
      </c>
      <c r="BH40" s="57">
        <v>0</v>
      </c>
      <c r="BI40" s="57">
        <v>0</v>
      </c>
      <c r="BJ40" s="57">
        <v>0</v>
      </c>
      <c r="BK40" s="57">
        <v>0</v>
      </c>
      <c r="BL40" s="57">
        <v>4</v>
      </c>
      <c r="BM40" s="57">
        <v>0</v>
      </c>
      <c r="BN40" s="57">
        <v>0</v>
      </c>
      <c r="BO40" s="57">
        <v>0</v>
      </c>
      <c r="BP40" s="57">
        <f t="shared" si="85"/>
        <v>2</v>
      </c>
      <c r="BQ40" s="57">
        <v>4</v>
      </c>
      <c r="BR40" s="57">
        <v>0</v>
      </c>
      <c r="BS40" s="57">
        <v>0</v>
      </c>
      <c r="BT40" s="57">
        <v>0</v>
      </c>
      <c r="BU40" s="57">
        <v>0</v>
      </c>
      <c r="BV40" s="57">
        <v>0</v>
      </c>
      <c r="BW40" s="57">
        <v>0</v>
      </c>
      <c r="BX40" s="57">
        <v>0</v>
      </c>
      <c r="BY40" s="57">
        <v>0</v>
      </c>
      <c r="BZ40" s="57">
        <v>0</v>
      </c>
      <c r="CA40" s="57">
        <v>0</v>
      </c>
      <c r="CB40" s="57">
        <v>0</v>
      </c>
      <c r="CC40" s="57">
        <f t="shared" si="86"/>
        <v>4</v>
      </c>
      <c r="CD40" s="57">
        <v>0</v>
      </c>
      <c r="CE40" s="57">
        <v>0</v>
      </c>
      <c r="CF40" s="57">
        <v>0</v>
      </c>
      <c r="CG40" s="57">
        <v>0</v>
      </c>
      <c r="CH40" s="57">
        <v>0</v>
      </c>
      <c r="CI40" s="57">
        <v>0</v>
      </c>
      <c r="CJ40" s="57">
        <v>0</v>
      </c>
      <c r="CK40" s="57">
        <v>0</v>
      </c>
      <c r="CL40" s="57">
        <v>0</v>
      </c>
      <c r="CM40" s="57">
        <v>0</v>
      </c>
      <c r="CN40" s="57">
        <v>0</v>
      </c>
      <c r="CO40" s="57">
        <v>0</v>
      </c>
      <c r="CP40" s="57">
        <f t="shared" si="87"/>
        <v>0</v>
      </c>
      <c r="CQ40" s="57">
        <v>0</v>
      </c>
      <c r="CR40" s="57">
        <v>0</v>
      </c>
      <c r="CS40" s="57">
        <v>0</v>
      </c>
      <c r="CT40" s="57">
        <v>0</v>
      </c>
      <c r="CU40" s="57">
        <v>0</v>
      </c>
      <c r="CV40" s="57">
        <v>0</v>
      </c>
      <c r="CW40" s="57">
        <v>0</v>
      </c>
      <c r="CX40" s="57">
        <v>0</v>
      </c>
      <c r="CY40" s="57">
        <v>0</v>
      </c>
      <c r="CZ40" s="57">
        <v>0</v>
      </c>
      <c r="DA40" s="57">
        <v>0</v>
      </c>
      <c r="DB40" s="57">
        <v>0</v>
      </c>
      <c r="DC40" s="57">
        <f t="shared" si="88"/>
        <v>0</v>
      </c>
      <c r="DD40" s="57">
        <v>0</v>
      </c>
      <c r="DE40" s="57">
        <v>0</v>
      </c>
      <c r="DF40" s="57">
        <v>0</v>
      </c>
      <c r="DG40" s="57">
        <v>0</v>
      </c>
      <c r="DH40" s="57">
        <v>0</v>
      </c>
      <c r="DI40" s="57">
        <v>0</v>
      </c>
      <c r="DJ40" s="57">
        <v>0</v>
      </c>
      <c r="DK40" s="57">
        <v>0</v>
      </c>
      <c r="DL40" s="57">
        <v>0</v>
      </c>
      <c r="DM40" s="57">
        <v>0</v>
      </c>
      <c r="DN40" s="57">
        <v>0</v>
      </c>
      <c r="DO40" s="57">
        <v>0</v>
      </c>
      <c r="DP40" s="57">
        <f t="shared" si="89"/>
        <v>0</v>
      </c>
    </row>
    <row r="41" spans="2:120" x14ac:dyDescent="0.2">
      <c r="B41" s="37"/>
      <c r="C41" s="8" t="s">
        <v>189</v>
      </c>
      <c r="Q41" s="57">
        <v>0</v>
      </c>
      <c r="R41" s="57">
        <v>0</v>
      </c>
      <c r="S41" s="57">
        <v>3.4249999999999998</v>
      </c>
      <c r="T41" s="57">
        <v>0</v>
      </c>
      <c r="U41" s="57">
        <v>8.8000000000000007</v>
      </c>
      <c r="V41" s="57">
        <v>0</v>
      </c>
      <c r="W41" s="57">
        <v>0</v>
      </c>
      <c r="X41" s="57">
        <v>0</v>
      </c>
      <c r="Y41" s="57">
        <v>8.4499999999999993</v>
      </c>
      <c r="Z41" s="57">
        <v>0</v>
      </c>
      <c r="AA41" s="57">
        <v>0</v>
      </c>
      <c r="AB41" s="57">
        <v>3</v>
      </c>
      <c r="AC41" s="57">
        <f t="shared" si="82"/>
        <v>3.4249999999999998</v>
      </c>
      <c r="AD41" s="57">
        <v>10.925000000000001</v>
      </c>
      <c r="AE41" s="57">
        <v>4</v>
      </c>
      <c r="AF41" s="57">
        <v>0</v>
      </c>
      <c r="AG41" s="57">
        <v>0</v>
      </c>
      <c r="AH41" s="57">
        <v>0</v>
      </c>
      <c r="AI41" s="57">
        <v>0</v>
      </c>
      <c r="AJ41" s="57">
        <v>7.75</v>
      </c>
      <c r="AK41" s="57">
        <v>0</v>
      </c>
      <c r="AL41" s="57">
        <v>2</v>
      </c>
      <c r="AM41" s="57">
        <v>0</v>
      </c>
      <c r="AN41" s="57">
        <v>0</v>
      </c>
      <c r="AO41" s="57">
        <v>0</v>
      </c>
      <c r="AP41" s="42">
        <f t="shared" si="83"/>
        <v>14.925000000000001</v>
      </c>
      <c r="AQ41" s="57">
        <v>4</v>
      </c>
      <c r="AR41" s="57">
        <v>0</v>
      </c>
      <c r="AS41" s="57">
        <v>4</v>
      </c>
      <c r="AT41" s="57">
        <v>2</v>
      </c>
      <c r="AU41" s="57">
        <v>0</v>
      </c>
      <c r="AV41" s="57">
        <v>0</v>
      </c>
      <c r="AW41" s="57">
        <v>2</v>
      </c>
      <c r="AX41" s="57">
        <v>0</v>
      </c>
      <c r="AY41" s="57">
        <v>2</v>
      </c>
      <c r="AZ41" s="57">
        <v>8</v>
      </c>
      <c r="BA41" s="57">
        <v>0</v>
      </c>
      <c r="BB41" s="57">
        <v>8</v>
      </c>
      <c r="BC41" s="57">
        <f t="shared" si="84"/>
        <v>8</v>
      </c>
      <c r="BD41" s="57">
        <v>6</v>
      </c>
      <c r="BE41" s="57">
        <v>2</v>
      </c>
      <c r="BF41" s="57">
        <v>6</v>
      </c>
      <c r="BG41" s="57">
        <v>6</v>
      </c>
      <c r="BH41" s="57">
        <v>6</v>
      </c>
      <c r="BI41" s="57">
        <v>2</v>
      </c>
      <c r="BJ41" s="57">
        <v>6</v>
      </c>
      <c r="BK41" s="57">
        <v>6</v>
      </c>
      <c r="BL41" s="57">
        <v>4</v>
      </c>
      <c r="BM41" s="57">
        <v>4</v>
      </c>
      <c r="BN41" s="57">
        <v>5.9749999999999996</v>
      </c>
      <c r="BO41" s="57">
        <v>4</v>
      </c>
      <c r="BP41" s="57">
        <f t="shared" si="85"/>
        <v>14</v>
      </c>
      <c r="BQ41" s="57">
        <v>2</v>
      </c>
      <c r="BR41" s="57">
        <v>2</v>
      </c>
      <c r="BS41" s="57">
        <v>7.9749999999999996</v>
      </c>
      <c r="BT41" s="57">
        <v>0</v>
      </c>
      <c r="BU41" s="57">
        <v>0</v>
      </c>
      <c r="BV41" s="57">
        <v>0</v>
      </c>
      <c r="BW41" s="57">
        <v>0</v>
      </c>
      <c r="BX41" s="57">
        <v>0</v>
      </c>
      <c r="BY41" s="57">
        <v>0</v>
      </c>
      <c r="BZ41" s="57">
        <v>0</v>
      </c>
      <c r="CA41" s="57">
        <v>0</v>
      </c>
      <c r="CB41" s="57">
        <v>0</v>
      </c>
      <c r="CC41" s="57">
        <f t="shared" si="86"/>
        <v>11.975</v>
      </c>
      <c r="CD41" s="57">
        <v>0</v>
      </c>
      <c r="CE41" s="57">
        <v>0</v>
      </c>
      <c r="CF41" s="57">
        <v>0</v>
      </c>
      <c r="CG41" s="57">
        <v>0</v>
      </c>
      <c r="CH41" s="57">
        <v>0</v>
      </c>
      <c r="CI41" s="57">
        <v>0</v>
      </c>
      <c r="CJ41" s="57">
        <v>0</v>
      </c>
      <c r="CK41" s="57">
        <v>0</v>
      </c>
      <c r="CL41" s="57">
        <v>0</v>
      </c>
      <c r="CM41" s="57">
        <v>0</v>
      </c>
      <c r="CN41" s="57">
        <v>0</v>
      </c>
      <c r="CO41" s="57">
        <v>0</v>
      </c>
      <c r="CP41" s="57">
        <f t="shared" si="87"/>
        <v>0</v>
      </c>
      <c r="CQ41" s="57">
        <v>0</v>
      </c>
      <c r="CR41" s="57">
        <v>0</v>
      </c>
      <c r="CS41" s="57">
        <v>0</v>
      </c>
      <c r="CT41" s="57">
        <v>0</v>
      </c>
      <c r="CU41" s="57">
        <v>0</v>
      </c>
      <c r="CV41" s="57">
        <v>0</v>
      </c>
      <c r="CW41" s="57">
        <v>0</v>
      </c>
      <c r="CX41" s="57">
        <v>0</v>
      </c>
      <c r="CY41" s="57">
        <v>0</v>
      </c>
      <c r="CZ41" s="57">
        <v>0</v>
      </c>
      <c r="DA41" s="57">
        <v>0</v>
      </c>
      <c r="DB41" s="57">
        <v>0</v>
      </c>
      <c r="DC41" s="57">
        <f t="shared" si="88"/>
        <v>0</v>
      </c>
      <c r="DD41" s="57">
        <v>0</v>
      </c>
      <c r="DE41" s="57">
        <v>0</v>
      </c>
      <c r="DF41" s="57">
        <v>0</v>
      </c>
      <c r="DG41" s="57">
        <v>0</v>
      </c>
      <c r="DH41" s="57">
        <v>0</v>
      </c>
      <c r="DI41" s="57">
        <v>0</v>
      </c>
      <c r="DJ41" s="57">
        <v>0</v>
      </c>
      <c r="DK41" s="57">
        <v>0</v>
      </c>
      <c r="DL41" s="57">
        <v>0</v>
      </c>
      <c r="DM41" s="57">
        <v>0</v>
      </c>
      <c r="DN41" s="57">
        <v>0</v>
      </c>
      <c r="DO41" s="57">
        <v>0</v>
      </c>
      <c r="DP41" s="57">
        <f t="shared" si="89"/>
        <v>0</v>
      </c>
    </row>
    <row r="42" spans="2:120" x14ac:dyDescent="0.2">
      <c r="B42" s="37"/>
      <c r="C42" s="8" t="s">
        <v>190</v>
      </c>
      <c r="Q42" s="57">
        <v>0</v>
      </c>
      <c r="R42" s="57">
        <v>0</v>
      </c>
      <c r="S42" s="57">
        <v>0</v>
      </c>
      <c r="T42" s="57">
        <v>0</v>
      </c>
      <c r="U42" s="57">
        <v>0</v>
      </c>
      <c r="V42" s="57">
        <v>0</v>
      </c>
      <c r="W42" s="57">
        <v>0</v>
      </c>
      <c r="X42" s="57">
        <v>4</v>
      </c>
      <c r="Y42" s="57">
        <v>0</v>
      </c>
      <c r="Z42" s="57">
        <v>0</v>
      </c>
      <c r="AA42" s="57">
        <v>0</v>
      </c>
      <c r="AB42" s="57">
        <v>0</v>
      </c>
      <c r="AC42" s="57">
        <f t="shared" si="82"/>
        <v>0</v>
      </c>
      <c r="AD42" s="57">
        <v>8</v>
      </c>
      <c r="AE42" s="57">
        <v>0</v>
      </c>
      <c r="AF42" s="57">
        <v>0</v>
      </c>
      <c r="AG42" s="57">
        <v>0</v>
      </c>
      <c r="AH42" s="57">
        <v>0</v>
      </c>
      <c r="AI42" s="57">
        <v>1.8</v>
      </c>
      <c r="AJ42" s="57">
        <v>0</v>
      </c>
      <c r="AK42" s="57">
        <v>0</v>
      </c>
      <c r="AL42" s="57">
        <v>3.7250000000000001</v>
      </c>
      <c r="AM42" s="57">
        <v>0</v>
      </c>
      <c r="AN42" s="57">
        <v>0</v>
      </c>
      <c r="AO42" s="57">
        <v>0</v>
      </c>
      <c r="AP42" s="42">
        <f t="shared" si="83"/>
        <v>8</v>
      </c>
      <c r="AQ42" s="57">
        <v>0</v>
      </c>
      <c r="AR42" s="57">
        <v>2</v>
      </c>
      <c r="AS42" s="57">
        <v>0</v>
      </c>
      <c r="AT42" s="57">
        <v>0</v>
      </c>
      <c r="AU42" s="57">
        <v>0</v>
      </c>
      <c r="AV42" s="57">
        <v>1.825</v>
      </c>
      <c r="AW42" s="57">
        <v>0</v>
      </c>
      <c r="AX42" s="57">
        <v>0</v>
      </c>
      <c r="AY42" s="57">
        <v>2</v>
      </c>
      <c r="AZ42" s="57">
        <v>0</v>
      </c>
      <c r="BA42" s="57">
        <v>2</v>
      </c>
      <c r="BB42" s="57">
        <v>0</v>
      </c>
      <c r="BC42" s="57">
        <f t="shared" si="84"/>
        <v>2</v>
      </c>
      <c r="BD42" s="57">
        <v>4</v>
      </c>
      <c r="BE42" s="57">
        <v>2</v>
      </c>
      <c r="BF42" s="57">
        <v>0</v>
      </c>
      <c r="BG42" s="57">
        <v>2</v>
      </c>
      <c r="BH42" s="57">
        <v>2</v>
      </c>
      <c r="BI42" s="57">
        <v>0</v>
      </c>
      <c r="BJ42" s="57">
        <v>2</v>
      </c>
      <c r="BK42" s="57">
        <v>1.85</v>
      </c>
      <c r="BL42" s="57">
        <v>1.9750000000000001</v>
      </c>
      <c r="BM42" s="57">
        <v>0</v>
      </c>
      <c r="BN42" s="57">
        <v>1.625</v>
      </c>
      <c r="BO42" s="57">
        <v>3.9249999999999998</v>
      </c>
      <c r="BP42" s="57">
        <f t="shared" si="85"/>
        <v>6</v>
      </c>
      <c r="BQ42" s="57">
        <v>2</v>
      </c>
      <c r="BR42" s="57">
        <v>3.9249999999999998</v>
      </c>
      <c r="BS42" s="57">
        <v>1.9750000000000001</v>
      </c>
      <c r="BT42" s="57">
        <v>0</v>
      </c>
      <c r="BU42" s="57">
        <v>0</v>
      </c>
      <c r="BV42" s="57">
        <v>0</v>
      </c>
      <c r="BW42" s="57">
        <v>0</v>
      </c>
      <c r="BX42" s="57">
        <v>0</v>
      </c>
      <c r="BY42" s="57">
        <v>0</v>
      </c>
      <c r="BZ42" s="57">
        <v>0</v>
      </c>
      <c r="CA42" s="57">
        <v>0</v>
      </c>
      <c r="CB42" s="57">
        <v>0</v>
      </c>
      <c r="CC42" s="57">
        <f t="shared" si="86"/>
        <v>7.9</v>
      </c>
      <c r="CD42" s="57">
        <v>0</v>
      </c>
      <c r="CE42" s="57">
        <v>0</v>
      </c>
      <c r="CF42" s="57">
        <v>0</v>
      </c>
      <c r="CG42" s="57">
        <v>0</v>
      </c>
      <c r="CH42" s="57">
        <v>0</v>
      </c>
      <c r="CI42" s="57">
        <v>0</v>
      </c>
      <c r="CJ42" s="57">
        <v>0</v>
      </c>
      <c r="CK42" s="57">
        <v>0</v>
      </c>
      <c r="CL42" s="57">
        <v>0</v>
      </c>
      <c r="CM42" s="57">
        <v>0</v>
      </c>
      <c r="CN42" s="57">
        <v>0</v>
      </c>
      <c r="CO42" s="57">
        <v>0</v>
      </c>
      <c r="CP42" s="57">
        <f t="shared" si="87"/>
        <v>0</v>
      </c>
      <c r="CQ42" s="57">
        <v>0</v>
      </c>
      <c r="CR42" s="57">
        <v>0</v>
      </c>
      <c r="CS42" s="57">
        <v>0</v>
      </c>
      <c r="CT42" s="57">
        <v>0</v>
      </c>
      <c r="CU42" s="57">
        <v>0</v>
      </c>
      <c r="CV42" s="57">
        <v>0</v>
      </c>
      <c r="CW42" s="57">
        <v>0</v>
      </c>
      <c r="CX42" s="57">
        <v>0</v>
      </c>
      <c r="CY42" s="57">
        <v>0</v>
      </c>
      <c r="CZ42" s="57">
        <v>0</v>
      </c>
      <c r="DA42" s="57">
        <v>0</v>
      </c>
      <c r="DB42" s="57">
        <v>0</v>
      </c>
      <c r="DC42" s="57">
        <f t="shared" si="88"/>
        <v>0</v>
      </c>
      <c r="DD42" s="57">
        <v>0</v>
      </c>
      <c r="DE42" s="57">
        <v>0</v>
      </c>
      <c r="DF42" s="57">
        <v>0</v>
      </c>
      <c r="DG42" s="57">
        <v>0</v>
      </c>
      <c r="DH42" s="57">
        <v>0</v>
      </c>
      <c r="DI42" s="57">
        <v>0</v>
      </c>
      <c r="DJ42" s="57">
        <v>0</v>
      </c>
      <c r="DK42" s="57">
        <v>0</v>
      </c>
      <c r="DL42" s="57">
        <v>0</v>
      </c>
      <c r="DM42" s="57">
        <v>0</v>
      </c>
      <c r="DN42" s="57">
        <v>0</v>
      </c>
      <c r="DO42" s="57">
        <v>0</v>
      </c>
      <c r="DP42" s="57">
        <f t="shared" si="89"/>
        <v>0</v>
      </c>
    </row>
    <row r="43" spans="2:120" x14ac:dyDescent="0.2">
      <c r="B43" s="37"/>
      <c r="C43" s="8" t="s">
        <v>191</v>
      </c>
      <c r="Q43" s="57">
        <v>0</v>
      </c>
      <c r="R43" s="57">
        <v>8</v>
      </c>
      <c r="S43" s="57">
        <v>0</v>
      </c>
      <c r="T43" s="57">
        <v>0</v>
      </c>
      <c r="U43" s="57">
        <v>0</v>
      </c>
      <c r="V43" s="57">
        <v>0</v>
      </c>
      <c r="W43" s="57">
        <v>0</v>
      </c>
      <c r="X43" s="57">
        <v>0</v>
      </c>
      <c r="Y43" s="57">
        <v>2</v>
      </c>
      <c r="Z43" s="57">
        <v>0</v>
      </c>
      <c r="AA43" s="57">
        <v>6</v>
      </c>
      <c r="AB43" s="57">
        <v>0</v>
      </c>
      <c r="AC43" s="57">
        <f t="shared" si="82"/>
        <v>8</v>
      </c>
      <c r="AD43" s="57">
        <v>10</v>
      </c>
      <c r="AE43" s="57">
        <v>0</v>
      </c>
      <c r="AF43" s="57">
        <v>0</v>
      </c>
      <c r="AG43" s="57">
        <v>7.9</v>
      </c>
      <c r="AH43" s="57">
        <v>0</v>
      </c>
      <c r="AI43" s="57">
        <v>0</v>
      </c>
      <c r="AJ43" s="57">
        <v>16</v>
      </c>
      <c r="AK43" s="57">
        <v>0</v>
      </c>
      <c r="AL43" s="57">
        <v>0</v>
      </c>
      <c r="AM43" s="57">
        <v>0</v>
      </c>
      <c r="AN43" s="57">
        <v>4</v>
      </c>
      <c r="AO43" s="57">
        <v>0</v>
      </c>
      <c r="AP43" s="42">
        <f t="shared" si="83"/>
        <v>10</v>
      </c>
      <c r="AQ43" s="57">
        <v>0</v>
      </c>
      <c r="AR43" s="57">
        <v>0</v>
      </c>
      <c r="AS43" s="57">
        <v>6</v>
      </c>
      <c r="AT43" s="57">
        <v>8</v>
      </c>
      <c r="AU43" s="57">
        <v>0</v>
      </c>
      <c r="AV43" s="57">
        <v>0</v>
      </c>
      <c r="AW43" s="57">
        <v>2</v>
      </c>
      <c r="AX43" s="57">
        <v>0</v>
      </c>
      <c r="AY43" s="57">
        <v>2</v>
      </c>
      <c r="AZ43" s="57">
        <v>3.9750000000000001</v>
      </c>
      <c r="BA43" s="57">
        <v>8</v>
      </c>
      <c r="BB43" s="57">
        <v>0</v>
      </c>
      <c r="BC43" s="57">
        <f t="shared" si="84"/>
        <v>6</v>
      </c>
      <c r="BD43" s="57">
        <v>0</v>
      </c>
      <c r="BE43" s="57">
        <v>3.95</v>
      </c>
      <c r="BF43" s="57">
        <v>2</v>
      </c>
      <c r="BG43" s="57">
        <v>0</v>
      </c>
      <c r="BH43" s="57">
        <v>2</v>
      </c>
      <c r="BI43" s="57">
        <v>0</v>
      </c>
      <c r="BJ43" s="57">
        <v>6</v>
      </c>
      <c r="BK43" s="57">
        <v>2</v>
      </c>
      <c r="BL43" s="57">
        <v>0</v>
      </c>
      <c r="BM43" s="57">
        <v>0</v>
      </c>
      <c r="BN43" s="57">
        <v>0</v>
      </c>
      <c r="BO43" s="57">
        <v>4</v>
      </c>
      <c r="BP43" s="57">
        <f t="shared" si="85"/>
        <v>5.95</v>
      </c>
      <c r="BQ43" s="57">
        <v>2</v>
      </c>
      <c r="BR43" s="57">
        <v>2</v>
      </c>
      <c r="BS43" s="57">
        <v>1.9750000000000001</v>
      </c>
      <c r="BT43" s="57">
        <v>0</v>
      </c>
      <c r="BU43" s="57">
        <v>0</v>
      </c>
      <c r="BV43" s="57">
        <v>0</v>
      </c>
      <c r="BW43" s="57">
        <v>0</v>
      </c>
      <c r="BX43" s="57">
        <v>0</v>
      </c>
      <c r="BY43" s="57">
        <v>0</v>
      </c>
      <c r="BZ43" s="57">
        <v>0</v>
      </c>
      <c r="CA43" s="57">
        <v>0</v>
      </c>
      <c r="CB43" s="57">
        <v>0</v>
      </c>
      <c r="CC43" s="57">
        <f t="shared" si="86"/>
        <v>5.9749999999999996</v>
      </c>
      <c r="CD43" s="57">
        <v>0</v>
      </c>
      <c r="CE43" s="57">
        <v>0</v>
      </c>
      <c r="CF43" s="57">
        <v>0</v>
      </c>
      <c r="CG43" s="57">
        <v>0</v>
      </c>
      <c r="CH43" s="57">
        <v>0</v>
      </c>
      <c r="CI43" s="57">
        <v>0</v>
      </c>
      <c r="CJ43" s="57">
        <v>0</v>
      </c>
      <c r="CK43" s="57">
        <v>0</v>
      </c>
      <c r="CL43" s="57">
        <v>0</v>
      </c>
      <c r="CM43" s="57">
        <v>0</v>
      </c>
      <c r="CN43" s="57">
        <v>0</v>
      </c>
      <c r="CO43" s="57">
        <v>0</v>
      </c>
      <c r="CP43" s="57">
        <f t="shared" si="87"/>
        <v>0</v>
      </c>
      <c r="CQ43" s="57">
        <v>0</v>
      </c>
      <c r="CR43" s="57">
        <v>0</v>
      </c>
      <c r="CS43" s="57">
        <v>0</v>
      </c>
      <c r="CT43" s="57">
        <v>0</v>
      </c>
      <c r="CU43" s="57">
        <v>0</v>
      </c>
      <c r="CV43" s="57">
        <v>0</v>
      </c>
      <c r="CW43" s="57">
        <v>0</v>
      </c>
      <c r="CX43" s="57">
        <v>0</v>
      </c>
      <c r="CY43" s="57">
        <v>0</v>
      </c>
      <c r="CZ43" s="57">
        <v>0</v>
      </c>
      <c r="DA43" s="57">
        <v>0</v>
      </c>
      <c r="DB43" s="57">
        <v>0</v>
      </c>
      <c r="DC43" s="57">
        <f t="shared" si="88"/>
        <v>0</v>
      </c>
      <c r="DD43" s="57">
        <v>0</v>
      </c>
      <c r="DE43" s="57">
        <v>0</v>
      </c>
      <c r="DF43" s="57">
        <v>0</v>
      </c>
      <c r="DG43" s="57">
        <v>0</v>
      </c>
      <c r="DH43" s="57">
        <v>0</v>
      </c>
      <c r="DI43" s="57">
        <v>0</v>
      </c>
      <c r="DJ43" s="57">
        <v>0</v>
      </c>
      <c r="DK43" s="57">
        <v>0</v>
      </c>
      <c r="DL43" s="57">
        <v>0</v>
      </c>
      <c r="DM43" s="57">
        <v>0</v>
      </c>
      <c r="DN43" s="57">
        <v>0</v>
      </c>
      <c r="DO43" s="57">
        <v>0</v>
      </c>
      <c r="DP43" s="57">
        <f t="shared" si="89"/>
        <v>0</v>
      </c>
    </row>
    <row r="44" spans="2:120" x14ac:dyDescent="0.2">
      <c r="B44" s="43" t="s">
        <v>292</v>
      </c>
      <c r="C44" s="44"/>
      <c r="D44" s="58"/>
      <c r="E44" s="58"/>
      <c r="F44" s="58"/>
      <c r="G44" s="58"/>
      <c r="H44" s="58"/>
      <c r="I44" s="58"/>
      <c r="J44" s="58"/>
      <c r="K44" s="58"/>
      <c r="L44" s="58"/>
      <c r="M44" s="58"/>
      <c r="N44" s="58"/>
      <c r="O44" s="58"/>
      <c r="P44" s="58"/>
      <c r="Q44" s="58">
        <f>SUM(Q38:Q43)</f>
        <v>4</v>
      </c>
      <c r="R44" s="58">
        <f t="shared" ref="R44:CC44" si="90">SUM(R38:R43)</f>
        <v>12</v>
      </c>
      <c r="S44" s="58">
        <f t="shared" si="90"/>
        <v>15.149999999999999</v>
      </c>
      <c r="T44" s="58">
        <f t="shared" si="90"/>
        <v>0</v>
      </c>
      <c r="U44" s="58">
        <f t="shared" si="90"/>
        <v>8.8000000000000007</v>
      </c>
      <c r="V44" s="58">
        <f t="shared" si="90"/>
        <v>2</v>
      </c>
      <c r="W44" s="58">
        <f t="shared" si="90"/>
        <v>2</v>
      </c>
      <c r="X44" s="58">
        <f t="shared" si="90"/>
        <v>6</v>
      </c>
      <c r="Y44" s="58">
        <f t="shared" si="90"/>
        <v>20.45</v>
      </c>
      <c r="Z44" s="58">
        <f t="shared" si="90"/>
        <v>-2</v>
      </c>
      <c r="AA44" s="58">
        <f t="shared" si="90"/>
        <v>16</v>
      </c>
      <c r="AB44" s="58">
        <f t="shared" si="90"/>
        <v>5</v>
      </c>
      <c r="AC44" s="58">
        <f t="shared" si="90"/>
        <v>31.150000000000002</v>
      </c>
      <c r="AD44" s="58">
        <f t="shared" si="90"/>
        <v>32.924999999999997</v>
      </c>
      <c r="AE44" s="58">
        <f t="shared" si="90"/>
        <v>12</v>
      </c>
      <c r="AF44" s="58">
        <f t="shared" si="90"/>
        <v>0</v>
      </c>
      <c r="AG44" s="58">
        <f t="shared" si="90"/>
        <v>9.9</v>
      </c>
      <c r="AH44" s="58">
        <f t="shared" si="90"/>
        <v>6</v>
      </c>
      <c r="AI44" s="58">
        <f t="shared" si="90"/>
        <v>3.8</v>
      </c>
      <c r="AJ44" s="58">
        <f t="shared" si="90"/>
        <v>31.75</v>
      </c>
      <c r="AK44" s="58">
        <f t="shared" si="90"/>
        <v>0</v>
      </c>
      <c r="AL44" s="58">
        <f t="shared" si="90"/>
        <v>15.7</v>
      </c>
      <c r="AM44" s="58">
        <f t="shared" si="90"/>
        <v>4</v>
      </c>
      <c r="AN44" s="58">
        <f t="shared" si="90"/>
        <v>8</v>
      </c>
      <c r="AO44" s="58">
        <f t="shared" si="90"/>
        <v>6</v>
      </c>
      <c r="AP44" s="58">
        <f t="shared" si="90"/>
        <v>44.924999999999997</v>
      </c>
      <c r="AQ44" s="58">
        <f t="shared" si="90"/>
        <v>8</v>
      </c>
      <c r="AR44" s="58">
        <f t="shared" si="90"/>
        <v>10.25</v>
      </c>
      <c r="AS44" s="58">
        <f t="shared" si="90"/>
        <v>14</v>
      </c>
      <c r="AT44" s="58">
        <f t="shared" si="90"/>
        <v>16</v>
      </c>
      <c r="AU44" s="58">
        <f t="shared" si="90"/>
        <v>1</v>
      </c>
      <c r="AV44" s="58">
        <f t="shared" si="90"/>
        <v>1.825</v>
      </c>
      <c r="AW44" s="58">
        <f t="shared" si="90"/>
        <v>7</v>
      </c>
      <c r="AX44" s="58">
        <f t="shared" si="90"/>
        <v>2</v>
      </c>
      <c r="AY44" s="58">
        <f t="shared" si="90"/>
        <v>8</v>
      </c>
      <c r="AZ44" s="58">
        <f t="shared" si="90"/>
        <v>15.924999999999999</v>
      </c>
      <c r="BA44" s="58">
        <f t="shared" si="90"/>
        <v>13.95</v>
      </c>
      <c r="BB44" s="58">
        <f t="shared" si="90"/>
        <v>11.95</v>
      </c>
      <c r="BC44" s="58">
        <f t="shared" si="90"/>
        <v>32.25</v>
      </c>
      <c r="BD44" s="58">
        <f t="shared" si="90"/>
        <v>18</v>
      </c>
      <c r="BE44" s="58">
        <f t="shared" si="90"/>
        <v>15.95</v>
      </c>
      <c r="BF44" s="58">
        <f t="shared" si="90"/>
        <v>14</v>
      </c>
      <c r="BG44" s="58">
        <f t="shared" si="90"/>
        <v>22</v>
      </c>
      <c r="BH44" s="58">
        <f t="shared" si="90"/>
        <v>16</v>
      </c>
      <c r="BI44" s="58">
        <f t="shared" si="90"/>
        <v>10</v>
      </c>
      <c r="BJ44" s="58">
        <f t="shared" si="90"/>
        <v>26</v>
      </c>
      <c r="BK44" s="58">
        <f t="shared" si="90"/>
        <v>13.85</v>
      </c>
      <c r="BL44" s="58">
        <f t="shared" si="90"/>
        <v>25.975000000000001</v>
      </c>
      <c r="BM44" s="58">
        <f t="shared" si="90"/>
        <v>14</v>
      </c>
      <c r="BN44" s="58">
        <f t="shared" si="90"/>
        <v>9.6</v>
      </c>
      <c r="BO44" s="58">
        <f t="shared" si="90"/>
        <v>23.925000000000001</v>
      </c>
      <c r="BP44" s="58">
        <f t="shared" si="90"/>
        <v>47.95</v>
      </c>
      <c r="BQ44" s="58">
        <f t="shared" si="90"/>
        <v>20</v>
      </c>
      <c r="BR44" s="58">
        <f t="shared" si="90"/>
        <v>15.925000000000001</v>
      </c>
      <c r="BS44" s="58">
        <f t="shared" si="90"/>
        <v>25.925000000000004</v>
      </c>
      <c r="BT44" s="58">
        <f t="shared" si="90"/>
        <v>5.9</v>
      </c>
      <c r="BU44" s="58">
        <f t="shared" si="90"/>
        <v>2</v>
      </c>
      <c r="BV44" s="58">
        <f t="shared" si="90"/>
        <v>0</v>
      </c>
      <c r="BW44" s="58">
        <v>0</v>
      </c>
      <c r="BX44" s="58">
        <f t="shared" si="90"/>
        <v>0</v>
      </c>
      <c r="BY44" s="58">
        <f t="shared" si="90"/>
        <v>0</v>
      </c>
      <c r="BZ44" s="58">
        <f t="shared" si="90"/>
        <v>0</v>
      </c>
      <c r="CA44" s="58">
        <f t="shared" si="90"/>
        <v>0</v>
      </c>
      <c r="CB44" s="58">
        <f t="shared" si="90"/>
        <v>0</v>
      </c>
      <c r="CC44" s="58">
        <f t="shared" si="90"/>
        <v>61.85</v>
      </c>
      <c r="CD44" s="58">
        <f t="shared" ref="CD44:CV44" si="91">SUM(CD38:CD43)</f>
        <v>0</v>
      </c>
      <c r="CE44" s="58">
        <f t="shared" si="91"/>
        <v>0</v>
      </c>
      <c r="CF44" s="58">
        <f t="shared" si="91"/>
        <v>0</v>
      </c>
      <c r="CG44" s="58">
        <f t="shared" si="91"/>
        <v>0</v>
      </c>
      <c r="CH44" s="58">
        <f t="shared" si="91"/>
        <v>0</v>
      </c>
      <c r="CI44" s="58">
        <f t="shared" si="91"/>
        <v>0</v>
      </c>
      <c r="CJ44" s="58">
        <v>0</v>
      </c>
      <c r="CK44" s="58">
        <f t="shared" si="91"/>
        <v>0</v>
      </c>
      <c r="CL44" s="58">
        <f t="shared" si="91"/>
        <v>0</v>
      </c>
      <c r="CM44" s="58">
        <f t="shared" si="91"/>
        <v>0</v>
      </c>
      <c r="CN44" s="58">
        <f t="shared" si="91"/>
        <v>0</v>
      </c>
      <c r="CO44" s="58">
        <f t="shared" si="91"/>
        <v>0</v>
      </c>
      <c r="CP44" s="58">
        <f t="shared" si="91"/>
        <v>0</v>
      </c>
      <c r="CQ44" s="58">
        <f t="shared" si="91"/>
        <v>0</v>
      </c>
      <c r="CR44" s="58">
        <f t="shared" si="91"/>
        <v>0</v>
      </c>
      <c r="CS44" s="58">
        <f t="shared" si="91"/>
        <v>0</v>
      </c>
      <c r="CT44" s="58">
        <f t="shared" si="91"/>
        <v>0</v>
      </c>
      <c r="CU44" s="58">
        <f t="shared" si="91"/>
        <v>0</v>
      </c>
      <c r="CV44" s="58">
        <f t="shared" si="91"/>
        <v>0</v>
      </c>
      <c r="CW44" s="58">
        <v>0</v>
      </c>
      <c r="CX44" s="58">
        <f t="shared" ref="CX44:DC44" si="92">SUM(CX38:CX43)</f>
        <v>0</v>
      </c>
      <c r="CY44" s="58">
        <f t="shared" si="92"/>
        <v>0</v>
      </c>
      <c r="CZ44" s="58">
        <f t="shared" si="92"/>
        <v>0</v>
      </c>
      <c r="DA44" s="58">
        <f t="shared" si="92"/>
        <v>0</v>
      </c>
      <c r="DB44" s="58">
        <f t="shared" si="92"/>
        <v>0</v>
      </c>
      <c r="DC44" s="58">
        <f t="shared" si="92"/>
        <v>0</v>
      </c>
      <c r="DD44" s="58">
        <f t="shared" ref="DD44:DI44" si="93">SUM(DD38:DD43)</f>
        <v>0</v>
      </c>
      <c r="DE44" s="58">
        <f t="shared" si="93"/>
        <v>0</v>
      </c>
      <c r="DF44" s="58">
        <f t="shared" si="93"/>
        <v>0</v>
      </c>
      <c r="DG44" s="58">
        <f t="shared" si="93"/>
        <v>0</v>
      </c>
      <c r="DH44" s="58">
        <f t="shared" si="93"/>
        <v>0</v>
      </c>
      <c r="DI44" s="58">
        <f t="shared" si="93"/>
        <v>0</v>
      </c>
      <c r="DJ44" s="58">
        <v>0</v>
      </c>
      <c r="DK44" s="58">
        <f t="shared" ref="DK44:DP44" si="94">SUM(DK38:DK43)</f>
        <v>0</v>
      </c>
      <c r="DL44" s="58">
        <f t="shared" si="94"/>
        <v>0</v>
      </c>
      <c r="DM44" s="58">
        <f t="shared" si="94"/>
        <v>0</v>
      </c>
      <c r="DN44" s="58">
        <f t="shared" si="94"/>
        <v>0</v>
      </c>
      <c r="DO44" s="58">
        <f t="shared" si="94"/>
        <v>0</v>
      </c>
      <c r="DP44" s="58">
        <f t="shared" si="94"/>
        <v>0</v>
      </c>
    </row>
    <row r="45" spans="2:120" x14ac:dyDescent="0.2">
      <c r="B45" s="37" t="s">
        <v>293</v>
      </c>
      <c r="C45" s="8" t="s">
        <v>6</v>
      </c>
      <c r="Q45" s="57">
        <v>0</v>
      </c>
      <c r="R45" s="57">
        <v>0</v>
      </c>
      <c r="S45" s="57">
        <v>2</v>
      </c>
      <c r="T45" s="57">
        <v>0</v>
      </c>
      <c r="U45" s="57">
        <v>2</v>
      </c>
      <c r="V45" s="57">
        <v>2.5</v>
      </c>
      <c r="W45" s="57">
        <v>5.5</v>
      </c>
      <c r="X45" s="57">
        <v>0</v>
      </c>
      <c r="Y45" s="57">
        <v>4</v>
      </c>
      <c r="Z45" s="57">
        <v>1</v>
      </c>
      <c r="AA45" s="57">
        <v>11</v>
      </c>
      <c r="AB45" s="57">
        <v>9.9499999999999993</v>
      </c>
      <c r="AC45" s="57">
        <f t="shared" ref="AC45:AC49" si="95">SUM(Q45:S45)</f>
        <v>2</v>
      </c>
      <c r="AD45" s="57">
        <v>1.2</v>
      </c>
      <c r="AE45" s="57">
        <v>0</v>
      </c>
      <c r="AF45" s="57">
        <v>0</v>
      </c>
      <c r="AG45" s="57">
        <v>6.7249999999999996</v>
      </c>
      <c r="AH45" s="57">
        <v>8</v>
      </c>
      <c r="AI45" s="57">
        <v>1.2</v>
      </c>
      <c r="AJ45" s="57">
        <v>0</v>
      </c>
      <c r="AK45" s="57">
        <v>1.95</v>
      </c>
      <c r="AL45" s="57">
        <v>8.7999999999999989</v>
      </c>
      <c r="AM45" s="57">
        <v>0</v>
      </c>
      <c r="AN45" s="57">
        <v>0</v>
      </c>
      <c r="AO45" s="57">
        <v>8</v>
      </c>
      <c r="AP45" s="42">
        <f t="shared" ref="AP45:AP49" si="96">SUM(AD45:AF45)</f>
        <v>1.2</v>
      </c>
      <c r="AQ45" s="57">
        <v>5</v>
      </c>
      <c r="AR45" s="57">
        <v>0</v>
      </c>
      <c r="AS45" s="57">
        <v>0</v>
      </c>
      <c r="AT45" s="57">
        <v>1.5</v>
      </c>
      <c r="AU45" s="57">
        <v>1</v>
      </c>
      <c r="AV45" s="57">
        <v>4.3499999999999996</v>
      </c>
      <c r="AW45" s="57">
        <v>0</v>
      </c>
      <c r="AX45" s="57">
        <v>0</v>
      </c>
      <c r="AY45" s="57">
        <v>3.7250000000000001</v>
      </c>
      <c r="AZ45" s="57">
        <v>4</v>
      </c>
      <c r="BA45" s="57">
        <v>0</v>
      </c>
      <c r="BB45" s="57">
        <v>0</v>
      </c>
      <c r="BC45" s="57">
        <f t="shared" ref="BC45:BC49" si="97">SUM(AQ45:AS45)</f>
        <v>5</v>
      </c>
      <c r="BD45" s="57">
        <v>6</v>
      </c>
      <c r="BE45" s="57">
        <v>5</v>
      </c>
      <c r="BF45" s="57">
        <v>6</v>
      </c>
      <c r="BG45" s="57">
        <v>10.7</v>
      </c>
      <c r="BH45" s="57">
        <v>2</v>
      </c>
      <c r="BI45" s="57">
        <v>0</v>
      </c>
      <c r="BJ45" s="57">
        <v>0</v>
      </c>
      <c r="BK45" s="57">
        <v>7</v>
      </c>
      <c r="BL45" s="57">
        <v>0</v>
      </c>
      <c r="BM45" s="57">
        <v>0</v>
      </c>
      <c r="BN45" s="57">
        <v>1.95</v>
      </c>
      <c r="BO45" s="57">
        <v>0</v>
      </c>
      <c r="BP45" s="57">
        <f t="shared" ref="BP45:BP49" si="98">SUM(BD45:BF45)</f>
        <v>17</v>
      </c>
      <c r="BQ45" s="57">
        <v>5</v>
      </c>
      <c r="BR45" s="57">
        <v>0</v>
      </c>
      <c r="BS45" s="57">
        <v>1.25</v>
      </c>
      <c r="BT45" s="57">
        <v>0</v>
      </c>
      <c r="BU45" s="57">
        <v>2</v>
      </c>
      <c r="BV45" s="57">
        <v>0</v>
      </c>
      <c r="BW45" s="57">
        <v>0</v>
      </c>
      <c r="BX45" s="57">
        <v>0</v>
      </c>
      <c r="BY45" s="57">
        <v>0</v>
      </c>
      <c r="BZ45" s="57">
        <v>0</v>
      </c>
      <c r="CA45" s="57">
        <v>0</v>
      </c>
      <c r="CB45" s="57">
        <v>0</v>
      </c>
      <c r="CC45" s="57">
        <f t="shared" ref="CC45:CC49" si="99">SUM(BQ45:BS45)</f>
        <v>6.25</v>
      </c>
      <c r="CD45" s="57">
        <v>0</v>
      </c>
      <c r="CE45" s="57">
        <v>0</v>
      </c>
      <c r="CF45" s="57">
        <v>0</v>
      </c>
      <c r="CG45" s="57">
        <v>0</v>
      </c>
      <c r="CH45" s="57">
        <v>0</v>
      </c>
      <c r="CI45" s="57"/>
      <c r="CJ45" s="57">
        <v>0</v>
      </c>
      <c r="CK45" s="57">
        <v>0</v>
      </c>
      <c r="CL45" s="57">
        <v>0</v>
      </c>
      <c r="CM45" s="57">
        <v>0</v>
      </c>
      <c r="CN45" s="57">
        <v>0</v>
      </c>
      <c r="CO45" s="57">
        <v>0</v>
      </c>
      <c r="CP45" s="57">
        <f t="shared" ref="CP45:CP49" si="100">SUM(CD45:CF45)</f>
        <v>0</v>
      </c>
      <c r="CQ45" s="57">
        <v>0</v>
      </c>
      <c r="CR45" s="57">
        <v>0</v>
      </c>
      <c r="CS45" s="57">
        <v>0</v>
      </c>
      <c r="CT45" s="57">
        <v>0</v>
      </c>
      <c r="CU45" s="57">
        <v>0</v>
      </c>
      <c r="CV45" s="57">
        <v>0</v>
      </c>
      <c r="CW45" s="57">
        <v>0</v>
      </c>
      <c r="CX45" s="57">
        <v>0</v>
      </c>
      <c r="CY45" s="57">
        <v>0</v>
      </c>
      <c r="CZ45" s="57">
        <v>0</v>
      </c>
      <c r="DA45" s="57">
        <v>0</v>
      </c>
      <c r="DB45" s="57">
        <v>0</v>
      </c>
      <c r="DC45" s="57">
        <f t="shared" ref="DC45:DC49" si="101">SUM(CQ45:CS45)</f>
        <v>0</v>
      </c>
      <c r="DD45" s="57">
        <v>0</v>
      </c>
      <c r="DE45" s="57">
        <v>0</v>
      </c>
      <c r="DF45" s="57">
        <v>0</v>
      </c>
      <c r="DG45" s="57">
        <v>0</v>
      </c>
      <c r="DH45" s="57">
        <v>0</v>
      </c>
      <c r="DI45" s="57">
        <v>0</v>
      </c>
      <c r="DJ45" s="57">
        <v>0</v>
      </c>
      <c r="DK45" s="57">
        <v>0</v>
      </c>
      <c r="DL45" s="57">
        <v>0</v>
      </c>
      <c r="DM45" s="57">
        <v>0</v>
      </c>
      <c r="DN45" s="57">
        <v>0</v>
      </c>
      <c r="DO45" s="57">
        <v>0</v>
      </c>
      <c r="DP45" s="57">
        <f>SUM(DD45:DO45)</f>
        <v>0</v>
      </c>
    </row>
    <row r="46" spans="2:120" x14ac:dyDescent="0.2">
      <c r="B46" s="37"/>
      <c r="C46" s="8" t="s">
        <v>152</v>
      </c>
      <c r="Q46" s="57">
        <v>0</v>
      </c>
      <c r="R46" s="57">
        <v>0</v>
      </c>
      <c r="S46" s="57">
        <v>0</v>
      </c>
      <c r="T46" s="57">
        <v>0</v>
      </c>
      <c r="U46" s="57">
        <v>0</v>
      </c>
      <c r="V46" s="57">
        <v>0</v>
      </c>
      <c r="W46" s="57">
        <v>0</v>
      </c>
      <c r="X46" s="57">
        <v>0</v>
      </c>
      <c r="Y46" s="57">
        <v>0</v>
      </c>
      <c r="Z46" s="57">
        <v>2</v>
      </c>
      <c r="AA46" s="57">
        <v>2</v>
      </c>
      <c r="AB46" s="57">
        <v>0</v>
      </c>
      <c r="AC46" s="57">
        <f t="shared" si="95"/>
        <v>0</v>
      </c>
      <c r="AD46" s="57">
        <v>6</v>
      </c>
      <c r="AE46" s="57">
        <v>6</v>
      </c>
      <c r="AF46" s="57">
        <v>0</v>
      </c>
      <c r="AG46" s="57">
        <v>1.35</v>
      </c>
      <c r="AH46" s="57">
        <v>2</v>
      </c>
      <c r="AI46" s="57">
        <v>0</v>
      </c>
      <c r="AJ46" s="57">
        <v>3</v>
      </c>
      <c r="AK46" s="57">
        <v>2</v>
      </c>
      <c r="AL46" s="57">
        <v>0</v>
      </c>
      <c r="AM46" s="57">
        <v>3</v>
      </c>
      <c r="AN46" s="57">
        <v>0</v>
      </c>
      <c r="AO46" s="57">
        <v>5.95</v>
      </c>
      <c r="AP46" s="42">
        <f t="shared" si="96"/>
        <v>12</v>
      </c>
      <c r="AQ46" s="57">
        <v>0</v>
      </c>
      <c r="AR46" s="57">
        <v>0</v>
      </c>
      <c r="AS46" s="57">
        <v>0.8</v>
      </c>
      <c r="AT46" s="57">
        <v>0</v>
      </c>
      <c r="AU46" s="57">
        <v>0</v>
      </c>
      <c r="AV46" s="57">
        <v>2</v>
      </c>
      <c r="AW46" s="57">
        <v>0</v>
      </c>
      <c r="AX46" s="57">
        <v>4</v>
      </c>
      <c r="AY46" s="57">
        <v>2</v>
      </c>
      <c r="AZ46" s="57">
        <v>0</v>
      </c>
      <c r="BA46" s="57">
        <v>4</v>
      </c>
      <c r="BB46" s="57">
        <v>0</v>
      </c>
      <c r="BC46" s="57">
        <f t="shared" si="97"/>
        <v>0.8</v>
      </c>
      <c r="BD46" s="57">
        <v>4</v>
      </c>
      <c r="BE46" s="57">
        <v>6</v>
      </c>
      <c r="BF46" s="57">
        <v>0</v>
      </c>
      <c r="BG46" s="57">
        <v>0</v>
      </c>
      <c r="BH46" s="57">
        <v>0</v>
      </c>
      <c r="BI46" s="57">
        <v>2</v>
      </c>
      <c r="BJ46" s="57">
        <v>0</v>
      </c>
      <c r="BK46" s="57">
        <v>0</v>
      </c>
      <c r="BL46" s="57">
        <v>4</v>
      </c>
      <c r="BM46" s="57">
        <v>2.25</v>
      </c>
      <c r="BN46" s="57">
        <v>6</v>
      </c>
      <c r="BO46" s="57">
        <v>0</v>
      </c>
      <c r="BP46" s="57">
        <f t="shared" si="98"/>
        <v>10</v>
      </c>
      <c r="BQ46" s="57">
        <v>2</v>
      </c>
      <c r="BR46" s="57">
        <v>0</v>
      </c>
      <c r="BS46" s="57">
        <v>4</v>
      </c>
      <c r="BT46" s="57">
        <v>0</v>
      </c>
      <c r="BU46" s="57">
        <v>0</v>
      </c>
      <c r="BV46" s="57">
        <v>0</v>
      </c>
      <c r="BW46" s="57">
        <v>0</v>
      </c>
      <c r="BX46" s="57">
        <v>0</v>
      </c>
      <c r="BY46" s="57">
        <v>0</v>
      </c>
      <c r="BZ46" s="57">
        <v>0</v>
      </c>
      <c r="CA46" s="57">
        <v>0</v>
      </c>
      <c r="CB46" s="57">
        <v>0</v>
      </c>
      <c r="CC46" s="57">
        <f t="shared" si="99"/>
        <v>6</v>
      </c>
      <c r="CD46" s="57">
        <v>0</v>
      </c>
      <c r="CE46" s="57">
        <v>0</v>
      </c>
      <c r="CF46" s="57">
        <v>0</v>
      </c>
      <c r="CG46" s="57">
        <v>0</v>
      </c>
      <c r="CH46" s="57">
        <v>0</v>
      </c>
      <c r="CI46" s="57"/>
      <c r="CJ46" s="57">
        <v>0</v>
      </c>
      <c r="CK46" s="57">
        <v>0</v>
      </c>
      <c r="CL46" s="57">
        <v>0</v>
      </c>
      <c r="CM46" s="57">
        <v>0</v>
      </c>
      <c r="CN46" s="57">
        <v>0</v>
      </c>
      <c r="CO46" s="57">
        <v>0</v>
      </c>
      <c r="CP46" s="57">
        <f t="shared" si="100"/>
        <v>0</v>
      </c>
      <c r="CQ46" s="57">
        <v>0</v>
      </c>
      <c r="CR46" s="57">
        <v>0</v>
      </c>
      <c r="CS46" s="57">
        <v>0</v>
      </c>
      <c r="CT46" s="57">
        <v>0</v>
      </c>
      <c r="CU46" s="57">
        <v>0</v>
      </c>
      <c r="CV46" s="57">
        <v>0</v>
      </c>
      <c r="CW46" s="57">
        <v>0</v>
      </c>
      <c r="CX46" s="57">
        <v>0</v>
      </c>
      <c r="CY46" s="57">
        <v>0</v>
      </c>
      <c r="CZ46" s="57">
        <v>0</v>
      </c>
      <c r="DA46" s="57">
        <v>0</v>
      </c>
      <c r="DB46" s="57">
        <v>0</v>
      </c>
      <c r="DC46" s="57">
        <f t="shared" si="101"/>
        <v>0</v>
      </c>
      <c r="DD46" s="57">
        <v>0</v>
      </c>
      <c r="DE46" s="57">
        <v>0</v>
      </c>
      <c r="DF46" s="57">
        <v>0</v>
      </c>
      <c r="DG46" s="57">
        <v>0</v>
      </c>
      <c r="DH46" s="57">
        <v>0</v>
      </c>
      <c r="DI46" s="57">
        <v>0</v>
      </c>
      <c r="DJ46" s="57">
        <v>0</v>
      </c>
      <c r="DK46" s="57">
        <v>0</v>
      </c>
      <c r="DL46" s="57">
        <v>0</v>
      </c>
      <c r="DM46" s="57">
        <v>0</v>
      </c>
      <c r="DN46" s="57">
        <v>0</v>
      </c>
      <c r="DO46" s="57">
        <v>0</v>
      </c>
      <c r="DP46" s="57">
        <f>SUM(DD46:DO46)</f>
        <v>0</v>
      </c>
    </row>
    <row r="47" spans="2:120" x14ac:dyDescent="0.2">
      <c r="B47" s="37"/>
      <c r="C47" s="8" t="s">
        <v>153</v>
      </c>
      <c r="Q47" s="57">
        <v>3.9249999999999998</v>
      </c>
      <c r="R47" s="57">
        <v>0</v>
      </c>
      <c r="S47" s="57">
        <v>0</v>
      </c>
      <c r="T47" s="57">
        <v>7.65</v>
      </c>
      <c r="U47" s="57">
        <v>1</v>
      </c>
      <c r="V47" s="57">
        <v>3.6750000000000003</v>
      </c>
      <c r="W47" s="57">
        <v>3.9249999999999998</v>
      </c>
      <c r="X47" s="57">
        <v>3.6749999999999998</v>
      </c>
      <c r="Y47" s="57">
        <v>3.7749999999999999</v>
      </c>
      <c r="Z47" s="57">
        <v>0</v>
      </c>
      <c r="AA47" s="57">
        <v>0</v>
      </c>
      <c r="AB47" s="57">
        <v>0</v>
      </c>
      <c r="AC47" s="57">
        <f t="shared" si="95"/>
        <v>3.9249999999999998</v>
      </c>
      <c r="AD47" s="57">
        <v>8.7750000000000004</v>
      </c>
      <c r="AE47" s="57">
        <v>3</v>
      </c>
      <c r="AF47" s="57">
        <v>8</v>
      </c>
      <c r="AG47" s="57">
        <v>0</v>
      </c>
      <c r="AH47" s="57">
        <v>11.25</v>
      </c>
      <c r="AI47" s="57">
        <v>0</v>
      </c>
      <c r="AJ47" s="57">
        <v>0</v>
      </c>
      <c r="AK47" s="57">
        <v>0</v>
      </c>
      <c r="AL47" s="57">
        <v>0</v>
      </c>
      <c r="AM47" s="57">
        <v>4</v>
      </c>
      <c r="AN47" s="57">
        <v>0</v>
      </c>
      <c r="AO47" s="57">
        <v>0</v>
      </c>
      <c r="AP47" s="42">
        <f t="shared" si="96"/>
        <v>19.774999999999999</v>
      </c>
      <c r="AQ47" s="57">
        <v>2</v>
      </c>
      <c r="AR47" s="57">
        <v>2</v>
      </c>
      <c r="AS47" s="57">
        <v>2</v>
      </c>
      <c r="AT47" s="57">
        <v>2.7250000000000001</v>
      </c>
      <c r="AU47" s="57">
        <v>2</v>
      </c>
      <c r="AV47" s="57">
        <v>0</v>
      </c>
      <c r="AW47" s="57">
        <v>0</v>
      </c>
      <c r="AX47" s="57">
        <v>4</v>
      </c>
      <c r="AY47" s="57">
        <v>0</v>
      </c>
      <c r="AZ47" s="57">
        <v>2</v>
      </c>
      <c r="BA47" s="57">
        <v>4</v>
      </c>
      <c r="BB47" s="57">
        <v>0</v>
      </c>
      <c r="BC47" s="57">
        <f t="shared" si="97"/>
        <v>6</v>
      </c>
      <c r="BD47" s="57">
        <v>3.9</v>
      </c>
      <c r="BE47" s="57">
        <v>0</v>
      </c>
      <c r="BF47" s="57">
        <v>4</v>
      </c>
      <c r="BG47" s="57">
        <v>0</v>
      </c>
      <c r="BH47" s="57">
        <v>2</v>
      </c>
      <c r="BI47" s="57">
        <v>0</v>
      </c>
      <c r="BJ47" s="57">
        <v>8</v>
      </c>
      <c r="BK47" s="57">
        <v>0</v>
      </c>
      <c r="BL47" s="57">
        <v>4</v>
      </c>
      <c r="BM47" s="57">
        <v>0</v>
      </c>
      <c r="BN47" s="57">
        <v>0</v>
      </c>
      <c r="BO47" s="57">
        <v>4</v>
      </c>
      <c r="BP47" s="57">
        <f t="shared" si="98"/>
        <v>7.9</v>
      </c>
      <c r="BQ47" s="57">
        <v>0</v>
      </c>
      <c r="BR47" s="57">
        <v>0</v>
      </c>
      <c r="BS47" s="57">
        <v>0</v>
      </c>
      <c r="BT47" s="57">
        <v>0</v>
      </c>
      <c r="BU47" s="57">
        <v>1</v>
      </c>
      <c r="BV47" s="57">
        <v>0</v>
      </c>
      <c r="BW47" s="57">
        <v>0</v>
      </c>
      <c r="BX47" s="57">
        <v>0</v>
      </c>
      <c r="BY47" s="57">
        <v>0</v>
      </c>
      <c r="BZ47" s="57">
        <v>0</v>
      </c>
      <c r="CA47" s="57">
        <v>0</v>
      </c>
      <c r="CB47" s="57">
        <v>0</v>
      </c>
      <c r="CC47" s="57">
        <f t="shared" si="99"/>
        <v>0</v>
      </c>
      <c r="CD47" s="57">
        <v>0</v>
      </c>
      <c r="CE47" s="57">
        <v>0</v>
      </c>
      <c r="CF47" s="57">
        <v>0</v>
      </c>
      <c r="CG47" s="57">
        <v>0</v>
      </c>
      <c r="CH47" s="57">
        <v>0</v>
      </c>
      <c r="CI47" s="57"/>
      <c r="CJ47" s="57">
        <v>0</v>
      </c>
      <c r="CK47" s="57">
        <v>0</v>
      </c>
      <c r="CL47" s="57">
        <v>0</v>
      </c>
      <c r="CM47" s="57">
        <v>0</v>
      </c>
      <c r="CN47" s="57">
        <v>0</v>
      </c>
      <c r="CO47" s="57">
        <v>0</v>
      </c>
      <c r="CP47" s="57">
        <f t="shared" si="100"/>
        <v>0</v>
      </c>
      <c r="CQ47" s="57">
        <v>0</v>
      </c>
      <c r="CR47" s="57">
        <v>0</v>
      </c>
      <c r="CS47" s="57">
        <v>0</v>
      </c>
      <c r="CT47" s="57">
        <v>0</v>
      </c>
      <c r="CU47" s="57">
        <v>0</v>
      </c>
      <c r="CV47" s="57">
        <v>0</v>
      </c>
      <c r="CW47" s="57">
        <v>0</v>
      </c>
      <c r="CX47" s="57">
        <v>0</v>
      </c>
      <c r="CY47" s="57">
        <v>0</v>
      </c>
      <c r="CZ47" s="57">
        <v>0</v>
      </c>
      <c r="DA47" s="57">
        <v>0</v>
      </c>
      <c r="DB47" s="57">
        <v>0</v>
      </c>
      <c r="DC47" s="57">
        <f t="shared" si="101"/>
        <v>0</v>
      </c>
      <c r="DD47" s="57">
        <v>0</v>
      </c>
      <c r="DE47" s="57">
        <v>0</v>
      </c>
      <c r="DF47" s="57">
        <v>0</v>
      </c>
      <c r="DG47" s="57">
        <v>0</v>
      </c>
      <c r="DH47" s="57">
        <v>0</v>
      </c>
      <c r="DI47" s="57">
        <v>0</v>
      </c>
      <c r="DJ47" s="57">
        <v>0</v>
      </c>
      <c r="DK47" s="57">
        <v>0</v>
      </c>
      <c r="DL47" s="57">
        <v>0</v>
      </c>
      <c r="DM47" s="57">
        <v>0</v>
      </c>
      <c r="DN47" s="57">
        <v>0</v>
      </c>
      <c r="DO47" s="57">
        <v>0</v>
      </c>
      <c r="DP47" s="57">
        <f>SUM(DD47:DO47)</f>
        <v>0</v>
      </c>
    </row>
    <row r="48" spans="2:120" x14ac:dyDescent="0.2">
      <c r="B48" s="37"/>
      <c r="C48" s="8" t="s">
        <v>154</v>
      </c>
      <c r="Q48" s="57">
        <v>2</v>
      </c>
      <c r="R48" s="57">
        <v>0</v>
      </c>
      <c r="S48" s="57">
        <v>0</v>
      </c>
      <c r="T48" s="57">
        <v>0</v>
      </c>
      <c r="U48" s="57">
        <v>2.5</v>
      </c>
      <c r="V48" s="57">
        <v>5</v>
      </c>
      <c r="W48" s="57">
        <v>0</v>
      </c>
      <c r="X48" s="57">
        <v>30.274999999999999</v>
      </c>
      <c r="Y48" s="57">
        <v>6</v>
      </c>
      <c r="Z48" s="57">
        <v>0</v>
      </c>
      <c r="AA48" s="57">
        <v>12</v>
      </c>
      <c r="AB48" s="57">
        <v>0</v>
      </c>
      <c r="AC48" s="57">
        <f t="shared" si="95"/>
        <v>2</v>
      </c>
      <c r="AD48" s="57">
        <v>10.9</v>
      </c>
      <c r="AE48" s="57">
        <v>0</v>
      </c>
      <c r="AF48" s="57">
        <v>10</v>
      </c>
      <c r="AG48" s="57">
        <v>0</v>
      </c>
      <c r="AH48" s="57">
        <v>8.5</v>
      </c>
      <c r="AI48" s="57">
        <v>8.5</v>
      </c>
      <c r="AJ48" s="57">
        <v>6.6</v>
      </c>
      <c r="AK48" s="57">
        <v>5</v>
      </c>
      <c r="AL48" s="57">
        <v>0</v>
      </c>
      <c r="AM48" s="57">
        <v>0</v>
      </c>
      <c r="AN48" s="57">
        <v>9</v>
      </c>
      <c r="AO48" s="57">
        <v>0</v>
      </c>
      <c r="AP48" s="42">
        <f t="shared" si="96"/>
        <v>20.9</v>
      </c>
      <c r="AQ48" s="57">
        <v>6</v>
      </c>
      <c r="AR48" s="57">
        <v>1.2250000000000001</v>
      </c>
      <c r="AS48" s="57">
        <v>6</v>
      </c>
      <c r="AT48" s="57">
        <v>13.75</v>
      </c>
      <c r="AU48" s="57">
        <v>6</v>
      </c>
      <c r="AV48" s="57">
        <v>6</v>
      </c>
      <c r="AW48" s="57">
        <v>0</v>
      </c>
      <c r="AX48" s="57">
        <v>0</v>
      </c>
      <c r="AY48" s="57">
        <v>0</v>
      </c>
      <c r="AZ48" s="57">
        <v>4</v>
      </c>
      <c r="BA48" s="57">
        <v>0</v>
      </c>
      <c r="BB48" s="57">
        <v>4</v>
      </c>
      <c r="BC48" s="57">
        <f t="shared" si="97"/>
        <v>13.225</v>
      </c>
      <c r="BD48" s="57">
        <v>4</v>
      </c>
      <c r="BE48" s="57">
        <v>2.5</v>
      </c>
      <c r="BF48" s="57">
        <v>2.5</v>
      </c>
      <c r="BG48" s="57">
        <v>5</v>
      </c>
      <c r="BH48" s="57">
        <v>5</v>
      </c>
      <c r="BI48" s="57">
        <v>0</v>
      </c>
      <c r="BJ48" s="57">
        <v>0</v>
      </c>
      <c r="BK48" s="57">
        <v>4.5</v>
      </c>
      <c r="BL48" s="57">
        <v>0</v>
      </c>
      <c r="BM48" s="57">
        <v>4</v>
      </c>
      <c r="BN48" s="57">
        <v>4</v>
      </c>
      <c r="BO48" s="57">
        <v>2</v>
      </c>
      <c r="BP48" s="57">
        <f t="shared" si="98"/>
        <v>9</v>
      </c>
      <c r="BQ48" s="57">
        <v>4</v>
      </c>
      <c r="BR48" s="57">
        <v>0</v>
      </c>
      <c r="BS48" s="57">
        <v>4</v>
      </c>
      <c r="BT48" s="57">
        <v>0</v>
      </c>
      <c r="BU48" s="57">
        <v>0</v>
      </c>
      <c r="BV48" s="57">
        <v>0</v>
      </c>
      <c r="BW48" s="57">
        <v>0</v>
      </c>
      <c r="BX48" s="57">
        <v>0</v>
      </c>
      <c r="BY48" s="57">
        <v>0</v>
      </c>
      <c r="BZ48" s="57">
        <v>0</v>
      </c>
      <c r="CA48" s="57">
        <v>0</v>
      </c>
      <c r="CB48" s="57">
        <v>0</v>
      </c>
      <c r="CC48" s="57">
        <f t="shared" si="99"/>
        <v>8</v>
      </c>
      <c r="CD48" s="57">
        <v>0</v>
      </c>
      <c r="CE48" s="57">
        <v>0</v>
      </c>
      <c r="CF48" s="57">
        <v>16</v>
      </c>
      <c r="CG48" s="57">
        <v>11</v>
      </c>
      <c r="CH48" s="57">
        <v>4</v>
      </c>
      <c r="CI48" s="57">
        <v>10</v>
      </c>
      <c r="CJ48" s="57">
        <v>0</v>
      </c>
      <c r="CK48" s="57">
        <v>0</v>
      </c>
      <c r="CL48" s="57">
        <v>0</v>
      </c>
      <c r="CM48" s="57">
        <v>0</v>
      </c>
      <c r="CN48" s="57">
        <v>0</v>
      </c>
      <c r="CO48" s="57">
        <v>0</v>
      </c>
      <c r="CP48" s="57">
        <f t="shared" si="100"/>
        <v>16</v>
      </c>
      <c r="CQ48" s="57">
        <v>0</v>
      </c>
      <c r="CR48" s="57">
        <v>0</v>
      </c>
      <c r="CS48" s="57">
        <v>0</v>
      </c>
      <c r="CT48" s="57">
        <v>0</v>
      </c>
      <c r="CU48" s="57">
        <v>0</v>
      </c>
      <c r="CV48" s="57">
        <v>0</v>
      </c>
      <c r="CW48" s="57">
        <v>0</v>
      </c>
      <c r="CX48" s="57">
        <v>0</v>
      </c>
      <c r="CY48" s="57">
        <v>0</v>
      </c>
      <c r="CZ48" s="57">
        <v>0</v>
      </c>
      <c r="DA48" s="57">
        <v>0</v>
      </c>
      <c r="DB48" s="57">
        <v>0</v>
      </c>
      <c r="DC48" s="57">
        <f t="shared" si="101"/>
        <v>0</v>
      </c>
      <c r="DD48" s="57">
        <v>0</v>
      </c>
      <c r="DE48" s="57">
        <v>0</v>
      </c>
      <c r="DF48" s="57">
        <v>0</v>
      </c>
      <c r="DG48" s="57">
        <v>0</v>
      </c>
      <c r="DH48" s="57">
        <v>0</v>
      </c>
      <c r="DI48" s="57">
        <v>0</v>
      </c>
      <c r="DJ48" s="57">
        <v>0</v>
      </c>
      <c r="DK48" s="57">
        <v>0</v>
      </c>
      <c r="DL48" s="57">
        <v>0</v>
      </c>
      <c r="DM48" s="57">
        <v>0</v>
      </c>
      <c r="DN48" s="57">
        <v>0</v>
      </c>
      <c r="DO48" s="57">
        <v>0</v>
      </c>
      <c r="DP48" s="57">
        <f>SUM(DD48:DO48)</f>
        <v>0</v>
      </c>
    </row>
    <row r="49" spans="1:120" x14ac:dyDescent="0.2">
      <c r="B49" s="37"/>
      <c r="C49" s="8" t="s">
        <v>156</v>
      </c>
      <c r="Q49" s="57">
        <v>0</v>
      </c>
      <c r="R49" s="57">
        <v>0</v>
      </c>
      <c r="S49" s="57">
        <v>0</v>
      </c>
      <c r="T49" s="57">
        <v>0</v>
      </c>
      <c r="U49" s="57">
        <v>0</v>
      </c>
      <c r="V49" s="57">
        <v>0</v>
      </c>
      <c r="W49" s="57">
        <v>0</v>
      </c>
      <c r="X49" s="57">
        <v>0</v>
      </c>
      <c r="Y49" s="57">
        <v>0</v>
      </c>
      <c r="Z49" s="57">
        <v>0</v>
      </c>
      <c r="AA49" s="57">
        <v>0</v>
      </c>
      <c r="AB49" s="57">
        <v>0</v>
      </c>
      <c r="AC49" s="57">
        <f t="shared" si="95"/>
        <v>0</v>
      </c>
      <c r="AD49" s="57">
        <v>1</v>
      </c>
      <c r="AE49" s="57">
        <v>0</v>
      </c>
      <c r="AF49" s="57">
        <v>1.925</v>
      </c>
      <c r="AG49" s="57">
        <v>3.9750000000000001</v>
      </c>
      <c r="AH49" s="57">
        <v>0</v>
      </c>
      <c r="AI49" s="57">
        <v>1.5</v>
      </c>
      <c r="AJ49" s="57">
        <v>0</v>
      </c>
      <c r="AK49" s="57">
        <v>1</v>
      </c>
      <c r="AL49" s="57">
        <v>0</v>
      </c>
      <c r="AM49" s="57">
        <v>0</v>
      </c>
      <c r="AN49" s="57">
        <v>0</v>
      </c>
      <c r="AO49" s="57">
        <v>2.7</v>
      </c>
      <c r="AP49" s="42">
        <f t="shared" si="96"/>
        <v>2.9249999999999998</v>
      </c>
      <c r="AQ49" s="57">
        <v>0</v>
      </c>
      <c r="AR49" s="57">
        <v>3</v>
      </c>
      <c r="AS49" s="57">
        <v>0</v>
      </c>
      <c r="AT49" s="57">
        <v>1.5</v>
      </c>
      <c r="AU49" s="57">
        <v>3.5</v>
      </c>
      <c r="AV49" s="57">
        <v>0</v>
      </c>
      <c r="AW49" s="57">
        <v>0</v>
      </c>
      <c r="AX49" s="57">
        <v>2</v>
      </c>
      <c r="AY49" s="57">
        <v>2</v>
      </c>
      <c r="AZ49" s="57">
        <v>0</v>
      </c>
      <c r="BA49" s="57">
        <v>4</v>
      </c>
      <c r="BB49" s="57">
        <v>0</v>
      </c>
      <c r="BC49" s="57">
        <f t="shared" si="97"/>
        <v>3</v>
      </c>
      <c r="BD49" s="57">
        <v>0</v>
      </c>
      <c r="BE49" s="57">
        <v>0</v>
      </c>
      <c r="BF49" s="57">
        <v>2</v>
      </c>
      <c r="BG49" s="57">
        <v>0</v>
      </c>
      <c r="BH49" s="57">
        <v>2</v>
      </c>
      <c r="BI49" s="57">
        <v>2</v>
      </c>
      <c r="BJ49" s="57">
        <v>0</v>
      </c>
      <c r="BK49" s="57">
        <v>0</v>
      </c>
      <c r="BL49" s="57">
        <v>4</v>
      </c>
      <c r="BM49" s="57">
        <v>0</v>
      </c>
      <c r="BN49" s="57">
        <v>2</v>
      </c>
      <c r="BO49" s="57">
        <v>0.5</v>
      </c>
      <c r="BP49" s="57">
        <f t="shared" si="98"/>
        <v>2</v>
      </c>
      <c r="BQ49" s="57">
        <v>3.25</v>
      </c>
      <c r="BR49" s="57">
        <v>2.5</v>
      </c>
      <c r="BS49" s="57">
        <v>0</v>
      </c>
      <c r="BT49" s="57">
        <v>0</v>
      </c>
      <c r="BU49" s="57">
        <v>0</v>
      </c>
      <c r="BV49" s="57">
        <v>0</v>
      </c>
      <c r="BW49" s="57">
        <v>0</v>
      </c>
      <c r="BX49" s="57">
        <v>0</v>
      </c>
      <c r="BY49" s="57">
        <v>0</v>
      </c>
      <c r="BZ49" s="57">
        <v>0</v>
      </c>
      <c r="CA49" s="57">
        <v>0</v>
      </c>
      <c r="CB49" s="57">
        <v>0</v>
      </c>
      <c r="CC49" s="57">
        <f t="shared" si="99"/>
        <v>5.75</v>
      </c>
      <c r="CD49" s="57">
        <v>0</v>
      </c>
      <c r="CE49" s="57">
        <v>0</v>
      </c>
      <c r="CF49" s="57">
        <v>0</v>
      </c>
      <c r="CG49" s="57">
        <v>0</v>
      </c>
      <c r="CH49" s="57">
        <v>0</v>
      </c>
      <c r="CI49" s="57"/>
      <c r="CJ49" s="57">
        <v>0</v>
      </c>
      <c r="CK49" s="57">
        <v>0</v>
      </c>
      <c r="CL49" s="57">
        <v>0</v>
      </c>
      <c r="CM49" s="57">
        <v>0</v>
      </c>
      <c r="CN49" s="57">
        <v>0</v>
      </c>
      <c r="CO49" s="57">
        <v>0</v>
      </c>
      <c r="CP49" s="57">
        <f t="shared" si="100"/>
        <v>0</v>
      </c>
      <c r="CQ49" s="57">
        <v>0</v>
      </c>
      <c r="CR49" s="57">
        <v>0</v>
      </c>
      <c r="CS49" s="57">
        <v>0</v>
      </c>
      <c r="CT49" s="57">
        <v>0</v>
      </c>
      <c r="CU49" s="57">
        <v>0</v>
      </c>
      <c r="CV49" s="57">
        <v>0</v>
      </c>
      <c r="CW49" s="57">
        <v>0</v>
      </c>
      <c r="CX49" s="57">
        <v>0</v>
      </c>
      <c r="CY49" s="57">
        <v>0</v>
      </c>
      <c r="CZ49" s="57">
        <v>0</v>
      </c>
      <c r="DA49" s="57">
        <v>0</v>
      </c>
      <c r="DB49" s="57">
        <v>0</v>
      </c>
      <c r="DC49" s="57">
        <f t="shared" si="101"/>
        <v>0</v>
      </c>
      <c r="DD49" s="57">
        <v>0</v>
      </c>
      <c r="DE49" s="57">
        <v>0</v>
      </c>
      <c r="DF49" s="57">
        <v>0</v>
      </c>
      <c r="DG49" s="57">
        <v>0</v>
      </c>
      <c r="DH49" s="57">
        <v>0</v>
      </c>
      <c r="DI49" s="57">
        <v>0</v>
      </c>
      <c r="DJ49" s="57">
        <v>0</v>
      </c>
      <c r="DK49" s="57">
        <v>0</v>
      </c>
      <c r="DL49" s="57">
        <v>0</v>
      </c>
      <c r="DM49" s="57">
        <v>0</v>
      </c>
      <c r="DN49" s="57">
        <v>0</v>
      </c>
      <c r="DO49" s="57">
        <v>0</v>
      </c>
      <c r="DP49" s="57">
        <f>SUM(DD49:DO49)</f>
        <v>0</v>
      </c>
    </row>
    <row r="50" spans="1:120" x14ac:dyDescent="0.2">
      <c r="B50" s="43" t="s">
        <v>294</v>
      </c>
      <c r="C50" s="44"/>
      <c r="D50" s="58"/>
      <c r="E50" s="58"/>
      <c r="F50" s="58"/>
      <c r="G50" s="58"/>
      <c r="H50" s="58"/>
      <c r="I50" s="58"/>
      <c r="J50" s="58"/>
      <c r="K50" s="58"/>
      <c r="L50" s="58"/>
      <c r="M50" s="58"/>
      <c r="N50" s="58"/>
      <c r="O50" s="58"/>
      <c r="P50" s="58"/>
      <c r="Q50" s="58">
        <f>SUM(Q45:Q49)</f>
        <v>5.9249999999999998</v>
      </c>
      <c r="R50" s="58">
        <f t="shared" ref="R50:CC50" si="102">SUM(R45:R49)</f>
        <v>0</v>
      </c>
      <c r="S50" s="58">
        <f t="shared" si="102"/>
        <v>2</v>
      </c>
      <c r="T50" s="58">
        <f t="shared" si="102"/>
        <v>7.65</v>
      </c>
      <c r="U50" s="58">
        <f t="shared" si="102"/>
        <v>5.5</v>
      </c>
      <c r="V50" s="58">
        <f t="shared" si="102"/>
        <v>11.175000000000001</v>
      </c>
      <c r="W50" s="58">
        <f t="shared" si="102"/>
        <v>9.4250000000000007</v>
      </c>
      <c r="X50" s="58">
        <f t="shared" si="102"/>
        <v>33.949999999999996</v>
      </c>
      <c r="Y50" s="58">
        <f t="shared" si="102"/>
        <v>13.775</v>
      </c>
      <c r="Z50" s="58">
        <f t="shared" si="102"/>
        <v>3</v>
      </c>
      <c r="AA50" s="58">
        <f t="shared" si="102"/>
        <v>25</v>
      </c>
      <c r="AB50" s="58">
        <f t="shared" si="102"/>
        <v>9.9499999999999993</v>
      </c>
      <c r="AC50" s="58">
        <f t="shared" si="102"/>
        <v>7.9249999999999998</v>
      </c>
      <c r="AD50" s="58">
        <f t="shared" si="102"/>
        <v>27.875</v>
      </c>
      <c r="AE50" s="58">
        <f t="shared" si="102"/>
        <v>9</v>
      </c>
      <c r="AF50" s="58">
        <f t="shared" si="102"/>
        <v>19.925000000000001</v>
      </c>
      <c r="AG50" s="58">
        <f t="shared" si="102"/>
        <v>12.049999999999999</v>
      </c>
      <c r="AH50" s="58">
        <f t="shared" si="102"/>
        <v>29.75</v>
      </c>
      <c r="AI50" s="58">
        <f t="shared" si="102"/>
        <v>11.2</v>
      </c>
      <c r="AJ50" s="58">
        <f t="shared" si="102"/>
        <v>9.6</v>
      </c>
      <c r="AK50" s="58">
        <f t="shared" si="102"/>
        <v>9.9499999999999993</v>
      </c>
      <c r="AL50" s="58">
        <f t="shared" si="102"/>
        <v>8.7999999999999989</v>
      </c>
      <c r="AM50" s="58">
        <f t="shared" si="102"/>
        <v>7</v>
      </c>
      <c r="AN50" s="58">
        <f t="shared" si="102"/>
        <v>9</v>
      </c>
      <c r="AO50" s="58">
        <f t="shared" si="102"/>
        <v>16.649999999999999</v>
      </c>
      <c r="AP50" s="58">
        <f t="shared" si="102"/>
        <v>56.79999999999999</v>
      </c>
      <c r="AQ50" s="58">
        <f t="shared" si="102"/>
        <v>13</v>
      </c>
      <c r="AR50" s="58">
        <f t="shared" si="102"/>
        <v>6.2249999999999996</v>
      </c>
      <c r="AS50" s="58">
        <f t="shared" si="102"/>
        <v>8.8000000000000007</v>
      </c>
      <c r="AT50" s="58">
        <f t="shared" si="102"/>
        <v>19.475000000000001</v>
      </c>
      <c r="AU50" s="58">
        <f t="shared" si="102"/>
        <v>12.5</v>
      </c>
      <c r="AV50" s="58">
        <f t="shared" si="102"/>
        <v>12.35</v>
      </c>
      <c r="AW50" s="58">
        <f t="shared" si="102"/>
        <v>0</v>
      </c>
      <c r="AX50" s="58">
        <f t="shared" si="102"/>
        <v>10</v>
      </c>
      <c r="AY50" s="58">
        <f t="shared" si="102"/>
        <v>7.7249999999999996</v>
      </c>
      <c r="AZ50" s="58">
        <f t="shared" si="102"/>
        <v>10</v>
      </c>
      <c r="BA50" s="58">
        <f t="shared" si="102"/>
        <v>12</v>
      </c>
      <c r="BB50" s="58">
        <f t="shared" si="102"/>
        <v>4</v>
      </c>
      <c r="BC50" s="58">
        <f t="shared" si="102"/>
        <v>28.024999999999999</v>
      </c>
      <c r="BD50" s="58">
        <f t="shared" si="102"/>
        <v>17.899999999999999</v>
      </c>
      <c r="BE50" s="58">
        <f t="shared" si="102"/>
        <v>13.5</v>
      </c>
      <c r="BF50" s="58">
        <f t="shared" si="102"/>
        <v>14.5</v>
      </c>
      <c r="BG50" s="58">
        <f t="shared" si="102"/>
        <v>15.7</v>
      </c>
      <c r="BH50" s="58">
        <f t="shared" si="102"/>
        <v>11</v>
      </c>
      <c r="BI50" s="58">
        <f t="shared" si="102"/>
        <v>4</v>
      </c>
      <c r="BJ50" s="58">
        <f t="shared" si="102"/>
        <v>8</v>
      </c>
      <c r="BK50" s="58">
        <f t="shared" si="102"/>
        <v>11.5</v>
      </c>
      <c r="BL50" s="58">
        <f t="shared" si="102"/>
        <v>12</v>
      </c>
      <c r="BM50" s="58">
        <f t="shared" si="102"/>
        <v>6.25</v>
      </c>
      <c r="BN50" s="58">
        <f t="shared" si="102"/>
        <v>13.95</v>
      </c>
      <c r="BO50" s="58">
        <f t="shared" si="102"/>
        <v>6.5</v>
      </c>
      <c r="BP50" s="58">
        <f t="shared" si="102"/>
        <v>45.9</v>
      </c>
      <c r="BQ50" s="58">
        <f t="shared" si="102"/>
        <v>14.25</v>
      </c>
      <c r="BR50" s="58">
        <f t="shared" si="102"/>
        <v>2.5</v>
      </c>
      <c r="BS50" s="58">
        <f t="shared" si="102"/>
        <v>9.25</v>
      </c>
      <c r="BT50" s="58">
        <f t="shared" si="102"/>
        <v>0</v>
      </c>
      <c r="BU50" s="58">
        <f t="shared" si="102"/>
        <v>3</v>
      </c>
      <c r="BV50" s="58">
        <f t="shared" si="102"/>
        <v>0</v>
      </c>
      <c r="BW50" s="58">
        <v>0</v>
      </c>
      <c r="BX50" s="58">
        <f t="shared" si="102"/>
        <v>0</v>
      </c>
      <c r="BY50" s="58">
        <f t="shared" si="102"/>
        <v>0</v>
      </c>
      <c r="BZ50" s="58">
        <f t="shared" si="102"/>
        <v>0</v>
      </c>
      <c r="CA50" s="58">
        <f t="shared" si="102"/>
        <v>0</v>
      </c>
      <c r="CB50" s="58">
        <f t="shared" si="102"/>
        <v>0</v>
      </c>
      <c r="CC50" s="58">
        <f t="shared" si="102"/>
        <v>26</v>
      </c>
      <c r="CD50" s="58">
        <f t="shared" ref="CD50:CV50" si="103">SUM(CD45:CD49)</f>
        <v>0</v>
      </c>
      <c r="CE50" s="58">
        <f t="shared" si="103"/>
        <v>0</v>
      </c>
      <c r="CF50" s="58">
        <f t="shared" si="103"/>
        <v>16</v>
      </c>
      <c r="CG50" s="58">
        <f t="shared" si="103"/>
        <v>11</v>
      </c>
      <c r="CH50" s="58">
        <f t="shared" si="103"/>
        <v>4</v>
      </c>
      <c r="CI50" s="58">
        <f t="shared" si="103"/>
        <v>10</v>
      </c>
      <c r="CJ50" s="58">
        <v>0</v>
      </c>
      <c r="CK50" s="58">
        <f t="shared" si="103"/>
        <v>0</v>
      </c>
      <c r="CL50" s="58">
        <f t="shared" si="103"/>
        <v>0</v>
      </c>
      <c r="CM50" s="58">
        <f t="shared" si="103"/>
        <v>0</v>
      </c>
      <c r="CN50" s="58">
        <f t="shared" si="103"/>
        <v>0</v>
      </c>
      <c r="CO50" s="58">
        <f t="shared" si="103"/>
        <v>0</v>
      </c>
      <c r="CP50" s="58">
        <f t="shared" si="103"/>
        <v>16</v>
      </c>
      <c r="CQ50" s="58">
        <f t="shared" si="103"/>
        <v>0</v>
      </c>
      <c r="CR50" s="58">
        <f t="shared" si="103"/>
        <v>0</v>
      </c>
      <c r="CS50" s="58">
        <f t="shared" si="103"/>
        <v>0</v>
      </c>
      <c r="CT50" s="58">
        <f t="shared" si="103"/>
        <v>0</v>
      </c>
      <c r="CU50" s="58">
        <f t="shared" si="103"/>
        <v>0</v>
      </c>
      <c r="CV50" s="58">
        <f t="shared" si="103"/>
        <v>0</v>
      </c>
      <c r="CW50" s="58">
        <v>0</v>
      </c>
      <c r="CX50" s="58">
        <f t="shared" ref="CX50:DC50" si="104">SUM(CX45:CX49)</f>
        <v>0</v>
      </c>
      <c r="CY50" s="58">
        <f t="shared" si="104"/>
        <v>0</v>
      </c>
      <c r="CZ50" s="58">
        <f t="shared" si="104"/>
        <v>0</v>
      </c>
      <c r="DA50" s="58">
        <f t="shared" si="104"/>
        <v>0</v>
      </c>
      <c r="DB50" s="58">
        <f t="shared" si="104"/>
        <v>0</v>
      </c>
      <c r="DC50" s="58">
        <f t="shared" si="104"/>
        <v>0</v>
      </c>
      <c r="DD50" s="58">
        <f t="shared" ref="DD50:DI50" si="105">SUM(DD45:DD49)</f>
        <v>0</v>
      </c>
      <c r="DE50" s="58">
        <f t="shared" si="105"/>
        <v>0</v>
      </c>
      <c r="DF50" s="58">
        <f t="shared" si="105"/>
        <v>0</v>
      </c>
      <c r="DG50" s="58">
        <f t="shared" si="105"/>
        <v>0</v>
      </c>
      <c r="DH50" s="58">
        <f t="shared" si="105"/>
        <v>0</v>
      </c>
      <c r="DI50" s="58">
        <f t="shared" si="105"/>
        <v>0</v>
      </c>
      <c r="DJ50" s="58">
        <v>0</v>
      </c>
      <c r="DK50" s="58">
        <f t="shared" ref="DK50:DP50" si="106">SUM(DK45:DK49)</f>
        <v>0</v>
      </c>
      <c r="DL50" s="58">
        <f t="shared" si="106"/>
        <v>0</v>
      </c>
      <c r="DM50" s="58">
        <f t="shared" si="106"/>
        <v>0</v>
      </c>
      <c r="DN50" s="58">
        <f t="shared" si="106"/>
        <v>0</v>
      </c>
      <c r="DO50" s="58">
        <f t="shared" si="106"/>
        <v>0</v>
      </c>
      <c r="DP50" s="58">
        <f t="shared" si="106"/>
        <v>0</v>
      </c>
    </row>
    <row r="51" spans="1:120" x14ac:dyDescent="0.2">
      <c r="B51" s="37" t="s">
        <v>174</v>
      </c>
      <c r="C51" s="8" t="s">
        <v>175</v>
      </c>
      <c r="Q51" s="57">
        <v>0</v>
      </c>
      <c r="R51" s="57">
        <v>2</v>
      </c>
      <c r="S51" s="57">
        <v>2</v>
      </c>
      <c r="T51" s="57">
        <v>8</v>
      </c>
      <c r="U51" s="57">
        <v>9.4749999999999996</v>
      </c>
      <c r="V51" s="57">
        <v>4</v>
      </c>
      <c r="W51" s="57">
        <v>6</v>
      </c>
      <c r="X51" s="57">
        <v>19</v>
      </c>
      <c r="Y51" s="57">
        <v>1.125</v>
      </c>
      <c r="Z51" s="57">
        <v>10</v>
      </c>
      <c r="AA51" s="57">
        <v>11.75</v>
      </c>
      <c r="AB51" s="57">
        <v>10</v>
      </c>
      <c r="AC51" s="57">
        <f>SUM(Q51:S51)</f>
        <v>4</v>
      </c>
      <c r="AD51" s="57">
        <v>12</v>
      </c>
      <c r="AE51" s="57">
        <v>0</v>
      </c>
      <c r="AF51" s="57">
        <v>19</v>
      </c>
      <c r="AG51" s="57">
        <v>2</v>
      </c>
      <c r="AH51" s="57">
        <v>22</v>
      </c>
      <c r="AI51" s="57">
        <v>0</v>
      </c>
      <c r="AJ51" s="57">
        <v>19</v>
      </c>
      <c r="AK51" s="57">
        <v>2</v>
      </c>
      <c r="AL51" s="57">
        <v>6</v>
      </c>
      <c r="AM51" s="57">
        <v>0</v>
      </c>
      <c r="AN51" s="57">
        <v>14</v>
      </c>
      <c r="AO51" s="57">
        <v>22.25</v>
      </c>
      <c r="AP51" s="42">
        <f>SUM(AD51:AF51)</f>
        <v>31</v>
      </c>
      <c r="AQ51" s="57">
        <v>24</v>
      </c>
      <c r="AR51" s="57">
        <v>6</v>
      </c>
      <c r="AS51" s="57">
        <v>26.5</v>
      </c>
      <c r="AT51" s="57">
        <v>37</v>
      </c>
      <c r="AU51" s="57">
        <v>9</v>
      </c>
      <c r="AV51" s="57">
        <v>10.75</v>
      </c>
      <c r="AW51" s="57">
        <v>16.5</v>
      </c>
      <c r="AX51" s="57">
        <v>22</v>
      </c>
      <c r="AY51" s="57">
        <v>6.5</v>
      </c>
      <c r="AZ51" s="57">
        <v>20</v>
      </c>
      <c r="BA51" s="57">
        <v>30</v>
      </c>
      <c r="BB51" s="57">
        <v>36</v>
      </c>
      <c r="BC51" s="57">
        <f>SUM(AQ51:AS51)</f>
        <v>56.5</v>
      </c>
      <c r="BD51" s="57">
        <v>28</v>
      </c>
      <c r="BE51" s="57">
        <v>8</v>
      </c>
      <c r="BF51" s="57">
        <v>26</v>
      </c>
      <c r="BG51" s="57">
        <v>18</v>
      </c>
      <c r="BH51" s="57">
        <v>32</v>
      </c>
      <c r="BI51" s="57">
        <v>23</v>
      </c>
      <c r="BJ51" s="57">
        <v>56</v>
      </c>
      <c r="BK51" s="57">
        <v>31.975000000000001</v>
      </c>
      <c r="BL51" s="57">
        <v>32</v>
      </c>
      <c r="BM51" s="57">
        <v>28</v>
      </c>
      <c r="BN51" s="57">
        <v>20</v>
      </c>
      <c r="BO51" s="57">
        <v>54</v>
      </c>
      <c r="BP51" s="57">
        <f>SUM(BD51:BF51)</f>
        <v>62</v>
      </c>
      <c r="BQ51" s="57">
        <v>30</v>
      </c>
      <c r="BR51" s="57">
        <v>20</v>
      </c>
      <c r="BS51" s="57">
        <v>40</v>
      </c>
      <c r="BT51" s="57">
        <v>63.924999999999997</v>
      </c>
      <c r="BU51" s="57">
        <v>0</v>
      </c>
      <c r="BV51" s="57">
        <v>224</v>
      </c>
      <c r="BW51" s="57">
        <v>416</v>
      </c>
      <c r="BX51" s="57">
        <v>266</v>
      </c>
      <c r="BY51" s="57">
        <v>224</v>
      </c>
      <c r="BZ51" s="57">
        <v>262</v>
      </c>
      <c r="CA51" s="57">
        <v>324</v>
      </c>
      <c r="CB51" s="57">
        <v>288</v>
      </c>
      <c r="CC51" s="57">
        <f>SUM(BQ51:BS51)</f>
        <v>90</v>
      </c>
      <c r="CD51" s="57">
        <v>468</v>
      </c>
      <c r="CE51" s="57">
        <v>378</v>
      </c>
      <c r="CF51" s="57">
        <f>18+342</f>
        <v>360</v>
      </c>
      <c r="CG51" s="57">
        <v>450</v>
      </c>
      <c r="CH51" s="57">
        <v>628</v>
      </c>
      <c r="CI51" s="57">
        <v>414</v>
      </c>
      <c r="CJ51" s="57">
        <v>486</v>
      </c>
      <c r="CK51" s="57">
        <v>594</v>
      </c>
      <c r="CL51" s="57">
        <v>594</v>
      </c>
      <c r="CM51" s="57">
        <v>540</v>
      </c>
      <c r="CN51" s="126">
        <v>644</v>
      </c>
      <c r="CO51" s="57">
        <v>581.40000000000009</v>
      </c>
      <c r="CP51" s="57">
        <f>SUM(CD51:CF51)</f>
        <v>1206</v>
      </c>
      <c r="CQ51" s="57">
        <v>738</v>
      </c>
      <c r="CR51" s="57">
        <v>518.4</v>
      </c>
      <c r="CS51" s="57">
        <v>401.40000000000003</v>
      </c>
      <c r="CT51" s="57">
        <v>482.4</v>
      </c>
      <c r="CU51" s="57">
        <v>311.39999999999998</v>
      </c>
      <c r="CV51" s="57">
        <v>379.8</v>
      </c>
      <c r="CW51" s="57">
        <v>714.5999999999998</v>
      </c>
      <c r="CX51" s="57">
        <v>700.1999999999997</v>
      </c>
      <c r="CY51" s="57">
        <v>523.79999999999995</v>
      </c>
      <c r="CZ51" s="57">
        <v>568.79999999999995</v>
      </c>
      <c r="DA51" s="57">
        <v>556.17499999999984</v>
      </c>
      <c r="DB51" s="57">
        <v>482.39999999999981</v>
      </c>
      <c r="DC51" s="57">
        <f t="shared" ref="DC51" si="107">SUM(CQ51:CS51)</f>
        <v>1657.8000000000002</v>
      </c>
      <c r="DD51" s="57">
        <v>673.19999999999982</v>
      </c>
      <c r="DE51" s="57">
        <v>93.6</v>
      </c>
      <c r="DF51" s="57"/>
      <c r="DG51" s="57"/>
      <c r="DH51" s="57"/>
      <c r="DI51" s="57"/>
      <c r="DJ51" s="57"/>
      <c r="DK51" s="57"/>
      <c r="DL51" s="57"/>
      <c r="DM51" s="57"/>
      <c r="DN51" s="57"/>
      <c r="DO51" s="57"/>
      <c r="DP51" s="57">
        <f>SUM(DD51:DO51)</f>
        <v>766.79999999999984</v>
      </c>
    </row>
    <row r="52" spans="1:120" x14ac:dyDescent="0.2">
      <c r="B52" s="43" t="s">
        <v>295</v>
      </c>
      <c r="C52" s="44"/>
      <c r="D52" s="58"/>
      <c r="E52" s="58"/>
      <c r="F52" s="58"/>
      <c r="G52" s="58"/>
      <c r="H52" s="58"/>
      <c r="I52" s="58"/>
      <c r="J52" s="58"/>
      <c r="K52" s="58"/>
      <c r="L52" s="58"/>
      <c r="M52" s="58"/>
      <c r="N52" s="58"/>
      <c r="O52" s="58"/>
      <c r="P52" s="58"/>
      <c r="Q52" s="58">
        <f t="shared" ref="Q52:CB52" si="108">SUM(Q51:Q51)</f>
        <v>0</v>
      </c>
      <c r="R52" s="58">
        <f t="shared" si="108"/>
        <v>2</v>
      </c>
      <c r="S52" s="58">
        <f t="shared" si="108"/>
        <v>2</v>
      </c>
      <c r="T52" s="58">
        <f t="shared" si="108"/>
        <v>8</v>
      </c>
      <c r="U52" s="58">
        <f t="shared" si="108"/>
        <v>9.4749999999999996</v>
      </c>
      <c r="V52" s="58">
        <f t="shared" si="108"/>
        <v>4</v>
      </c>
      <c r="W52" s="58">
        <f t="shared" si="108"/>
        <v>6</v>
      </c>
      <c r="X52" s="58">
        <f t="shared" si="108"/>
        <v>19</v>
      </c>
      <c r="Y52" s="58">
        <f t="shared" si="108"/>
        <v>1.125</v>
      </c>
      <c r="Z52" s="58">
        <f t="shared" si="108"/>
        <v>10</v>
      </c>
      <c r="AA52" s="58">
        <f t="shared" si="108"/>
        <v>11.75</v>
      </c>
      <c r="AB52" s="58">
        <f t="shared" si="108"/>
        <v>10</v>
      </c>
      <c r="AC52" s="58">
        <f t="shared" si="108"/>
        <v>4</v>
      </c>
      <c r="AD52" s="58">
        <f t="shared" si="108"/>
        <v>12</v>
      </c>
      <c r="AE52" s="58">
        <f t="shared" si="108"/>
        <v>0</v>
      </c>
      <c r="AF52" s="58">
        <f t="shared" si="108"/>
        <v>19</v>
      </c>
      <c r="AG52" s="58">
        <f t="shared" si="108"/>
        <v>2</v>
      </c>
      <c r="AH52" s="58">
        <f t="shared" si="108"/>
        <v>22</v>
      </c>
      <c r="AI52" s="58">
        <f t="shared" si="108"/>
        <v>0</v>
      </c>
      <c r="AJ52" s="58">
        <f t="shared" si="108"/>
        <v>19</v>
      </c>
      <c r="AK52" s="58">
        <f t="shared" si="108"/>
        <v>2</v>
      </c>
      <c r="AL52" s="58">
        <f t="shared" si="108"/>
        <v>6</v>
      </c>
      <c r="AM52" s="58">
        <f t="shared" si="108"/>
        <v>0</v>
      </c>
      <c r="AN52" s="58">
        <f t="shared" si="108"/>
        <v>14</v>
      </c>
      <c r="AO52" s="58">
        <f t="shared" si="108"/>
        <v>22.25</v>
      </c>
      <c r="AP52" s="58">
        <f t="shared" si="108"/>
        <v>31</v>
      </c>
      <c r="AQ52" s="58">
        <f t="shared" si="108"/>
        <v>24</v>
      </c>
      <c r="AR52" s="58">
        <f t="shared" si="108"/>
        <v>6</v>
      </c>
      <c r="AS52" s="58">
        <f t="shared" si="108"/>
        <v>26.5</v>
      </c>
      <c r="AT52" s="58">
        <f t="shared" si="108"/>
        <v>37</v>
      </c>
      <c r="AU52" s="58">
        <f t="shared" si="108"/>
        <v>9</v>
      </c>
      <c r="AV52" s="58">
        <f t="shared" si="108"/>
        <v>10.75</v>
      </c>
      <c r="AW52" s="58">
        <f t="shared" si="108"/>
        <v>16.5</v>
      </c>
      <c r="AX52" s="58">
        <f t="shared" si="108"/>
        <v>22</v>
      </c>
      <c r="AY52" s="58">
        <f t="shared" si="108"/>
        <v>6.5</v>
      </c>
      <c r="AZ52" s="58">
        <f t="shared" si="108"/>
        <v>20</v>
      </c>
      <c r="BA52" s="58">
        <f t="shared" si="108"/>
        <v>30</v>
      </c>
      <c r="BB52" s="58">
        <f t="shared" si="108"/>
        <v>36</v>
      </c>
      <c r="BC52" s="58">
        <f t="shared" si="108"/>
        <v>56.5</v>
      </c>
      <c r="BD52" s="58">
        <f t="shared" si="108"/>
        <v>28</v>
      </c>
      <c r="BE52" s="58">
        <f t="shared" si="108"/>
        <v>8</v>
      </c>
      <c r="BF52" s="58">
        <f t="shared" si="108"/>
        <v>26</v>
      </c>
      <c r="BG52" s="58">
        <f t="shared" si="108"/>
        <v>18</v>
      </c>
      <c r="BH52" s="58">
        <f t="shared" si="108"/>
        <v>32</v>
      </c>
      <c r="BI52" s="58">
        <f t="shared" si="108"/>
        <v>23</v>
      </c>
      <c r="BJ52" s="58">
        <f t="shared" si="108"/>
        <v>56</v>
      </c>
      <c r="BK52" s="58">
        <f t="shared" si="108"/>
        <v>31.975000000000001</v>
      </c>
      <c r="BL52" s="58">
        <f t="shared" si="108"/>
        <v>32</v>
      </c>
      <c r="BM52" s="58">
        <f t="shared" si="108"/>
        <v>28</v>
      </c>
      <c r="BN52" s="58">
        <f t="shared" si="108"/>
        <v>20</v>
      </c>
      <c r="BO52" s="58">
        <f t="shared" si="108"/>
        <v>54</v>
      </c>
      <c r="BP52" s="58">
        <f t="shared" si="108"/>
        <v>62</v>
      </c>
      <c r="BQ52" s="58">
        <f t="shared" si="108"/>
        <v>30</v>
      </c>
      <c r="BR52" s="58">
        <f t="shared" si="108"/>
        <v>20</v>
      </c>
      <c r="BS52" s="58">
        <f t="shared" si="108"/>
        <v>40</v>
      </c>
      <c r="BT52" s="58">
        <f t="shared" si="108"/>
        <v>63.924999999999997</v>
      </c>
      <c r="BU52" s="58">
        <f t="shared" si="108"/>
        <v>0</v>
      </c>
      <c r="BV52" s="58">
        <f t="shared" si="108"/>
        <v>224</v>
      </c>
      <c r="BW52" s="58">
        <f t="shared" si="108"/>
        <v>416</v>
      </c>
      <c r="BX52" s="58">
        <f t="shared" si="108"/>
        <v>266</v>
      </c>
      <c r="BY52" s="58">
        <f t="shared" si="108"/>
        <v>224</v>
      </c>
      <c r="BZ52" s="58">
        <f t="shared" si="108"/>
        <v>262</v>
      </c>
      <c r="CA52" s="58">
        <f t="shared" si="108"/>
        <v>324</v>
      </c>
      <c r="CB52" s="58">
        <f t="shared" si="108"/>
        <v>288</v>
      </c>
      <c r="CC52" s="58">
        <f t="shared" ref="CC52:DC52" si="109">SUM(CC51:CC51)</f>
        <v>90</v>
      </c>
      <c r="CD52" s="58">
        <f t="shared" si="109"/>
        <v>468</v>
      </c>
      <c r="CE52" s="58">
        <f t="shared" si="109"/>
        <v>378</v>
      </c>
      <c r="CF52" s="58">
        <f t="shared" si="109"/>
        <v>360</v>
      </c>
      <c r="CG52" s="58">
        <f t="shared" si="109"/>
        <v>450</v>
      </c>
      <c r="CH52" s="58">
        <f t="shared" si="109"/>
        <v>628</v>
      </c>
      <c r="CI52" s="58">
        <f t="shared" si="109"/>
        <v>414</v>
      </c>
      <c r="CJ52" s="58">
        <f t="shared" si="109"/>
        <v>486</v>
      </c>
      <c r="CK52" s="58">
        <f t="shared" si="109"/>
        <v>594</v>
      </c>
      <c r="CL52" s="58">
        <f t="shared" si="109"/>
        <v>594</v>
      </c>
      <c r="CM52" s="58">
        <f t="shared" si="109"/>
        <v>540</v>
      </c>
      <c r="CN52" s="58">
        <f t="shared" si="109"/>
        <v>644</v>
      </c>
      <c r="CO52" s="58">
        <f t="shared" si="109"/>
        <v>581.40000000000009</v>
      </c>
      <c r="CP52" s="58">
        <f t="shared" si="109"/>
        <v>1206</v>
      </c>
      <c r="CQ52" s="58">
        <f t="shared" si="109"/>
        <v>738</v>
      </c>
      <c r="CR52" s="58">
        <f t="shared" si="109"/>
        <v>518.4</v>
      </c>
      <c r="CS52" s="58">
        <f t="shared" si="109"/>
        <v>401.40000000000003</v>
      </c>
      <c r="CT52" s="58">
        <f t="shared" si="109"/>
        <v>482.4</v>
      </c>
      <c r="CU52" s="58">
        <f t="shared" si="109"/>
        <v>311.39999999999998</v>
      </c>
      <c r="CV52" s="58">
        <f t="shared" si="109"/>
        <v>379.8</v>
      </c>
      <c r="CW52" s="58">
        <f t="shared" si="109"/>
        <v>714.5999999999998</v>
      </c>
      <c r="CX52" s="58">
        <f t="shared" si="109"/>
        <v>700.1999999999997</v>
      </c>
      <c r="CY52" s="58">
        <f t="shared" si="109"/>
        <v>523.79999999999995</v>
      </c>
      <c r="CZ52" s="58">
        <f t="shared" si="109"/>
        <v>568.79999999999995</v>
      </c>
      <c r="DA52" s="58">
        <f t="shared" si="109"/>
        <v>556.17499999999984</v>
      </c>
      <c r="DB52" s="58">
        <f t="shared" si="109"/>
        <v>482.39999999999981</v>
      </c>
      <c r="DC52" s="58">
        <f t="shared" si="109"/>
        <v>1657.8000000000002</v>
      </c>
      <c r="DD52" s="58">
        <f t="shared" ref="DD52:DP52" si="110">SUM(DD51:DD51)</f>
        <v>673.19999999999982</v>
      </c>
      <c r="DE52" s="58">
        <f t="shared" si="110"/>
        <v>93.6</v>
      </c>
      <c r="DF52" s="58">
        <f t="shared" si="110"/>
        <v>0</v>
      </c>
      <c r="DG52" s="58">
        <f t="shared" si="110"/>
        <v>0</v>
      </c>
      <c r="DH52" s="58">
        <f t="shared" si="110"/>
        <v>0</v>
      </c>
      <c r="DI52" s="58">
        <f t="shared" si="110"/>
        <v>0</v>
      </c>
      <c r="DJ52" s="58">
        <f t="shared" si="110"/>
        <v>0</v>
      </c>
      <c r="DK52" s="58">
        <f t="shared" si="110"/>
        <v>0</v>
      </c>
      <c r="DL52" s="58">
        <f t="shared" si="110"/>
        <v>0</v>
      </c>
      <c r="DM52" s="58">
        <f t="shared" si="110"/>
        <v>0</v>
      </c>
      <c r="DN52" s="58">
        <f t="shared" si="110"/>
        <v>0</v>
      </c>
      <c r="DO52" s="58">
        <f t="shared" si="110"/>
        <v>0</v>
      </c>
      <c r="DP52" s="58">
        <f t="shared" si="110"/>
        <v>766.79999999999984</v>
      </c>
    </row>
    <row r="53" spans="1:120" x14ac:dyDescent="0.2">
      <c r="A53" s="49" t="s">
        <v>296</v>
      </c>
      <c r="B53" s="50"/>
      <c r="C53" s="51"/>
      <c r="D53" s="60"/>
      <c r="E53" s="60"/>
      <c r="F53" s="60"/>
      <c r="G53" s="60"/>
      <c r="H53" s="60"/>
      <c r="I53" s="60"/>
      <c r="J53" s="60"/>
      <c r="K53" s="60"/>
      <c r="L53" s="60"/>
      <c r="M53" s="60"/>
      <c r="N53" s="60"/>
      <c r="O53" s="60"/>
      <c r="P53" s="60"/>
      <c r="Q53" s="60">
        <f t="shared" ref="Q53:CB53" si="111">Q31+Q37+Q44+Q50+Q52</f>
        <v>17.899999999999999</v>
      </c>
      <c r="R53" s="60">
        <f t="shared" si="111"/>
        <v>30</v>
      </c>
      <c r="S53" s="60">
        <f t="shared" si="111"/>
        <v>19.149999999999999</v>
      </c>
      <c r="T53" s="60">
        <f t="shared" si="111"/>
        <v>18.899999999999999</v>
      </c>
      <c r="U53" s="60">
        <f t="shared" si="111"/>
        <v>35.774999999999999</v>
      </c>
      <c r="V53" s="60">
        <f t="shared" si="111"/>
        <v>29.175000000000001</v>
      </c>
      <c r="W53" s="60">
        <f t="shared" si="111"/>
        <v>38.35</v>
      </c>
      <c r="X53" s="60">
        <f t="shared" si="111"/>
        <v>69.949999999999989</v>
      </c>
      <c r="Y53" s="60">
        <f t="shared" si="111"/>
        <v>53.35</v>
      </c>
      <c r="Z53" s="60">
        <f t="shared" si="111"/>
        <v>16.95</v>
      </c>
      <c r="AA53" s="60">
        <f t="shared" si="111"/>
        <v>84.924999999999997</v>
      </c>
      <c r="AB53" s="60">
        <f t="shared" si="111"/>
        <v>36.950000000000003</v>
      </c>
      <c r="AC53" s="60">
        <f t="shared" si="111"/>
        <v>67.05</v>
      </c>
      <c r="AD53" s="60">
        <f t="shared" si="111"/>
        <v>95.3</v>
      </c>
      <c r="AE53" s="60">
        <f t="shared" si="111"/>
        <v>52</v>
      </c>
      <c r="AF53" s="60">
        <f t="shared" si="111"/>
        <v>58.924999999999997</v>
      </c>
      <c r="AG53" s="60">
        <f t="shared" si="111"/>
        <v>29.95</v>
      </c>
      <c r="AH53" s="60">
        <f t="shared" si="111"/>
        <v>74.7</v>
      </c>
      <c r="AI53" s="60">
        <f t="shared" si="111"/>
        <v>61.75</v>
      </c>
      <c r="AJ53" s="60">
        <f t="shared" si="111"/>
        <v>92.75</v>
      </c>
      <c r="AK53" s="60">
        <f t="shared" si="111"/>
        <v>11.95</v>
      </c>
      <c r="AL53" s="60">
        <f t="shared" si="111"/>
        <v>47.5</v>
      </c>
      <c r="AM53" s="60">
        <f t="shared" si="111"/>
        <v>17</v>
      </c>
      <c r="AN53" s="60">
        <f t="shared" si="111"/>
        <v>59.725000000000001</v>
      </c>
      <c r="AO53" s="60">
        <f t="shared" si="111"/>
        <v>50.4</v>
      </c>
      <c r="AP53" s="60">
        <f t="shared" si="111"/>
        <v>206.22499999999999</v>
      </c>
      <c r="AQ53" s="60">
        <f t="shared" si="111"/>
        <v>52.725000000000001</v>
      </c>
      <c r="AR53" s="60">
        <f t="shared" si="111"/>
        <v>26.725000000000001</v>
      </c>
      <c r="AS53" s="60">
        <f t="shared" si="111"/>
        <v>63.225000000000001</v>
      </c>
      <c r="AT53" s="60">
        <f t="shared" si="111"/>
        <v>80.875</v>
      </c>
      <c r="AU53" s="60">
        <f t="shared" si="111"/>
        <v>30.5</v>
      </c>
      <c r="AV53" s="60">
        <f t="shared" si="111"/>
        <v>40.825000000000003</v>
      </c>
      <c r="AW53" s="60">
        <f t="shared" si="111"/>
        <v>34.475000000000001</v>
      </c>
      <c r="AX53" s="60">
        <f t="shared" si="111"/>
        <v>41.875</v>
      </c>
      <c r="AY53" s="60">
        <f t="shared" si="111"/>
        <v>34.225000000000001</v>
      </c>
      <c r="AZ53" s="60">
        <f t="shared" si="111"/>
        <v>59.924999999999997</v>
      </c>
      <c r="BA53" s="60">
        <f t="shared" si="111"/>
        <v>99.95</v>
      </c>
      <c r="BB53" s="60">
        <f t="shared" si="111"/>
        <v>57.95</v>
      </c>
      <c r="BC53" s="60">
        <f t="shared" si="111"/>
        <v>142.67500000000001</v>
      </c>
      <c r="BD53" s="60">
        <f t="shared" si="111"/>
        <v>80.449999999999989</v>
      </c>
      <c r="BE53" s="60">
        <f t="shared" si="111"/>
        <v>56.024999999999999</v>
      </c>
      <c r="BF53" s="60">
        <f t="shared" si="111"/>
        <v>75.2</v>
      </c>
      <c r="BG53" s="60">
        <f t="shared" si="111"/>
        <v>69.674999999999997</v>
      </c>
      <c r="BH53" s="60">
        <f t="shared" si="111"/>
        <v>82.474999999999994</v>
      </c>
      <c r="BI53" s="60">
        <f t="shared" si="111"/>
        <v>50.5</v>
      </c>
      <c r="BJ53" s="60">
        <f t="shared" si="111"/>
        <v>111.85</v>
      </c>
      <c r="BK53" s="60">
        <f t="shared" si="111"/>
        <v>71.325000000000003</v>
      </c>
      <c r="BL53" s="60">
        <f t="shared" si="111"/>
        <v>89.974999999999994</v>
      </c>
      <c r="BM53" s="60">
        <f t="shared" si="111"/>
        <v>76.05</v>
      </c>
      <c r="BN53" s="60">
        <f t="shared" si="111"/>
        <v>63.55</v>
      </c>
      <c r="BO53" s="60">
        <f t="shared" si="111"/>
        <v>104.425</v>
      </c>
      <c r="BP53" s="60">
        <f t="shared" si="111"/>
        <v>211.67500000000001</v>
      </c>
      <c r="BQ53" s="60">
        <f t="shared" si="111"/>
        <v>87.95</v>
      </c>
      <c r="BR53" s="60">
        <f t="shared" si="111"/>
        <v>50.325000000000003</v>
      </c>
      <c r="BS53" s="60">
        <f t="shared" si="111"/>
        <v>95.125</v>
      </c>
      <c r="BT53" s="60">
        <f t="shared" si="111"/>
        <v>79.825000000000003</v>
      </c>
      <c r="BU53" s="60">
        <f t="shared" si="111"/>
        <v>5</v>
      </c>
      <c r="BV53" s="60">
        <f t="shared" si="111"/>
        <v>227.8</v>
      </c>
      <c r="BW53" s="60">
        <f t="shared" si="111"/>
        <v>416</v>
      </c>
      <c r="BX53" s="60">
        <f t="shared" si="111"/>
        <v>266</v>
      </c>
      <c r="BY53" s="60">
        <f t="shared" si="111"/>
        <v>224</v>
      </c>
      <c r="BZ53" s="60">
        <f t="shared" si="111"/>
        <v>262</v>
      </c>
      <c r="CA53" s="60">
        <f t="shared" si="111"/>
        <v>324</v>
      </c>
      <c r="CB53" s="60">
        <f t="shared" si="111"/>
        <v>288</v>
      </c>
      <c r="CC53" s="60">
        <f t="shared" ref="CC53:DC53" si="112">CC31+CC37+CC44+CC50+CC52</f>
        <v>233.4</v>
      </c>
      <c r="CD53" s="60">
        <f t="shared" si="112"/>
        <v>468</v>
      </c>
      <c r="CE53" s="60">
        <f t="shared" si="112"/>
        <v>378</v>
      </c>
      <c r="CF53" s="60">
        <f t="shared" si="112"/>
        <v>376</v>
      </c>
      <c r="CG53" s="60">
        <f t="shared" si="112"/>
        <v>461</v>
      </c>
      <c r="CH53" s="60">
        <f t="shared" si="112"/>
        <v>632</v>
      </c>
      <c r="CI53" s="60">
        <f t="shared" si="112"/>
        <v>424</v>
      </c>
      <c r="CJ53" s="60">
        <f t="shared" si="112"/>
        <v>486</v>
      </c>
      <c r="CK53" s="60">
        <f t="shared" si="112"/>
        <v>594</v>
      </c>
      <c r="CL53" s="60">
        <f t="shared" si="112"/>
        <v>594</v>
      </c>
      <c r="CM53" s="60">
        <f t="shared" si="112"/>
        <v>540</v>
      </c>
      <c r="CN53" s="60">
        <f t="shared" si="112"/>
        <v>644</v>
      </c>
      <c r="CO53" s="60">
        <f t="shared" si="112"/>
        <v>581.40000000000009</v>
      </c>
      <c r="CP53" s="60">
        <f t="shared" si="112"/>
        <v>1222</v>
      </c>
      <c r="CQ53" s="60">
        <f t="shared" si="112"/>
        <v>738</v>
      </c>
      <c r="CR53" s="60">
        <f t="shared" si="112"/>
        <v>518.4</v>
      </c>
      <c r="CS53" s="60">
        <f t="shared" si="112"/>
        <v>401.40000000000003</v>
      </c>
      <c r="CT53" s="60">
        <f t="shared" si="112"/>
        <v>482.4</v>
      </c>
      <c r="CU53" s="60">
        <f t="shared" si="112"/>
        <v>311.39999999999998</v>
      </c>
      <c r="CV53" s="60">
        <f t="shared" si="112"/>
        <v>379.8</v>
      </c>
      <c r="CW53" s="60">
        <f t="shared" si="112"/>
        <v>714.5999999999998</v>
      </c>
      <c r="CX53" s="60">
        <f t="shared" si="112"/>
        <v>700.1999999999997</v>
      </c>
      <c r="CY53" s="60">
        <f t="shared" si="112"/>
        <v>523.79999999999995</v>
      </c>
      <c r="CZ53" s="60">
        <f t="shared" si="112"/>
        <v>568.79999999999995</v>
      </c>
      <c r="DA53" s="60">
        <f t="shared" si="112"/>
        <v>556.17499999999984</v>
      </c>
      <c r="DB53" s="60">
        <f t="shared" si="112"/>
        <v>482.39999999999981</v>
      </c>
      <c r="DC53" s="60">
        <f t="shared" si="112"/>
        <v>1657.8000000000002</v>
      </c>
      <c r="DD53" s="60">
        <f t="shared" ref="DD53:DP53" si="113">DD31+DD37+DD44+DD50+DD52</f>
        <v>673.19999999999982</v>
      </c>
      <c r="DE53" s="60">
        <f t="shared" si="113"/>
        <v>93.6</v>
      </c>
      <c r="DF53" s="60">
        <f t="shared" si="113"/>
        <v>0</v>
      </c>
      <c r="DG53" s="60">
        <f t="shared" si="113"/>
        <v>0</v>
      </c>
      <c r="DH53" s="60">
        <f t="shared" si="113"/>
        <v>0</v>
      </c>
      <c r="DI53" s="60">
        <f t="shared" si="113"/>
        <v>0</v>
      </c>
      <c r="DJ53" s="60">
        <f t="shared" si="113"/>
        <v>0</v>
      </c>
      <c r="DK53" s="60">
        <f t="shared" si="113"/>
        <v>0</v>
      </c>
      <c r="DL53" s="60">
        <f t="shared" si="113"/>
        <v>0</v>
      </c>
      <c r="DM53" s="60">
        <f t="shared" si="113"/>
        <v>0</v>
      </c>
      <c r="DN53" s="60">
        <f t="shared" si="113"/>
        <v>0</v>
      </c>
      <c r="DO53" s="60">
        <f t="shared" si="113"/>
        <v>0</v>
      </c>
      <c r="DP53" s="60">
        <f t="shared" si="113"/>
        <v>766.79999999999984</v>
      </c>
    </row>
    <row r="54" spans="1:120" x14ac:dyDescent="0.2">
      <c r="A54" s="40" t="s">
        <v>297</v>
      </c>
      <c r="B54" s="37" t="s">
        <v>23</v>
      </c>
      <c r="C54" s="8" t="s">
        <v>126</v>
      </c>
      <c r="Q54" s="57">
        <v>0</v>
      </c>
      <c r="R54" s="57">
        <v>0</v>
      </c>
      <c r="S54" s="57">
        <v>5.9249999999999998</v>
      </c>
      <c r="T54" s="57">
        <v>4</v>
      </c>
      <c r="U54" s="57">
        <v>2.9750000000000001</v>
      </c>
      <c r="V54" s="57">
        <v>2</v>
      </c>
      <c r="W54" s="57">
        <v>0</v>
      </c>
      <c r="X54" s="57">
        <v>2</v>
      </c>
      <c r="Y54" s="57">
        <v>1</v>
      </c>
      <c r="Z54" s="57">
        <v>0</v>
      </c>
      <c r="AA54" s="57">
        <v>2</v>
      </c>
      <c r="AB54" s="57">
        <v>3</v>
      </c>
      <c r="AC54" s="57">
        <f>SUM(Q54:S54)</f>
        <v>5.9249999999999998</v>
      </c>
      <c r="AD54" s="57">
        <v>4.9749999999999996</v>
      </c>
      <c r="AE54" s="57">
        <v>0</v>
      </c>
      <c r="AF54" s="57">
        <v>6</v>
      </c>
      <c r="AG54" s="57">
        <v>0</v>
      </c>
      <c r="AH54" s="57">
        <v>6</v>
      </c>
      <c r="AI54" s="57">
        <v>0</v>
      </c>
      <c r="AJ54" s="57">
        <v>8</v>
      </c>
      <c r="AK54" s="57">
        <v>10</v>
      </c>
      <c r="AL54" s="57">
        <v>2</v>
      </c>
      <c r="AM54" s="57">
        <v>2</v>
      </c>
      <c r="AN54" s="57">
        <v>0</v>
      </c>
      <c r="AO54" s="57">
        <v>3.9750000000000001</v>
      </c>
      <c r="AP54" s="42">
        <f>SUM(AD54:AF54)</f>
        <v>10.975</v>
      </c>
      <c r="AQ54" s="57">
        <v>6</v>
      </c>
      <c r="AR54" s="57">
        <v>0</v>
      </c>
      <c r="AS54" s="57">
        <v>6.8250000000000002</v>
      </c>
      <c r="AT54" s="57">
        <v>0</v>
      </c>
      <c r="AU54" s="57">
        <v>0</v>
      </c>
      <c r="AV54" s="57">
        <v>4</v>
      </c>
      <c r="AW54" s="57">
        <v>4</v>
      </c>
      <c r="AX54" s="57">
        <v>4</v>
      </c>
      <c r="AY54" s="57">
        <v>8</v>
      </c>
      <c r="AZ54" s="57">
        <v>2</v>
      </c>
      <c r="BA54" s="57">
        <v>4</v>
      </c>
      <c r="BB54" s="57">
        <v>6</v>
      </c>
      <c r="BC54" s="57">
        <f>SUM(AQ54:AS54)</f>
        <v>12.824999999999999</v>
      </c>
      <c r="BD54" s="57">
        <v>3.85</v>
      </c>
      <c r="BE54" s="57">
        <v>0</v>
      </c>
      <c r="BF54" s="57">
        <v>4</v>
      </c>
      <c r="BG54" s="57">
        <v>4</v>
      </c>
      <c r="BH54" s="57">
        <v>6</v>
      </c>
      <c r="BI54" s="57">
        <v>2</v>
      </c>
      <c r="BJ54" s="57">
        <v>0</v>
      </c>
      <c r="BK54" s="57">
        <v>10</v>
      </c>
      <c r="BL54" s="57">
        <v>4</v>
      </c>
      <c r="BM54" s="57">
        <v>10</v>
      </c>
      <c r="BN54" s="57">
        <v>0</v>
      </c>
      <c r="BO54" s="57">
        <v>2</v>
      </c>
      <c r="BP54" s="57">
        <f>SUM(BD54:BF54)</f>
        <v>7.85</v>
      </c>
      <c r="BQ54" s="57">
        <v>6</v>
      </c>
      <c r="BR54" s="57">
        <v>2</v>
      </c>
      <c r="BS54" s="57">
        <v>4</v>
      </c>
      <c r="BT54" s="57">
        <v>4</v>
      </c>
      <c r="BU54" s="57">
        <v>0</v>
      </c>
      <c r="BV54" s="57">
        <v>0</v>
      </c>
      <c r="BW54" s="57">
        <v>0</v>
      </c>
      <c r="BX54" s="57">
        <v>0</v>
      </c>
      <c r="BY54" s="57">
        <v>0</v>
      </c>
      <c r="BZ54" s="57">
        <v>0</v>
      </c>
      <c r="CA54" s="57">
        <v>0</v>
      </c>
      <c r="CB54" s="57">
        <v>0</v>
      </c>
      <c r="CC54" s="57">
        <f>SUM(BQ54:BS54)</f>
        <v>12</v>
      </c>
      <c r="CD54" s="57">
        <v>0</v>
      </c>
      <c r="CE54" s="57">
        <v>0</v>
      </c>
      <c r="CF54" s="57">
        <v>0</v>
      </c>
      <c r="CG54" s="57">
        <v>0</v>
      </c>
      <c r="CH54" s="57">
        <v>0</v>
      </c>
      <c r="CI54" s="57">
        <v>0</v>
      </c>
      <c r="CJ54" s="57">
        <v>0</v>
      </c>
      <c r="CK54" s="57">
        <v>0</v>
      </c>
      <c r="CL54" s="57">
        <v>0</v>
      </c>
      <c r="CM54" s="57">
        <v>0</v>
      </c>
      <c r="CN54" s="57">
        <v>0</v>
      </c>
      <c r="CO54" s="57">
        <v>0</v>
      </c>
      <c r="CP54" s="57">
        <f>SUM(CD54:CF54)</f>
        <v>0</v>
      </c>
      <c r="CQ54" s="57">
        <v>0</v>
      </c>
      <c r="CR54" s="57">
        <v>0</v>
      </c>
      <c r="CS54" s="57">
        <v>0</v>
      </c>
      <c r="CT54" s="57">
        <v>0</v>
      </c>
      <c r="CU54" s="57">
        <v>0</v>
      </c>
      <c r="CV54" s="57">
        <v>0</v>
      </c>
      <c r="CW54" s="57">
        <v>0</v>
      </c>
      <c r="CX54" s="57"/>
      <c r="CY54" s="57"/>
      <c r="CZ54" s="57"/>
      <c r="DA54" s="57"/>
      <c r="DB54" s="57"/>
      <c r="DC54" s="57">
        <f t="shared" ref="DC54" si="114">SUM(CQ54:CS54)</f>
        <v>0</v>
      </c>
      <c r="DD54" s="57">
        <v>0</v>
      </c>
      <c r="DE54" s="57">
        <v>0</v>
      </c>
      <c r="DF54" s="57">
        <v>0</v>
      </c>
      <c r="DG54" s="57">
        <v>0</v>
      </c>
      <c r="DH54" s="57">
        <v>0</v>
      </c>
      <c r="DI54" s="57">
        <v>0</v>
      </c>
      <c r="DJ54" s="57">
        <v>0</v>
      </c>
      <c r="DK54" s="57"/>
      <c r="DL54" s="57"/>
      <c r="DM54" s="57"/>
      <c r="DN54" s="57"/>
      <c r="DO54" s="57"/>
      <c r="DP54" s="57">
        <f>SUM(DD54:DO54)</f>
        <v>0</v>
      </c>
    </row>
    <row r="55" spans="1:120" x14ac:dyDescent="0.2">
      <c r="B55" s="43" t="s">
        <v>298</v>
      </c>
      <c r="C55" s="44"/>
      <c r="D55" s="58"/>
      <c r="E55" s="58"/>
      <c r="F55" s="58"/>
      <c r="G55" s="58"/>
      <c r="H55" s="58"/>
      <c r="I55" s="58"/>
      <c r="J55" s="58"/>
      <c r="K55" s="58"/>
      <c r="L55" s="58"/>
      <c r="M55" s="58"/>
      <c r="N55" s="58"/>
      <c r="O55" s="58"/>
      <c r="P55" s="58"/>
      <c r="Q55" s="58">
        <f>SUM(Q54)</f>
        <v>0</v>
      </c>
      <c r="R55" s="58">
        <f t="shared" ref="R55:CC55" si="115">SUM(R54)</f>
        <v>0</v>
      </c>
      <c r="S55" s="58">
        <f t="shared" si="115"/>
        <v>5.9249999999999998</v>
      </c>
      <c r="T55" s="58">
        <f t="shared" si="115"/>
        <v>4</v>
      </c>
      <c r="U55" s="58">
        <f t="shared" si="115"/>
        <v>2.9750000000000001</v>
      </c>
      <c r="V55" s="58">
        <f t="shared" si="115"/>
        <v>2</v>
      </c>
      <c r="W55" s="58">
        <f t="shared" si="115"/>
        <v>0</v>
      </c>
      <c r="X55" s="58">
        <f t="shared" si="115"/>
        <v>2</v>
      </c>
      <c r="Y55" s="58">
        <f t="shared" si="115"/>
        <v>1</v>
      </c>
      <c r="Z55" s="58">
        <f t="shared" si="115"/>
        <v>0</v>
      </c>
      <c r="AA55" s="58">
        <f t="shared" si="115"/>
        <v>2</v>
      </c>
      <c r="AB55" s="58">
        <f t="shared" si="115"/>
        <v>3</v>
      </c>
      <c r="AC55" s="58">
        <f t="shared" si="115"/>
        <v>5.9249999999999998</v>
      </c>
      <c r="AD55" s="58">
        <f t="shared" si="115"/>
        <v>4.9749999999999996</v>
      </c>
      <c r="AE55" s="58">
        <f t="shared" si="115"/>
        <v>0</v>
      </c>
      <c r="AF55" s="58">
        <f t="shared" si="115"/>
        <v>6</v>
      </c>
      <c r="AG55" s="58">
        <f t="shared" si="115"/>
        <v>0</v>
      </c>
      <c r="AH55" s="58">
        <f t="shared" si="115"/>
        <v>6</v>
      </c>
      <c r="AI55" s="58">
        <f t="shared" si="115"/>
        <v>0</v>
      </c>
      <c r="AJ55" s="58">
        <f t="shared" si="115"/>
        <v>8</v>
      </c>
      <c r="AK55" s="58">
        <f t="shared" si="115"/>
        <v>10</v>
      </c>
      <c r="AL55" s="58">
        <f t="shared" si="115"/>
        <v>2</v>
      </c>
      <c r="AM55" s="58">
        <f t="shared" si="115"/>
        <v>2</v>
      </c>
      <c r="AN55" s="58">
        <f t="shared" si="115"/>
        <v>0</v>
      </c>
      <c r="AO55" s="58">
        <f t="shared" si="115"/>
        <v>3.9750000000000001</v>
      </c>
      <c r="AP55" s="58">
        <f t="shared" si="115"/>
        <v>10.975</v>
      </c>
      <c r="AQ55" s="58">
        <f t="shared" si="115"/>
        <v>6</v>
      </c>
      <c r="AR55" s="58">
        <f t="shared" si="115"/>
        <v>0</v>
      </c>
      <c r="AS55" s="58">
        <f t="shared" si="115"/>
        <v>6.8250000000000002</v>
      </c>
      <c r="AT55" s="58">
        <f t="shared" si="115"/>
        <v>0</v>
      </c>
      <c r="AU55" s="58">
        <f t="shared" si="115"/>
        <v>0</v>
      </c>
      <c r="AV55" s="58">
        <f t="shared" si="115"/>
        <v>4</v>
      </c>
      <c r="AW55" s="58">
        <f t="shared" si="115"/>
        <v>4</v>
      </c>
      <c r="AX55" s="58">
        <f t="shared" si="115"/>
        <v>4</v>
      </c>
      <c r="AY55" s="58">
        <f t="shared" si="115"/>
        <v>8</v>
      </c>
      <c r="AZ55" s="58">
        <f t="shared" si="115"/>
        <v>2</v>
      </c>
      <c r="BA55" s="58">
        <f t="shared" si="115"/>
        <v>4</v>
      </c>
      <c r="BB55" s="58">
        <f t="shared" si="115"/>
        <v>6</v>
      </c>
      <c r="BC55" s="58">
        <f t="shared" si="115"/>
        <v>12.824999999999999</v>
      </c>
      <c r="BD55" s="58">
        <f t="shared" si="115"/>
        <v>3.85</v>
      </c>
      <c r="BE55" s="58">
        <f t="shared" si="115"/>
        <v>0</v>
      </c>
      <c r="BF55" s="58">
        <f t="shared" si="115"/>
        <v>4</v>
      </c>
      <c r="BG55" s="58">
        <f t="shared" si="115"/>
        <v>4</v>
      </c>
      <c r="BH55" s="58">
        <f t="shared" si="115"/>
        <v>6</v>
      </c>
      <c r="BI55" s="58">
        <f t="shared" si="115"/>
        <v>2</v>
      </c>
      <c r="BJ55" s="58">
        <f t="shared" si="115"/>
        <v>0</v>
      </c>
      <c r="BK55" s="58">
        <f t="shared" si="115"/>
        <v>10</v>
      </c>
      <c r="BL55" s="58">
        <f t="shared" si="115"/>
        <v>4</v>
      </c>
      <c r="BM55" s="58">
        <f t="shared" si="115"/>
        <v>10</v>
      </c>
      <c r="BN55" s="58">
        <f t="shared" si="115"/>
        <v>0</v>
      </c>
      <c r="BO55" s="58">
        <f t="shared" si="115"/>
        <v>2</v>
      </c>
      <c r="BP55" s="58">
        <f t="shared" si="115"/>
        <v>7.85</v>
      </c>
      <c r="BQ55" s="58">
        <f t="shared" si="115"/>
        <v>6</v>
      </c>
      <c r="BR55" s="58">
        <f t="shared" si="115"/>
        <v>2</v>
      </c>
      <c r="BS55" s="58">
        <f t="shared" si="115"/>
        <v>4</v>
      </c>
      <c r="BT55" s="58">
        <f t="shared" si="115"/>
        <v>4</v>
      </c>
      <c r="BU55" s="58">
        <f t="shared" si="115"/>
        <v>0</v>
      </c>
      <c r="BV55" s="58">
        <f t="shared" si="115"/>
        <v>0</v>
      </c>
      <c r="BW55" s="58">
        <v>0</v>
      </c>
      <c r="BX55" s="58">
        <f t="shared" si="115"/>
        <v>0</v>
      </c>
      <c r="BY55" s="58">
        <f t="shared" si="115"/>
        <v>0</v>
      </c>
      <c r="BZ55" s="58">
        <f t="shared" si="115"/>
        <v>0</v>
      </c>
      <c r="CA55" s="58">
        <f t="shared" si="115"/>
        <v>0</v>
      </c>
      <c r="CB55" s="58">
        <f t="shared" si="115"/>
        <v>0</v>
      </c>
      <c r="CC55" s="58">
        <f t="shared" si="115"/>
        <v>12</v>
      </c>
      <c r="CD55" s="58">
        <f t="shared" ref="CD55:CV55" si="116">SUM(CD54)</f>
        <v>0</v>
      </c>
      <c r="CE55" s="58">
        <f t="shared" si="116"/>
        <v>0</v>
      </c>
      <c r="CF55" s="58">
        <f t="shared" si="116"/>
        <v>0</v>
      </c>
      <c r="CG55" s="58">
        <f t="shared" si="116"/>
        <v>0</v>
      </c>
      <c r="CH55" s="58">
        <f t="shared" si="116"/>
        <v>0</v>
      </c>
      <c r="CI55" s="58">
        <f t="shared" si="116"/>
        <v>0</v>
      </c>
      <c r="CJ55" s="58">
        <v>0</v>
      </c>
      <c r="CK55" s="58">
        <f t="shared" si="116"/>
        <v>0</v>
      </c>
      <c r="CL55" s="58">
        <f t="shared" si="116"/>
        <v>0</v>
      </c>
      <c r="CM55" s="58">
        <f t="shared" si="116"/>
        <v>0</v>
      </c>
      <c r="CN55" s="58">
        <f t="shared" si="116"/>
        <v>0</v>
      </c>
      <c r="CO55" s="58">
        <f t="shared" si="116"/>
        <v>0</v>
      </c>
      <c r="CP55" s="58">
        <f t="shared" si="116"/>
        <v>0</v>
      </c>
      <c r="CQ55" s="58">
        <f t="shared" si="116"/>
        <v>0</v>
      </c>
      <c r="CR55" s="58">
        <f t="shared" si="116"/>
        <v>0</v>
      </c>
      <c r="CS55" s="58">
        <f t="shared" si="116"/>
        <v>0</v>
      </c>
      <c r="CT55" s="58">
        <f t="shared" si="116"/>
        <v>0</v>
      </c>
      <c r="CU55" s="58">
        <f t="shared" si="116"/>
        <v>0</v>
      </c>
      <c r="CV55" s="58">
        <f t="shared" si="116"/>
        <v>0</v>
      </c>
      <c r="CW55" s="58">
        <v>0</v>
      </c>
      <c r="CX55" s="58">
        <f t="shared" ref="CX55:DC55" si="117">SUM(CX54)</f>
        <v>0</v>
      </c>
      <c r="CY55" s="58">
        <f t="shared" si="117"/>
        <v>0</v>
      </c>
      <c r="CZ55" s="58">
        <f t="shared" si="117"/>
        <v>0</v>
      </c>
      <c r="DA55" s="58">
        <f t="shared" si="117"/>
        <v>0</v>
      </c>
      <c r="DB55" s="58">
        <f t="shared" si="117"/>
        <v>0</v>
      </c>
      <c r="DC55" s="58">
        <f t="shared" si="117"/>
        <v>0</v>
      </c>
      <c r="DD55" s="58">
        <f t="shared" ref="DD55:DI55" si="118">SUM(DD54)</f>
        <v>0</v>
      </c>
      <c r="DE55" s="58">
        <f t="shared" si="118"/>
        <v>0</v>
      </c>
      <c r="DF55" s="58">
        <f t="shared" si="118"/>
        <v>0</v>
      </c>
      <c r="DG55" s="58">
        <f t="shared" si="118"/>
        <v>0</v>
      </c>
      <c r="DH55" s="58">
        <f t="shared" si="118"/>
        <v>0</v>
      </c>
      <c r="DI55" s="58">
        <f t="shared" si="118"/>
        <v>0</v>
      </c>
      <c r="DJ55" s="58">
        <v>0</v>
      </c>
      <c r="DK55" s="58">
        <f t="shared" ref="DK55:DP55" si="119">SUM(DK54)</f>
        <v>0</v>
      </c>
      <c r="DL55" s="58">
        <f t="shared" si="119"/>
        <v>0</v>
      </c>
      <c r="DM55" s="58">
        <f t="shared" si="119"/>
        <v>0</v>
      </c>
      <c r="DN55" s="58">
        <f t="shared" si="119"/>
        <v>0</v>
      </c>
      <c r="DO55" s="58">
        <f t="shared" si="119"/>
        <v>0</v>
      </c>
      <c r="DP55" s="58">
        <f t="shared" si="119"/>
        <v>0</v>
      </c>
    </row>
    <row r="56" spans="1:120" x14ac:dyDescent="0.2">
      <c r="B56" s="37" t="s">
        <v>299</v>
      </c>
      <c r="C56" s="8" t="s">
        <v>158</v>
      </c>
      <c r="Q56" s="57">
        <v>0</v>
      </c>
      <c r="R56" s="57">
        <v>0</v>
      </c>
      <c r="S56" s="57">
        <v>4</v>
      </c>
      <c r="T56" s="57">
        <v>0</v>
      </c>
      <c r="U56" s="57">
        <v>0</v>
      </c>
      <c r="V56" s="57">
        <v>0.5</v>
      </c>
      <c r="W56" s="57">
        <v>12.5</v>
      </c>
      <c r="X56" s="57">
        <v>1.7</v>
      </c>
      <c r="Y56" s="57">
        <v>0</v>
      </c>
      <c r="Z56" s="57">
        <v>1</v>
      </c>
      <c r="AA56" s="57">
        <v>0</v>
      </c>
      <c r="AB56" s="57">
        <v>0</v>
      </c>
      <c r="AC56" s="57">
        <f t="shared" ref="AC56:AC58" si="120">SUM(Q56:S56)</f>
        <v>4</v>
      </c>
      <c r="AD56" s="57">
        <v>4.4000000000000004</v>
      </c>
      <c r="AE56" s="57">
        <v>0</v>
      </c>
      <c r="AF56" s="57">
        <v>0</v>
      </c>
      <c r="AG56" s="57">
        <v>0</v>
      </c>
      <c r="AH56" s="57">
        <v>0</v>
      </c>
      <c r="AI56" s="57">
        <v>4.6749999999999998</v>
      </c>
      <c r="AJ56" s="57">
        <v>0</v>
      </c>
      <c r="AK56" s="57">
        <v>0.82499999999999996</v>
      </c>
      <c r="AL56" s="57">
        <v>0</v>
      </c>
      <c r="AM56" s="57">
        <v>1</v>
      </c>
      <c r="AN56" s="57">
        <v>0</v>
      </c>
      <c r="AO56" s="57">
        <v>3.25</v>
      </c>
      <c r="AP56" s="42">
        <f t="shared" ref="AP56:AP58" si="121">SUM(AD56:AF56)</f>
        <v>4.4000000000000004</v>
      </c>
      <c r="AQ56" s="57">
        <v>0</v>
      </c>
      <c r="AR56" s="57">
        <v>2.75</v>
      </c>
      <c r="AS56" s="57">
        <v>0.25</v>
      </c>
      <c r="AT56" s="57">
        <v>1.25</v>
      </c>
      <c r="AU56" s="57">
        <v>0</v>
      </c>
      <c r="AV56" s="57">
        <v>4.0250000000000004</v>
      </c>
      <c r="AW56" s="57">
        <v>0</v>
      </c>
      <c r="AX56" s="57">
        <v>0</v>
      </c>
      <c r="AY56" s="57">
        <v>3</v>
      </c>
      <c r="AZ56" s="57">
        <v>0</v>
      </c>
      <c r="BA56" s="57">
        <v>0</v>
      </c>
      <c r="BB56" s="57">
        <v>5.75</v>
      </c>
      <c r="BC56" s="57">
        <f t="shared" ref="BC56:BC58" si="122">SUM(AQ56:AS56)</f>
        <v>3</v>
      </c>
      <c r="BD56" s="57">
        <v>0</v>
      </c>
      <c r="BE56" s="57">
        <v>2</v>
      </c>
      <c r="BF56" s="57">
        <v>3.5249999999999999</v>
      </c>
      <c r="BG56" s="57">
        <v>0</v>
      </c>
      <c r="BH56" s="57">
        <v>0.9</v>
      </c>
      <c r="BI56" s="57">
        <v>4.8499999999999996</v>
      </c>
      <c r="BJ56" s="57">
        <v>0</v>
      </c>
      <c r="BK56" s="57">
        <v>2.7749999999999999</v>
      </c>
      <c r="BL56" s="57">
        <v>0</v>
      </c>
      <c r="BM56" s="57">
        <v>1.8</v>
      </c>
      <c r="BN56" s="57">
        <v>2</v>
      </c>
      <c r="BO56" s="57">
        <v>1.95</v>
      </c>
      <c r="BP56" s="57">
        <f t="shared" ref="BP56:BP58" si="123">SUM(BD56:BF56)</f>
        <v>5.5250000000000004</v>
      </c>
      <c r="BQ56" s="57">
        <v>4</v>
      </c>
      <c r="BR56" s="57">
        <v>2</v>
      </c>
      <c r="BS56" s="57">
        <v>2.9750000000000001</v>
      </c>
      <c r="BT56" s="57">
        <v>1.4750000000000001</v>
      </c>
      <c r="BU56" s="57">
        <v>1.25</v>
      </c>
      <c r="BV56" s="57">
        <v>0</v>
      </c>
      <c r="BW56" s="57">
        <v>0</v>
      </c>
      <c r="BX56" s="57">
        <v>0</v>
      </c>
      <c r="BY56" s="57">
        <v>0</v>
      </c>
      <c r="BZ56" s="57">
        <v>0</v>
      </c>
      <c r="CA56" s="57">
        <v>0</v>
      </c>
      <c r="CB56" s="57">
        <v>0</v>
      </c>
      <c r="CC56" s="57">
        <f t="shared" ref="CC56:CC58" si="124">SUM(BQ56:BS56)</f>
        <v>8.9749999999999996</v>
      </c>
      <c r="CD56" s="57">
        <v>0</v>
      </c>
      <c r="CE56" s="57">
        <v>0</v>
      </c>
      <c r="CF56" s="57">
        <v>0</v>
      </c>
      <c r="CG56" s="57">
        <v>0</v>
      </c>
      <c r="CH56" s="57">
        <v>0</v>
      </c>
      <c r="CI56" s="57">
        <v>0</v>
      </c>
      <c r="CJ56" s="57">
        <v>0</v>
      </c>
      <c r="CK56" s="57">
        <v>0</v>
      </c>
      <c r="CL56" s="57">
        <v>0</v>
      </c>
      <c r="CM56" s="57">
        <v>0</v>
      </c>
      <c r="CN56" s="57">
        <v>0</v>
      </c>
      <c r="CO56" s="57">
        <v>0</v>
      </c>
      <c r="CP56" s="57">
        <f t="shared" ref="CP56:CP58" si="125">SUM(CD56:CF56)</f>
        <v>0</v>
      </c>
      <c r="CQ56" s="57">
        <v>0</v>
      </c>
      <c r="CR56" s="57">
        <v>0</v>
      </c>
      <c r="CS56" s="57">
        <v>0</v>
      </c>
      <c r="CT56" s="57">
        <v>0</v>
      </c>
      <c r="CU56" s="57">
        <v>0</v>
      </c>
      <c r="CV56" s="57">
        <v>0</v>
      </c>
      <c r="CW56" s="57">
        <v>0</v>
      </c>
      <c r="CX56" s="57">
        <v>0</v>
      </c>
      <c r="CY56" s="57">
        <v>0</v>
      </c>
      <c r="CZ56" s="57">
        <v>0</v>
      </c>
      <c r="DA56" s="57">
        <v>0</v>
      </c>
      <c r="DB56" s="57">
        <v>0</v>
      </c>
      <c r="DC56" s="57">
        <f t="shared" ref="DC56:DC58" si="126">SUM(CQ56:CS56)</f>
        <v>0</v>
      </c>
      <c r="DD56" s="57">
        <v>0</v>
      </c>
      <c r="DE56" s="57">
        <v>0</v>
      </c>
      <c r="DF56" s="57">
        <v>0</v>
      </c>
      <c r="DG56" s="57">
        <v>0</v>
      </c>
      <c r="DH56" s="57">
        <v>0</v>
      </c>
      <c r="DI56" s="57">
        <v>0</v>
      </c>
      <c r="DJ56" s="57">
        <v>0</v>
      </c>
      <c r="DK56" s="57">
        <v>0</v>
      </c>
      <c r="DL56" s="57">
        <v>0</v>
      </c>
      <c r="DM56" s="57">
        <v>0</v>
      </c>
      <c r="DN56" s="57">
        <v>0</v>
      </c>
      <c r="DO56" s="57">
        <v>0</v>
      </c>
      <c r="DP56" s="57">
        <f>SUM(DD56:DO56)</f>
        <v>0</v>
      </c>
    </row>
    <row r="57" spans="1:120" x14ac:dyDescent="0.2">
      <c r="B57" s="37"/>
      <c r="C57" s="8" t="s">
        <v>135</v>
      </c>
      <c r="Q57" s="57">
        <v>0</v>
      </c>
      <c r="R57" s="57">
        <v>0</v>
      </c>
      <c r="S57" s="57">
        <v>3.8250000000000002</v>
      </c>
      <c r="T57" s="57">
        <v>0</v>
      </c>
      <c r="U57" s="57">
        <v>0</v>
      </c>
      <c r="V57" s="57">
        <v>0</v>
      </c>
      <c r="W57" s="57">
        <v>0</v>
      </c>
      <c r="X57" s="57">
        <v>0</v>
      </c>
      <c r="Y57" s="57">
        <v>0</v>
      </c>
      <c r="Z57" s="57">
        <v>0</v>
      </c>
      <c r="AA57" s="57">
        <v>2</v>
      </c>
      <c r="AB57" s="57">
        <v>2</v>
      </c>
      <c r="AC57" s="57">
        <f t="shared" si="120"/>
        <v>3.8250000000000002</v>
      </c>
      <c r="AD57" s="57">
        <v>0</v>
      </c>
      <c r="AE57" s="57">
        <v>0</v>
      </c>
      <c r="AF57" s="57">
        <v>0</v>
      </c>
      <c r="AG57" s="57">
        <v>0</v>
      </c>
      <c r="AH57" s="57">
        <v>0</v>
      </c>
      <c r="AI57" s="57">
        <v>4</v>
      </c>
      <c r="AJ57" s="57">
        <v>0</v>
      </c>
      <c r="AK57" s="57">
        <v>0</v>
      </c>
      <c r="AL57" s="57">
        <v>0</v>
      </c>
      <c r="AM57" s="57">
        <v>0</v>
      </c>
      <c r="AN57" s="57">
        <v>2</v>
      </c>
      <c r="AO57" s="57">
        <v>0</v>
      </c>
      <c r="AP57" s="42">
        <f t="shared" si="121"/>
        <v>0</v>
      </c>
      <c r="AQ57" s="57">
        <v>0</v>
      </c>
      <c r="AR57" s="57">
        <v>0</v>
      </c>
      <c r="AS57" s="57">
        <v>1.85</v>
      </c>
      <c r="AT57" s="57">
        <v>0</v>
      </c>
      <c r="AU57" s="57">
        <v>0</v>
      </c>
      <c r="AV57" s="57">
        <v>2</v>
      </c>
      <c r="AW57" s="57">
        <v>0</v>
      </c>
      <c r="AX57" s="57">
        <v>0</v>
      </c>
      <c r="AY57" s="57">
        <v>0</v>
      </c>
      <c r="AZ57" s="57">
        <v>0</v>
      </c>
      <c r="BA57" s="57">
        <v>3.8000000000000003</v>
      </c>
      <c r="BB57" s="57">
        <v>0.05</v>
      </c>
      <c r="BC57" s="57">
        <f t="shared" si="122"/>
        <v>1.85</v>
      </c>
      <c r="BD57" s="57">
        <v>0</v>
      </c>
      <c r="BE57" s="57">
        <v>0</v>
      </c>
      <c r="BF57" s="57">
        <v>0</v>
      </c>
      <c r="BG57" s="57">
        <v>0</v>
      </c>
      <c r="BH57" s="57">
        <v>0</v>
      </c>
      <c r="BI57" s="57">
        <v>3.8</v>
      </c>
      <c r="BJ57" s="57">
        <v>0</v>
      </c>
      <c r="BK57" s="57">
        <v>0</v>
      </c>
      <c r="BL57" s="57">
        <v>0</v>
      </c>
      <c r="BM57" s="57">
        <v>2</v>
      </c>
      <c r="BN57" s="57">
        <v>0</v>
      </c>
      <c r="BO57" s="57">
        <v>0</v>
      </c>
      <c r="BP57" s="57">
        <f t="shared" si="123"/>
        <v>0</v>
      </c>
      <c r="BQ57" s="57">
        <v>4</v>
      </c>
      <c r="BR57" s="57">
        <v>0</v>
      </c>
      <c r="BS57" s="57">
        <v>0</v>
      </c>
      <c r="BT57" s="57">
        <v>0</v>
      </c>
      <c r="BU57" s="57">
        <v>0</v>
      </c>
      <c r="BV57" s="57">
        <v>0</v>
      </c>
      <c r="BW57" s="57">
        <v>0</v>
      </c>
      <c r="BX57" s="57">
        <v>0</v>
      </c>
      <c r="BY57" s="57">
        <v>0</v>
      </c>
      <c r="BZ57" s="57">
        <v>0</v>
      </c>
      <c r="CA57" s="57">
        <v>0</v>
      </c>
      <c r="CB57" s="57">
        <v>0</v>
      </c>
      <c r="CC57" s="57">
        <f t="shared" si="124"/>
        <v>4</v>
      </c>
      <c r="CD57" s="57">
        <v>0</v>
      </c>
      <c r="CE57" s="57">
        <v>0</v>
      </c>
      <c r="CF57" s="57">
        <v>0</v>
      </c>
      <c r="CG57" s="57">
        <v>0</v>
      </c>
      <c r="CH57" s="57">
        <v>0</v>
      </c>
      <c r="CI57" s="57">
        <v>0</v>
      </c>
      <c r="CJ57" s="57">
        <v>0</v>
      </c>
      <c r="CK57" s="57">
        <v>0</v>
      </c>
      <c r="CL57" s="57">
        <v>0</v>
      </c>
      <c r="CM57" s="57">
        <v>0</v>
      </c>
      <c r="CN57" s="57">
        <v>0</v>
      </c>
      <c r="CO57" s="57">
        <v>0</v>
      </c>
      <c r="CP57" s="57">
        <f t="shared" si="125"/>
        <v>0</v>
      </c>
      <c r="CQ57" s="57">
        <v>0</v>
      </c>
      <c r="CR57" s="57">
        <v>0</v>
      </c>
      <c r="CS57" s="57">
        <v>0</v>
      </c>
      <c r="CT57" s="57">
        <v>0</v>
      </c>
      <c r="CU57" s="57">
        <v>0</v>
      </c>
      <c r="CV57" s="57">
        <v>0</v>
      </c>
      <c r="CW57" s="57">
        <v>0</v>
      </c>
      <c r="CX57" s="57">
        <v>0</v>
      </c>
      <c r="CY57" s="57">
        <v>0</v>
      </c>
      <c r="CZ57" s="57">
        <v>0</v>
      </c>
      <c r="DA57" s="57">
        <v>0</v>
      </c>
      <c r="DB57" s="57">
        <v>0</v>
      </c>
      <c r="DC57" s="57">
        <f t="shared" si="126"/>
        <v>0</v>
      </c>
      <c r="DD57" s="57">
        <v>0</v>
      </c>
      <c r="DE57" s="57">
        <v>0</v>
      </c>
      <c r="DF57" s="57">
        <v>0</v>
      </c>
      <c r="DG57" s="57">
        <v>0</v>
      </c>
      <c r="DH57" s="57">
        <v>0</v>
      </c>
      <c r="DI57" s="57">
        <v>0</v>
      </c>
      <c r="DJ57" s="57">
        <v>0</v>
      </c>
      <c r="DK57" s="57">
        <v>0</v>
      </c>
      <c r="DL57" s="57">
        <v>0</v>
      </c>
      <c r="DM57" s="57">
        <v>0</v>
      </c>
      <c r="DN57" s="57">
        <v>0</v>
      </c>
      <c r="DO57" s="57">
        <v>0</v>
      </c>
      <c r="DP57" s="57">
        <f>SUM(DD57:DO57)</f>
        <v>0</v>
      </c>
    </row>
    <row r="58" spans="1:120" x14ac:dyDescent="0.2">
      <c r="B58" s="37"/>
      <c r="C58" s="8" t="s">
        <v>136</v>
      </c>
      <c r="Q58" s="57">
        <v>3.9750000000000001</v>
      </c>
      <c r="R58" s="57">
        <v>0</v>
      </c>
      <c r="S58" s="57">
        <v>1.85</v>
      </c>
      <c r="T58" s="57">
        <v>7.9249999999999998</v>
      </c>
      <c r="U58" s="57">
        <v>0</v>
      </c>
      <c r="V58" s="57">
        <v>3.4750000000000001</v>
      </c>
      <c r="W58" s="57">
        <v>0</v>
      </c>
      <c r="X58" s="57">
        <v>3</v>
      </c>
      <c r="Y58" s="57">
        <v>3.55</v>
      </c>
      <c r="Z58" s="57">
        <v>0</v>
      </c>
      <c r="AA58" s="57">
        <v>3.2</v>
      </c>
      <c r="AB58" s="57">
        <v>0</v>
      </c>
      <c r="AC58" s="57">
        <f t="shared" si="120"/>
        <v>5.8250000000000002</v>
      </c>
      <c r="AD58" s="57">
        <v>4</v>
      </c>
      <c r="AE58" s="57">
        <v>0</v>
      </c>
      <c r="AF58" s="57">
        <v>0</v>
      </c>
      <c r="AG58" s="57">
        <v>0</v>
      </c>
      <c r="AH58" s="57">
        <v>10</v>
      </c>
      <c r="AI58" s="57">
        <v>0</v>
      </c>
      <c r="AJ58" s="57">
        <v>0</v>
      </c>
      <c r="AK58" s="57">
        <v>1.925</v>
      </c>
      <c r="AL58" s="57">
        <v>4</v>
      </c>
      <c r="AM58" s="57">
        <v>0</v>
      </c>
      <c r="AN58" s="57">
        <v>0</v>
      </c>
      <c r="AO58" s="57">
        <v>4</v>
      </c>
      <c r="AP58" s="42">
        <f t="shared" si="121"/>
        <v>4</v>
      </c>
      <c r="AQ58" s="57">
        <v>0</v>
      </c>
      <c r="AR58" s="57">
        <v>1.95</v>
      </c>
      <c r="AS58" s="57">
        <v>2</v>
      </c>
      <c r="AT58" s="57">
        <v>0</v>
      </c>
      <c r="AU58" s="57">
        <v>0</v>
      </c>
      <c r="AV58" s="57">
        <v>2</v>
      </c>
      <c r="AW58" s="57">
        <v>2</v>
      </c>
      <c r="AX58" s="57">
        <v>2</v>
      </c>
      <c r="AY58" s="57">
        <v>0</v>
      </c>
      <c r="AZ58" s="57">
        <v>3.95</v>
      </c>
      <c r="BA58" s="57">
        <v>4</v>
      </c>
      <c r="BB58" s="57">
        <v>7.8250000000000002</v>
      </c>
      <c r="BC58" s="57">
        <f t="shared" si="122"/>
        <v>3.95</v>
      </c>
      <c r="BD58" s="57">
        <v>1.75</v>
      </c>
      <c r="BE58" s="57">
        <v>1.85</v>
      </c>
      <c r="BF58" s="57">
        <v>4</v>
      </c>
      <c r="BG58" s="57">
        <v>1.75</v>
      </c>
      <c r="BH58" s="57">
        <v>2</v>
      </c>
      <c r="BI58" s="57">
        <v>2</v>
      </c>
      <c r="BJ58" s="57">
        <v>2</v>
      </c>
      <c r="BK58" s="57">
        <v>8</v>
      </c>
      <c r="BL58" s="57">
        <v>0</v>
      </c>
      <c r="BM58" s="57">
        <v>5.85</v>
      </c>
      <c r="BN58" s="57">
        <v>0</v>
      </c>
      <c r="BO58" s="57">
        <v>2</v>
      </c>
      <c r="BP58" s="57">
        <f t="shared" si="123"/>
        <v>7.6</v>
      </c>
      <c r="BQ58" s="57">
        <v>4</v>
      </c>
      <c r="BR58" s="57">
        <v>4</v>
      </c>
      <c r="BS58" s="57">
        <v>4</v>
      </c>
      <c r="BT58" s="57">
        <v>4</v>
      </c>
      <c r="BU58" s="57">
        <v>0</v>
      </c>
      <c r="BV58" s="57">
        <v>0</v>
      </c>
      <c r="BW58" s="57">
        <v>0</v>
      </c>
      <c r="BX58" s="57">
        <v>0</v>
      </c>
      <c r="BY58" s="57">
        <v>0</v>
      </c>
      <c r="BZ58" s="57">
        <v>0</v>
      </c>
      <c r="CA58" s="57">
        <v>0</v>
      </c>
      <c r="CB58" s="57">
        <v>0</v>
      </c>
      <c r="CC58" s="57">
        <f t="shared" si="124"/>
        <v>12</v>
      </c>
      <c r="CD58" s="57">
        <v>0</v>
      </c>
      <c r="CE58" s="57">
        <v>0</v>
      </c>
      <c r="CF58" s="57">
        <v>0</v>
      </c>
      <c r="CG58" s="57">
        <v>0</v>
      </c>
      <c r="CH58" s="57">
        <v>0</v>
      </c>
      <c r="CI58" s="57">
        <v>0</v>
      </c>
      <c r="CJ58" s="57">
        <v>0</v>
      </c>
      <c r="CK58" s="57">
        <v>0</v>
      </c>
      <c r="CL58" s="57">
        <v>0</v>
      </c>
      <c r="CM58" s="57">
        <v>0</v>
      </c>
      <c r="CN58" s="57">
        <v>0</v>
      </c>
      <c r="CO58" s="57">
        <v>0</v>
      </c>
      <c r="CP58" s="57">
        <f t="shared" si="125"/>
        <v>0</v>
      </c>
      <c r="CQ58" s="57">
        <v>0</v>
      </c>
      <c r="CR58" s="57">
        <v>0</v>
      </c>
      <c r="CS58" s="57">
        <v>0</v>
      </c>
      <c r="CT58" s="57">
        <v>0</v>
      </c>
      <c r="CU58" s="57">
        <v>0</v>
      </c>
      <c r="CV58" s="57">
        <v>0</v>
      </c>
      <c r="CW58" s="57">
        <v>0</v>
      </c>
      <c r="CX58" s="57">
        <v>0</v>
      </c>
      <c r="CY58" s="57">
        <v>0</v>
      </c>
      <c r="CZ58" s="57">
        <v>0</v>
      </c>
      <c r="DA58" s="57">
        <v>0</v>
      </c>
      <c r="DB58" s="57">
        <v>0</v>
      </c>
      <c r="DC58" s="57">
        <f t="shared" si="126"/>
        <v>0</v>
      </c>
      <c r="DD58" s="57">
        <v>0</v>
      </c>
      <c r="DE58" s="57">
        <v>0</v>
      </c>
      <c r="DF58" s="57">
        <v>0</v>
      </c>
      <c r="DG58" s="57">
        <v>0</v>
      </c>
      <c r="DH58" s="57">
        <v>0</v>
      </c>
      <c r="DI58" s="57">
        <v>0</v>
      </c>
      <c r="DJ58" s="57">
        <v>0</v>
      </c>
      <c r="DK58" s="57">
        <v>0</v>
      </c>
      <c r="DL58" s="57">
        <v>0</v>
      </c>
      <c r="DM58" s="57">
        <v>0</v>
      </c>
      <c r="DN58" s="57">
        <v>0</v>
      </c>
      <c r="DO58" s="57">
        <v>0</v>
      </c>
      <c r="DP58" s="57">
        <f>SUM(DD58:DO58)</f>
        <v>0</v>
      </c>
    </row>
    <row r="59" spans="1:120" x14ac:dyDescent="0.2">
      <c r="B59" s="43" t="s">
        <v>300</v>
      </c>
      <c r="C59" s="44"/>
      <c r="D59" s="58"/>
      <c r="E59" s="58"/>
      <c r="F59" s="58"/>
      <c r="G59" s="58"/>
      <c r="H59" s="58"/>
      <c r="I59" s="58"/>
      <c r="J59" s="58"/>
      <c r="K59" s="58"/>
      <c r="L59" s="58"/>
      <c r="M59" s="58"/>
      <c r="N59" s="58"/>
      <c r="O59" s="58"/>
      <c r="P59" s="58"/>
      <c r="Q59" s="58">
        <f>SUM(Q56:Q58)</f>
        <v>3.9750000000000001</v>
      </c>
      <c r="R59" s="58">
        <f t="shared" ref="R59:CC59" si="127">SUM(R56:R58)</f>
        <v>0</v>
      </c>
      <c r="S59" s="58">
        <f t="shared" si="127"/>
        <v>9.6750000000000007</v>
      </c>
      <c r="T59" s="58">
        <f t="shared" si="127"/>
        <v>7.9249999999999998</v>
      </c>
      <c r="U59" s="58">
        <f t="shared" si="127"/>
        <v>0</v>
      </c>
      <c r="V59" s="58">
        <f t="shared" si="127"/>
        <v>3.9750000000000001</v>
      </c>
      <c r="W59" s="58">
        <f t="shared" si="127"/>
        <v>12.5</v>
      </c>
      <c r="X59" s="58">
        <f t="shared" si="127"/>
        <v>4.7</v>
      </c>
      <c r="Y59" s="58">
        <f t="shared" si="127"/>
        <v>3.55</v>
      </c>
      <c r="Z59" s="58">
        <f t="shared" si="127"/>
        <v>1</v>
      </c>
      <c r="AA59" s="58">
        <f t="shared" si="127"/>
        <v>5.2</v>
      </c>
      <c r="AB59" s="58">
        <f t="shared" si="127"/>
        <v>2</v>
      </c>
      <c r="AC59" s="58">
        <f t="shared" si="127"/>
        <v>13.65</v>
      </c>
      <c r="AD59" s="58">
        <f t="shared" si="127"/>
        <v>8.4</v>
      </c>
      <c r="AE59" s="58">
        <f t="shared" si="127"/>
        <v>0</v>
      </c>
      <c r="AF59" s="58">
        <f t="shared" si="127"/>
        <v>0</v>
      </c>
      <c r="AG59" s="58">
        <f t="shared" si="127"/>
        <v>0</v>
      </c>
      <c r="AH59" s="58">
        <f t="shared" si="127"/>
        <v>10</v>
      </c>
      <c r="AI59" s="58">
        <f t="shared" si="127"/>
        <v>8.6750000000000007</v>
      </c>
      <c r="AJ59" s="58">
        <f t="shared" si="127"/>
        <v>0</v>
      </c>
      <c r="AK59" s="58">
        <f t="shared" si="127"/>
        <v>2.75</v>
      </c>
      <c r="AL59" s="58">
        <f t="shared" si="127"/>
        <v>4</v>
      </c>
      <c r="AM59" s="58">
        <f t="shared" si="127"/>
        <v>1</v>
      </c>
      <c r="AN59" s="58">
        <f t="shared" si="127"/>
        <v>2</v>
      </c>
      <c r="AO59" s="58">
        <f t="shared" si="127"/>
        <v>7.25</v>
      </c>
      <c r="AP59" s="58">
        <f t="shared" si="127"/>
        <v>8.4</v>
      </c>
      <c r="AQ59" s="58">
        <f t="shared" si="127"/>
        <v>0</v>
      </c>
      <c r="AR59" s="58">
        <f t="shared" si="127"/>
        <v>4.7</v>
      </c>
      <c r="AS59" s="58">
        <f t="shared" si="127"/>
        <v>4.0999999999999996</v>
      </c>
      <c r="AT59" s="58">
        <f t="shared" si="127"/>
        <v>1.25</v>
      </c>
      <c r="AU59" s="58">
        <f t="shared" si="127"/>
        <v>0</v>
      </c>
      <c r="AV59" s="58">
        <f t="shared" si="127"/>
        <v>8.0250000000000004</v>
      </c>
      <c r="AW59" s="58">
        <f t="shared" si="127"/>
        <v>2</v>
      </c>
      <c r="AX59" s="58">
        <f t="shared" si="127"/>
        <v>2</v>
      </c>
      <c r="AY59" s="58">
        <f t="shared" si="127"/>
        <v>3</v>
      </c>
      <c r="AZ59" s="58">
        <f t="shared" si="127"/>
        <v>3.95</v>
      </c>
      <c r="BA59" s="58">
        <f t="shared" si="127"/>
        <v>7.8000000000000007</v>
      </c>
      <c r="BB59" s="58">
        <f t="shared" si="127"/>
        <v>13.625</v>
      </c>
      <c r="BC59" s="58">
        <f t="shared" si="127"/>
        <v>8.8000000000000007</v>
      </c>
      <c r="BD59" s="58">
        <f t="shared" si="127"/>
        <v>1.75</v>
      </c>
      <c r="BE59" s="58">
        <f t="shared" si="127"/>
        <v>3.85</v>
      </c>
      <c r="BF59" s="58">
        <f t="shared" si="127"/>
        <v>7.5250000000000004</v>
      </c>
      <c r="BG59" s="58">
        <f t="shared" si="127"/>
        <v>1.75</v>
      </c>
      <c r="BH59" s="58">
        <f t="shared" si="127"/>
        <v>2.9</v>
      </c>
      <c r="BI59" s="58">
        <f t="shared" si="127"/>
        <v>10.649999999999999</v>
      </c>
      <c r="BJ59" s="58">
        <f t="shared" si="127"/>
        <v>2</v>
      </c>
      <c r="BK59" s="58">
        <f t="shared" si="127"/>
        <v>10.775</v>
      </c>
      <c r="BL59" s="58">
        <f t="shared" si="127"/>
        <v>0</v>
      </c>
      <c r="BM59" s="58">
        <f t="shared" si="127"/>
        <v>9.6499999999999986</v>
      </c>
      <c r="BN59" s="58">
        <f t="shared" si="127"/>
        <v>2</v>
      </c>
      <c r="BO59" s="58">
        <f t="shared" si="127"/>
        <v>3.95</v>
      </c>
      <c r="BP59" s="58">
        <f t="shared" si="127"/>
        <v>13.125</v>
      </c>
      <c r="BQ59" s="58">
        <f t="shared" si="127"/>
        <v>12</v>
      </c>
      <c r="BR59" s="58">
        <f t="shared" si="127"/>
        <v>6</v>
      </c>
      <c r="BS59" s="58">
        <f t="shared" si="127"/>
        <v>6.9749999999999996</v>
      </c>
      <c r="BT59" s="58">
        <f t="shared" si="127"/>
        <v>5.4749999999999996</v>
      </c>
      <c r="BU59" s="58">
        <f t="shared" si="127"/>
        <v>1.25</v>
      </c>
      <c r="BV59" s="58">
        <f t="shared" si="127"/>
        <v>0</v>
      </c>
      <c r="BW59" s="58">
        <v>0</v>
      </c>
      <c r="BX59" s="58">
        <f t="shared" si="127"/>
        <v>0</v>
      </c>
      <c r="BY59" s="58">
        <f t="shared" si="127"/>
        <v>0</v>
      </c>
      <c r="BZ59" s="58">
        <f t="shared" si="127"/>
        <v>0</v>
      </c>
      <c r="CA59" s="58">
        <f t="shared" si="127"/>
        <v>0</v>
      </c>
      <c r="CB59" s="58">
        <f t="shared" si="127"/>
        <v>0</v>
      </c>
      <c r="CC59" s="58">
        <f t="shared" si="127"/>
        <v>24.975000000000001</v>
      </c>
      <c r="CD59" s="58">
        <f t="shared" ref="CD59:CV59" si="128">SUM(CD56:CD58)</f>
        <v>0</v>
      </c>
      <c r="CE59" s="58">
        <f t="shared" si="128"/>
        <v>0</v>
      </c>
      <c r="CF59" s="58">
        <f t="shared" si="128"/>
        <v>0</v>
      </c>
      <c r="CG59" s="58">
        <f t="shared" si="128"/>
        <v>0</v>
      </c>
      <c r="CH59" s="58">
        <f t="shared" si="128"/>
        <v>0</v>
      </c>
      <c r="CI59" s="58">
        <f t="shared" si="128"/>
        <v>0</v>
      </c>
      <c r="CJ59" s="58">
        <v>0</v>
      </c>
      <c r="CK59" s="58">
        <f t="shared" si="128"/>
        <v>0</v>
      </c>
      <c r="CL59" s="58">
        <f t="shared" si="128"/>
        <v>0</v>
      </c>
      <c r="CM59" s="58">
        <f t="shared" si="128"/>
        <v>0</v>
      </c>
      <c r="CN59" s="58">
        <f t="shared" si="128"/>
        <v>0</v>
      </c>
      <c r="CO59" s="58">
        <f t="shared" si="128"/>
        <v>0</v>
      </c>
      <c r="CP59" s="58">
        <f t="shared" si="128"/>
        <v>0</v>
      </c>
      <c r="CQ59" s="58">
        <f t="shared" si="128"/>
        <v>0</v>
      </c>
      <c r="CR59" s="58">
        <f t="shared" si="128"/>
        <v>0</v>
      </c>
      <c r="CS59" s="58">
        <f t="shared" si="128"/>
        <v>0</v>
      </c>
      <c r="CT59" s="58">
        <f t="shared" si="128"/>
        <v>0</v>
      </c>
      <c r="CU59" s="58">
        <f t="shared" si="128"/>
        <v>0</v>
      </c>
      <c r="CV59" s="58">
        <f t="shared" si="128"/>
        <v>0</v>
      </c>
      <c r="CW59" s="58">
        <v>0</v>
      </c>
      <c r="CX59" s="58">
        <f t="shared" ref="CX59:DC59" si="129">SUM(CX56:CX58)</f>
        <v>0</v>
      </c>
      <c r="CY59" s="58">
        <f t="shared" si="129"/>
        <v>0</v>
      </c>
      <c r="CZ59" s="58">
        <f t="shared" si="129"/>
        <v>0</v>
      </c>
      <c r="DA59" s="58">
        <f t="shared" si="129"/>
        <v>0</v>
      </c>
      <c r="DB59" s="58">
        <f t="shared" si="129"/>
        <v>0</v>
      </c>
      <c r="DC59" s="58">
        <f t="shared" si="129"/>
        <v>0</v>
      </c>
      <c r="DD59" s="58">
        <f t="shared" ref="DD59:DI59" si="130">SUM(DD56:DD58)</f>
        <v>0</v>
      </c>
      <c r="DE59" s="58">
        <f t="shared" si="130"/>
        <v>0</v>
      </c>
      <c r="DF59" s="58">
        <f t="shared" si="130"/>
        <v>0</v>
      </c>
      <c r="DG59" s="58">
        <f t="shared" si="130"/>
        <v>0</v>
      </c>
      <c r="DH59" s="58">
        <f t="shared" si="130"/>
        <v>0</v>
      </c>
      <c r="DI59" s="58">
        <f t="shared" si="130"/>
        <v>0</v>
      </c>
      <c r="DJ59" s="58">
        <v>0</v>
      </c>
      <c r="DK59" s="58">
        <f t="shared" ref="DK59:DP59" si="131">SUM(DK56:DK58)</f>
        <v>0</v>
      </c>
      <c r="DL59" s="58">
        <f t="shared" si="131"/>
        <v>0</v>
      </c>
      <c r="DM59" s="58">
        <f t="shared" si="131"/>
        <v>0</v>
      </c>
      <c r="DN59" s="58">
        <f t="shared" si="131"/>
        <v>0</v>
      </c>
      <c r="DO59" s="58">
        <f t="shared" si="131"/>
        <v>0</v>
      </c>
      <c r="DP59" s="58">
        <f t="shared" si="131"/>
        <v>0</v>
      </c>
    </row>
    <row r="60" spans="1:120" x14ac:dyDescent="0.2">
      <c r="B60" s="37" t="s">
        <v>301</v>
      </c>
      <c r="C60" s="8" t="s">
        <v>128</v>
      </c>
      <c r="Q60" s="57">
        <v>51.65</v>
      </c>
      <c r="R60" s="57">
        <v>4</v>
      </c>
      <c r="S60" s="57">
        <v>25.725000000000001</v>
      </c>
      <c r="T60" s="57">
        <v>100.52500000000001</v>
      </c>
      <c r="U60" s="57">
        <v>74.650000000000006</v>
      </c>
      <c r="V60" s="57">
        <v>77.575000000000003</v>
      </c>
      <c r="W60" s="57">
        <v>61.875</v>
      </c>
      <c r="X60" s="57">
        <v>44.174999999999997</v>
      </c>
      <c r="Y60" s="57">
        <v>9</v>
      </c>
      <c r="Z60" s="57">
        <v>20.95</v>
      </c>
      <c r="AA60" s="57">
        <v>37.6</v>
      </c>
      <c r="AB60" s="57">
        <v>51.4</v>
      </c>
      <c r="AC60" s="57">
        <f>SUM(Q60:S60)</f>
        <v>81.375</v>
      </c>
      <c r="AD60" s="57">
        <v>39.475000000000001</v>
      </c>
      <c r="AE60" s="57">
        <v>38.125</v>
      </c>
      <c r="AF60" s="57">
        <v>40</v>
      </c>
      <c r="AG60" s="57">
        <v>24.25</v>
      </c>
      <c r="AH60" s="57">
        <v>33.875</v>
      </c>
      <c r="AI60" s="57">
        <v>30</v>
      </c>
      <c r="AJ60" s="57">
        <v>26</v>
      </c>
      <c r="AK60" s="57">
        <v>20.5</v>
      </c>
      <c r="AL60" s="57">
        <v>23.5</v>
      </c>
      <c r="AM60" s="57">
        <v>30</v>
      </c>
      <c r="AN60" s="57">
        <v>34</v>
      </c>
      <c r="AO60" s="57">
        <v>29.574999999999999</v>
      </c>
      <c r="AP60" s="42">
        <f>SUM(AD60:AF60)</f>
        <v>117.6</v>
      </c>
      <c r="AQ60" s="57">
        <v>23.875</v>
      </c>
      <c r="AR60" s="57">
        <v>20</v>
      </c>
      <c r="AS60" s="57">
        <v>18</v>
      </c>
      <c r="AT60" s="57">
        <v>18</v>
      </c>
      <c r="AU60" s="57">
        <v>13.875</v>
      </c>
      <c r="AV60" s="57">
        <v>13.875</v>
      </c>
      <c r="AW60" s="57">
        <v>29.5</v>
      </c>
      <c r="AX60" s="57">
        <v>27.8</v>
      </c>
      <c r="AY60" s="57">
        <v>27.774999999999999</v>
      </c>
      <c r="AZ60" s="57">
        <v>51.75</v>
      </c>
      <c r="BA60" s="57">
        <v>39.5</v>
      </c>
      <c r="BB60" s="57">
        <v>36.299999999999997</v>
      </c>
      <c r="BC60" s="57">
        <f>SUM(AQ60:AS60)</f>
        <v>61.875</v>
      </c>
      <c r="BD60" s="57">
        <v>27.5</v>
      </c>
      <c r="BE60" s="57">
        <v>34.774999999999999</v>
      </c>
      <c r="BF60" s="57">
        <v>42.725000000000001</v>
      </c>
      <c r="BG60" s="57">
        <v>26.074999999999999</v>
      </c>
      <c r="BH60" s="57">
        <v>31.5</v>
      </c>
      <c r="BI60" s="57">
        <v>24.75</v>
      </c>
      <c r="BJ60" s="57">
        <v>18.924999999999997</v>
      </c>
      <c r="BK60" s="57">
        <v>74</v>
      </c>
      <c r="BL60" s="57">
        <v>16</v>
      </c>
      <c r="BM60" s="57">
        <v>27.5</v>
      </c>
      <c r="BN60" s="57">
        <v>27.425000000000001</v>
      </c>
      <c r="BO60" s="57">
        <v>36.5</v>
      </c>
      <c r="BP60" s="57">
        <f>SUM(BD60:BF60)</f>
        <v>105</v>
      </c>
      <c r="BQ60" s="57">
        <v>56.8</v>
      </c>
      <c r="BR60" s="57">
        <v>16.75</v>
      </c>
      <c r="BS60" s="57">
        <v>17.5</v>
      </c>
      <c r="BT60" s="57">
        <v>23.3</v>
      </c>
      <c r="BU60" s="57">
        <v>17.475000000000001</v>
      </c>
      <c r="BV60" s="57">
        <v>0</v>
      </c>
      <c r="BW60" s="57">
        <v>0</v>
      </c>
      <c r="BX60" s="57">
        <v>0</v>
      </c>
      <c r="BY60" s="57">
        <v>0</v>
      </c>
      <c r="BZ60" s="57">
        <v>0</v>
      </c>
      <c r="CA60" s="57">
        <v>0</v>
      </c>
      <c r="CB60" s="57">
        <v>0</v>
      </c>
      <c r="CC60" s="57">
        <f>SUM(BQ60:BS60)</f>
        <v>91.05</v>
      </c>
      <c r="CD60" s="57">
        <v>0</v>
      </c>
      <c r="CE60" s="57">
        <v>0</v>
      </c>
      <c r="CF60" s="57">
        <v>0</v>
      </c>
      <c r="CG60" s="57">
        <v>0</v>
      </c>
      <c r="CH60" s="57">
        <v>0</v>
      </c>
      <c r="CI60" s="57">
        <v>0</v>
      </c>
      <c r="CJ60" s="57">
        <v>0</v>
      </c>
      <c r="CK60" s="57">
        <v>0</v>
      </c>
      <c r="CL60" s="57">
        <v>0</v>
      </c>
      <c r="CM60" s="57">
        <v>0</v>
      </c>
      <c r="CN60" s="57">
        <v>0</v>
      </c>
      <c r="CO60" s="57">
        <v>0</v>
      </c>
      <c r="CP60" s="57">
        <f>SUM(CD60:CF60)</f>
        <v>0</v>
      </c>
      <c r="CQ60" s="57">
        <v>0</v>
      </c>
      <c r="CR60" s="57">
        <v>0</v>
      </c>
      <c r="CS60" s="57">
        <v>0</v>
      </c>
      <c r="CT60" s="57">
        <v>0</v>
      </c>
      <c r="CU60" s="57">
        <v>0</v>
      </c>
      <c r="CV60" s="57">
        <v>0</v>
      </c>
      <c r="CW60" s="57">
        <v>0</v>
      </c>
      <c r="CX60" s="57">
        <v>0</v>
      </c>
      <c r="CY60" s="57">
        <v>0</v>
      </c>
      <c r="CZ60" s="57">
        <v>0</v>
      </c>
      <c r="DA60" s="57">
        <v>0</v>
      </c>
      <c r="DB60" s="57">
        <v>0</v>
      </c>
      <c r="DC60" s="57">
        <f t="shared" ref="DC60" si="132">SUM(CQ60:CS60)</f>
        <v>0</v>
      </c>
      <c r="DD60" s="57">
        <v>0</v>
      </c>
      <c r="DE60" s="57">
        <v>0</v>
      </c>
      <c r="DF60" s="57">
        <v>0</v>
      </c>
      <c r="DG60" s="57">
        <v>0</v>
      </c>
      <c r="DH60" s="57">
        <v>0</v>
      </c>
      <c r="DI60" s="57">
        <v>0</v>
      </c>
      <c r="DJ60" s="57">
        <v>0</v>
      </c>
      <c r="DK60" s="57">
        <v>0</v>
      </c>
      <c r="DL60" s="57">
        <v>0</v>
      </c>
      <c r="DM60" s="57">
        <v>0</v>
      </c>
      <c r="DN60" s="57">
        <v>0</v>
      </c>
      <c r="DO60" s="57">
        <v>0</v>
      </c>
      <c r="DP60" s="57">
        <f>SUM(DD60:DO60)</f>
        <v>0</v>
      </c>
    </row>
    <row r="61" spans="1:120" x14ac:dyDescent="0.2">
      <c r="B61" s="43" t="s">
        <v>302</v>
      </c>
      <c r="C61" s="44"/>
      <c r="D61" s="58"/>
      <c r="E61" s="58"/>
      <c r="F61" s="58"/>
      <c r="G61" s="58"/>
      <c r="H61" s="58"/>
      <c r="I61" s="58"/>
      <c r="J61" s="58"/>
      <c r="K61" s="58"/>
      <c r="L61" s="58"/>
      <c r="M61" s="58"/>
      <c r="N61" s="58"/>
      <c r="O61" s="58"/>
      <c r="P61" s="58"/>
      <c r="Q61" s="58">
        <f>SUM(Q60)</f>
        <v>51.65</v>
      </c>
      <c r="R61" s="58">
        <f t="shared" ref="R61:CC61" si="133">SUM(R60)</f>
        <v>4</v>
      </c>
      <c r="S61" s="58">
        <f t="shared" si="133"/>
        <v>25.725000000000001</v>
      </c>
      <c r="T61" s="58">
        <f t="shared" si="133"/>
        <v>100.52500000000001</v>
      </c>
      <c r="U61" s="58">
        <f t="shared" si="133"/>
        <v>74.650000000000006</v>
      </c>
      <c r="V61" s="58">
        <f t="shared" si="133"/>
        <v>77.575000000000003</v>
      </c>
      <c r="W61" s="58">
        <f t="shared" si="133"/>
        <v>61.875</v>
      </c>
      <c r="X61" s="58">
        <f t="shared" si="133"/>
        <v>44.174999999999997</v>
      </c>
      <c r="Y61" s="58">
        <f t="shared" si="133"/>
        <v>9</v>
      </c>
      <c r="Z61" s="58">
        <f t="shared" si="133"/>
        <v>20.95</v>
      </c>
      <c r="AA61" s="58">
        <f t="shared" si="133"/>
        <v>37.6</v>
      </c>
      <c r="AB61" s="58">
        <f t="shared" si="133"/>
        <v>51.4</v>
      </c>
      <c r="AC61" s="58">
        <f t="shared" si="133"/>
        <v>81.375</v>
      </c>
      <c r="AD61" s="58">
        <f t="shared" si="133"/>
        <v>39.475000000000001</v>
      </c>
      <c r="AE61" s="58">
        <f t="shared" si="133"/>
        <v>38.125</v>
      </c>
      <c r="AF61" s="58">
        <f t="shared" si="133"/>
        <v>40</v>
      </c>
      <c r="AG61" s="58">
        <f t="shared" si="133"/>
        <v>24.25</v>
      </c>
      <c r="AH61" s="58">
        <f t="shared" si="133"/>
        <v>33.875</v>
      </c>
      <c r="AI61" s="58">
        <f t="shared" si="133"/>
        <v>30</v>
      </c>
      <c r="AJ61" s="58">
        <f t="shared" si="133"/>
        <v>26</v>
      </c>
      <c r="AK61" s="58">
        <f t="shared" si="133"/>
        <v>20.5</v>
      </c>
      <c r="AL61" s="58">
        <f t="shared" si="133"/>
        <v>23.5</v>
      </c>
      <c r="AM61" s="58">
        <f t="shared" si="133"/>
        <v>30</v>
      </c>
      <c r="AN61" s="58">
        <f t="shared" si="133"/>
        <v>34</v>
      </c>
      <c r="AO61" s="58">
        <f t="shared" si="133"/>
        <v>29.574999999999999</v>
      </c>
      <c r="AP61" s="58">
        <f t="shared" si="133"/>
        <v>117.6</v>
      </c>
      <c r="AQ61" s="58">
        <f t="shared" si="133"/>
        <v>23.875</v>
      </c>
      <c r="AR61" s="58">
        <f t="shared" si="133"/>
        <v>20</v>
      </c>
      <c r="AS61" s="58">
        <f t="shared" si="133"/>
        <v>18</v>
      </c>
      <c r="AT61" s="58">
        <f t="shared" si="133"/>
        <v>18</v>
      </c>
      <c r="AU61" s="58">
        <f t="shared" si="133"/>
        <v>13.875</v>
      </c>
      <c r="AV61" s="58">
        <f t="shared" si="133"/>
        <v>13.875</v>
      </c>
      <c r="AW61" s="58">
        <f t="shared" si="133"/>
        <v>29.5</v>
      </c>
      <c r="AX61" s="58">
        <f t="shared" si="133"/>
        <v>27.8</v>
      </c>
      <c r="AY61" s="58">
        <f t="shared" si="133"/>
        <v>27.774999999999999</v>
      </c>
      <c r="AZ61" s="58">
        <f t="shared" si="133"/>
        <v>51.75</v>
      </c>
      <c r="BA61" s="58">
        <f t="shared" si="133"/>
        <v>39.5</v>
      </c>
      <c r="BB61" s="58">
        <f t="shared" si="133"/>
        <v>36.299999999999997</v>
      </c>
      <c r="BC61" s="58">
        <f t="shared" si="133"/>
        <v>61.875</v>
      </c>
      <c r="BD61" s="58">
        <f t="shared" si="133"/>
        <v>27.5</v>
      </c>
      <c r="BE61" s="58">
        <f t="shared" si="133"/>
        <v>34.774999999999999</v>
      </c>
      <c r="BF61" s="58">
        <f t="shared" si="133"/>
        <v>42.725000000000001</v>
      </c>
      <c r="BG61" s="58">
        <f t="shared" si="133"/>
        <v>26.074999999999999</v>
      </c>
      <c r="BH61" s="58">
        <f t="shared" si="133"/>
        <v>31.5</v>
      </c>
      <c r="BI61" s="58">
        <f t="shared" si="133"/>
        <v>24.75</v>
      </c>
      <c r="BJ61" s="58">
        <f t="shared" si="133"/>
        <v>18.924999999999997</v>
      </c>
      <c r="BK61" s="58">
        <f t="shared" si="133"/>
        <v>74</v>
      </c>
      <c r="BL61" s="58">
        <f t="shared" si="133"/>
        <v>16</v>
      </c>
      <c r="BM61" s="58">
        <f t="shared" si="133"/>
        <v>27.5</v>
      </c>
      <c r="BN61" s="58">
        <f t="shared" si="133"/>
        <v>27.425000000000001</v>
      </c>
      <c r="BO61" s="58">
        <f t="shared" si="133"/>
        <v>36.5</v>
      </c>
      <c r="BP61" s="58">
        <f t="shared" si="133"/>
        <v>105</v>
      </c>
      <c r="BQ61" s="58">
        <f t="shared" si="133"/>
        <v>56.8</v>
      </c>
      <c r="BR61" s="58">
        <f t="shared" si="133"/>
        <v>16.75</v>
      </c>
      <c r="BS61" s="58">
        <f t="shared" si="133"/>
        <v>17.5</v>
      </c>
      <c r="BT61" s="58">
        <f t="shared" si="133"/>
        <v>23.3</v>
      </c>
      <c r="BU61" s="58">
        <f t="shared" si="133"/>
        <v>17.475000000000001</v>
      </c>
      <c r="BV61" s="58">
        <f t="shared" si="133"/>
        <v>0</v>
      </c>
      <c r="BW61" s="58">
        <v>0</v>
      </c>
      <c r="BX61" s="58">
        <f t="shared" si="133"/>
        <v>0</v>
      </c>
      <c r="BY61" s="58">
        <f t="shared" si="133"/>
        <v>0</v>
      </c>
      <c r="BZ61" s="58">
        <f t="shared" si="133"/>
        <v>0</v>
      </c>
      <c r="CA61" s="58">
        <f t="shared" si="133"/>
        <v>0</v>
      </c>
      <c r="CB61" s="58">
        <f t="shared" si="133"/>
        <v>0</v>
      </c>
      <c r="CC61" s="58">
        <f t="shared" si="133"/>
        <v>91.05</v>
      </c>
      <c r="CD61" s="58">
        <f t="shared" ref="CD61:CO61" si="134">SUM(CD60)</f>
        <v>0</v>
      </c>
      <c r="CE61" s="58">
        <f t="shared" si="134"/>
        <v>0</v>
      </c>
      <c r="CF61" s="58">
        <f t="shared" si="134"/>
        <v>0</v>
      </c>
      <c r="CG61" s="58">
        <f t="shared" si="134"/>
        <v>0</v>
      </c>
      <c r="CH61" s="58">
        <f t="shared" si="134"/>
        <v>0</v>
      </c>
      <c r="CI61" s="58">
        <f t="shared" si="134"/>
        <v>0</v>
      </c>
      <c r="CJ61" s="58">
        <v>0</v>
      </c>
      <c r="CK61" s="58">
        <f t="shared" si="134"/>
        <v>0</v>
      </c>
      <c r="CL61" s="58">
        <f t="shared" si="134"/>
        <v>0</v>
      </c>
      <c r="CM61" s="58">
        <f t="shared" si="134"/>
        <v>0</v>
      </c>
      <c r="CN61" s="58">
        <f t="shared" si="134"/>
        <v>0</v>
      </c>
      <c r="CO61" s="58">
        <f t="shared" si="134"/>
        <v>0</v>
      </c>
      <c r="CP61" s="58">
        <f>SUM(CP60)</f>
        <v>0</v>
      </c>
      <c r="CQ61" s="58">
        <f t="shared" ref="CQ61:CV61" si="135">SUM(CQ60)</f>
        <v>0</v>
      </c>
      <c r="CR61" s="58">
        <f t="shared" si="135"/>
        <v>0</v>
      </c>
      <c r="CS61" s="58">
        <f t="shared" si="135"/>
        <v>0</v>
      </c>
      <c r="CT61" s="58">
        <f t="shared" si="135"/>
        <v>0</v>
      </c>
      <c r="CU61" s="58">
        <f t="shared" si="135"/>
        <v>0</v>
      </c>
      <c r="CV61" s="58">
        <f t="shared" si="135"/>
        <v>0</v>
      </c>
      <c r="CW61" s="58">
        <v>0</v>
      </c>
      <c r="CX61" s="58">
        <f t="shared" ref="CX61:DC61" si="136">SUM(CX60)</f>
        <v>0</v>
      </c>
      <c r="CY61" s="58">
        <f t="shared" si="136"/>
        <v>0</v>
      </c>
      <c r="CZ61" s="58">
        <f t="shared" si="136"/>
        <v>0</v>
      </c>
      <c r="DA61" s="58">
        <f t="shared" si="136"/>
        <v>0</v>
      </c>
      <c r="DB61" s="58">
        <f t="shared" si="136"/>
        <v>0</v>
      </c>
      <c r="DC61" s="58">
        <f t="shared" si="136"/>
        <v>0</v>
      </c>
      <c r="DD61" s="58">
        <f t="shared" ref="DD61:DI61" si="137">SUM(DD60)</f>
        <v>0</v>
      </c>
      <c r="DE61" s="58">
        <f t="shared" si="137"/>
        <v>0</v>
      </c>
      <c r="DF61" s="58">
        <f t="shared" si="137"/>
        <v>0</v>
      </c>
      <c r="DG61" s="58">
        <f t="shared" si="137"/>
        <v>0</v>
      </c>
      <c r="DH61" s="58">
        <f t="shared" si="137"/>
        <v>0</v>
      </c>
      <c r="DI61" s="58">
        <f t="shared" si="137"/>
        <v>0</v>
      </c>
      <c r="DJ61" s="58">
        <v>0</v>
      </c>
      <c r="DK61" s="58">
        <f t="shared" ref="DK61:DP61" si="138">SUM(DK60)</f>
        <v>0</v>
      </c>
      <c r="DL61" s="58">
        <f t="shared" si="138"/>
        <v>0</v>
      </c>
      <c r="DM61" s="58">
        <f t="shared" si="138"/>
        <v>0</v>
      </c>
      <c r="DN61" s="58">
        <f t="shared" si="138"/>
        <v>0</v>
      </c>
      <c r="DO61" s="58">
        <f t="shared" si="138"/>
        <v>0</v>
      </c>
      <c r="DP61" s="58">
        <f t="shared" si="138"/>
        <v>0</v>
      </c>
    </row>
    <row r="62" spans="1:120" x14ac:dyDescent="0.2">
      <c r="B62" s="37" t="s">
        <v>170</v>
      </c>
      <c r="C62" s="8" t="s">
        <v>171</v>
      </c>
      <c r="Q62" s="57">
        <v>0</v>
      </c>
      <c r="R62" s="57">
        <v>0</v>
      </c>
      <c r="S62" s="57">
        <v>0</v>
      </c>
      <c r="T62" s="57">
        <v>6</v>
      </c>
      <c r="U62" s="57">
        <v>0</v>
      </c>
      <c r="V62" s="57">
        <v>0</v>
      </c>
      <c r="W62" s="57">
        <v>0</v>
      </c>
      <c r="X62" s="57">
        <v>0</v>
      </c>
      <c r="Y62" s="57">
        <v>3.2250000000000001</v>
      </c>
      <c r="Z62" s="57">
        <v>0</v>
      </c>
      <c r="AA62" s="57">
        <v>0</v>
      </c>
      <c r="AB62" s="57">
        <v>4</v>
      </c>
      <c r="AC62" s="57">
        <f t="shared" ref="AC62:AC64" si="139">SUM(Q62:S62)</f>
        <v>0</v>
      </c>
      <c r="AD62" s="57">
        <v>5.1749999999999998</v>
      </c>
      <c r="AE62" s="57">
        <v>3.875</v>
      </c>
      <c r="AF62" s="57">
        <v>0</v>
      </c>
      <c r="AG62" s="57">
        <v>0</v>
      </c>
      <c r="AH62" s="57">
        <v>8</v>
      </c>
      <c r="AI62" s="57">
        <v>0</v>
      </c>
      <c r="AJ62" s="57">
        <v>0</v>
      </c>
      <c r="AK62" s="57">
        <v>0</v>
      </c>
      <c r="AL62" s="57">
        <v>3</v>
      </c>
      <c r="AM62" s="57">
        <v>0</v>
      </c>
      <c r="AN62" s="57">
        <v>1.65</v>
      </c>
      <c r="AO62" s="57">
        <v>0</v>
      </c>
      <c r="AP62" s="42">
        <f t="shared" ref="AP62:AP64" si="140">SUM(AD62:AF62)</f>
        <v>9.0500000000000007</v>
      </c>
      <c r="AQ62" s="57">
        <v>6.875</v>
      </c>
      <c r="AR62" s="57">
        <v>0</v>
      </c>
      <c r="AS62" s="57">
        <v>0</v>
      </c>
      <c r="AT62" s="57">
        <v>1.85</v>
      </c>
      <c r="AU62" s="57">
        <v>2.5</v>
      </c>
      <c r="AV62" s="57">
        <v>1</v>
      </c>
      <c r="AW62" s="57">
        <v>2</v>
      </c>
      <c r="AX62" s="57">
        <v>7.9249999999999998</v>
      </c>
      <c r="AY62" s="57">
        <v>2</v>
      </c>
      <c r="AZ62" s="57">
        <v>2</v>
      </c>
      <c r="BA62" s="57">
        <v>1</v>
      </c>
      <c r="BB62" s="57">
        <v>2</v>
      </c>
      <c r="BC62" s="57">
        <f t="shared" ref="BC62:BC64" si="141">SUM(AQ62:AS62)</f>
        <v>6.875</v>
      </c>
      <c r="BD62" s="57">
        <v>4</v>
      </c>
      <c r="BE62" s="57">
        <v>0</v>
      </c>
      <c r="BF62" s="57">
        <v>2.75</v>
      </c>
      <c r="BG62" s="57">
        <v>0</v>
      </c>
      <c r="BH62" s="57">
        <v>0</v>
      </c>
      <c r="BI62" s="57">
        <v>0</v>
      </c>
      <c r="BJ62" s="57">
        <v>0</v>
      </c>
      <c r="BK62" s="57">
        <v>0</v>
      </c>
      <c r="BL62" s="57">
        <v>0</v>
      </c>
      <c r="BM62" s="57">
        <v>2.5</v>
      </c>
      <c r="BN62" s="57">
        <v>0</v>
      </c>
      <c r="BO62" s="57">
        <v>0</v>
      </c>
      <c r="BP62" s="57">
        <f t="shared" ref="BP62:BP64" si="142">SUM(BD62:BF62)</f>
        <v>6.75</v>
      </c>
      <c r="BQ62" s="57">
        <v>0</v>
      </c>
      <c r="BR62" s="57">
        <v>0</v>
      </c>
      <c r="BS62" s="57">
        <v>0</v>
      </c>
      <c r="BT62" s="57">
        <v>0</v>
      </c>
      <c r="BU62" s="57">
        <v>0</v>
      </c>
      <c r="BV62" s="57">
        <v>0</v>
      </c>
      <c r="BW62" s="57">
        <v>0</v>
      </c>
      <c r="BX62" s="57">
        <v>0</v>
      </c>
      <c r="BY62" s="57">
        <v>0</v>
      </c>
      <c r="BZ62" s="57">
        <v>0</v>
      </c>
      <c r="CA62" s="57">
        <v>0</v>
      </c>
      <c r="CB62" s="57">
        <v>0</v>
      </c>
      <c r="CC62" s="57">
        <f t="shared" ref="CC62:CC64" si="143">SUM(BQ62:BS62)</f>
        <v>0</v>
      </c>
      <c r="CD62" s="57">
        <v>0</v>
      </c>
      <c r="CE62" s="57">
        <v>0</v>
      </c>
      <c r="CF62" s="57">
        <v>0</v>
      </c>
      <c r="CG62" s="57">
        <v>0</v>
      </c>
      <c r="CH62" s="57">
        <v>0</v>
      </c>
      <c r="CI62" s="57">
        <v>0</v>
      </c>
      <c r="CJ62" s="57">
        <v>0</v>
      </c>
      <c r="CK62" s="57">
        <v>0</v>
      </c>
      <c r="CL62" s="57">
        <v>0</v>
      </c>
      <c r="CM62" s="57">
        <v>0</v>
      </c>
      <c r="CN62" s="57">
        <v>0</v>
      </c>
      <c r="CO62" s="57">
        <v>0</v>
      </c>
      <c r="CP62" s="57">
        <f t="shared" ref="CP62:CP64" si="144">SUM(CD62:CF62)</f>
        <v>0</v>
      </c>
      <c r="CQ62" s="57">
        <v>0</v>
      </c>
      <c r="CR62" s="57">
        <v>0</v>
      </c>
      <c r="CS62" s="57">
        <v>0</v>
      </c>
      <c r="CT62" s="57">
        <v>0</v>
      </c>
      <c r="CU62" s="57">
        <v>0</v>
      </c>
      <c r="CV62" s="57">
        <v>0</v>
      </c>
      <c r="CW62" s="57">
        <v>0</v>
      </c>
      <c r="CX62" s="57">
        <v>0</v>
      </c>
      <c r="CY62" s="57">
        <v>0</v>
      </c>
      <c r="CZ62" s="57">
        <v>0</v>
      </c>
      <c r="DA62" s="57">
        <v>0</v>
      </c>
      <c r="DB62" s="57">
        <v>0</v>
      </c>
      <c r="DC62" s="57">
        <f t="shared" ref="DC62:DC64" si="145">SUM(CQ62:CS62)</f>
        <v>0</v>
      </c>
      <c r="DD62" s="57">
        <v>0</v>
      </c>
      <c r="DE62" s="57">
        <v>0</v>
      </c>
      <c r="DF62" s="57">
        <v>0</v>
      </c>
      <c r="DG62" s="57">
        <v>0</v>
      </c>
      <c r="DH62" s="57">
        <v>0</v>
      </c>
      <c r="DI62" s="57">
        <v>0</v>
      </c>
      <c r="DJ62" s="57">
        <v>0</v>
      </c>
      <c r="DK62" s="57">
        <v>0</v>
      </c>
      <c r="DL62" s="57">
        <v>0</v>
      </c>
      <c r="DM62" s="57">
        <v>0</v>
      </c>
      <c r="DN62" s="57">
        <v>0</v>
      </c>
      <c r="DO62" s="57">
        <v>0</v>
      </c>
      <c r="DP62" s="57">
        <f>SUM(DD62:DO62)</f>
        <v>0</v>
      </c>
    </row>
    <row r="63" spans="1:120" x14ac:dyDescent="0.2">
      <c r="B63" s="37"/>
      <c r="C63" s="8" t="s">
        <v>172</v>
      </c>
      <c r="Q63" s="57">
        <v>0</v>
      </c>
      <c r="R63" s="57">
        <v>0</v>
      </c>
      <c r="S63" s="57">
        <v>0</v>
      </c>
      <c r="T63" s="57">
        <v>0</v>
      </c>
      <c r="U63" s="57">
        <v>0</v>
      </c>
      <c r="V63" s="57">
        <v>0</v>
      </c>
      <c r="W63" s="57">
        <v>0</v>
      </c>
      <c r="X63" s="57">
        <v>0</v>
      </c>
      <c r="Y63" s="57">
        <v>0</v>
      </c>
      <c r="Z63" s="57">
        <v>0</v>
      </c>
      <c r="AA63" s="57">
        <v>3.875</v>
      </c>
      <c r="AB63" s="57">
        <v>0</v>
      </c>
      <c r="AC63" s="57">
        <f t="shared" si="139"/>
        <v>0</v>
      </c>
      <c r="AD63" s="57">
        <v>0</v>
      </c>
      <c r="AE63" s="57">
        <v>0</v>
      </c>
      <c r="AF63" s="57">
        <v>0</v>
      </c>
      <c r="AG63" s="57">
        <v>0</v>
      </c>
      <c r="AH63" s="57">
        <v>4</v>
      </c>
      <c r="AI63" s="57">
        <v>0</v>
      </c>
      <c r="AJ63" s="57">
        <v>0</v>
      </c>
      <c r="AK63" s="57">
        <v>0</v>
      </c>
      <c r="AL63" s="57">
        <v>0</v>
      </c>
      <c r="AM63" s="57">
        <v>0</v>
      </c>
      <c r="AN63" s="57">
        <v>0</v>
      </c>
      <c r="AO63" s="57">
        <v>0</v>
      </c>
      <c r="AP63" s="42">
        <f t="shared" si="140"/>
        <v>0</v>
      </c>
      <c r="AQ63" s="57">
        <v>2</v>
      </c>
      <c r="AR63" s="57">
        <v>0</v>
      </c>
      <c r="AS63" s="57">
        <v>0</v>
      </c>
      <c r="AT63" s="57">
        <v>0</v>
      </c>
      <c r="AU63" s="57">
        <v>0</v>
      </c>
      <c r="AV63" s="57">
        <v>0</v>
      </c>
      <c r="AW63" s="57">
        <v>0</v>
      </c>
      <c r="AX63" s="57">
        <v>0</v>
      </c>
      <c r="AY63" s="57">
        <v>4</v>
      </c>
      <c r="AZ63" s="57">
        <v>0</v>
      </c>
      <c r="BA63" s="57">
        <v>4</v>
      </c>
      <c r="BB63" s="57">
        <v>0</v>
      </c>
      <c r="BC63" s="57">
        <f t="shared" si="141"/>
        <v>2</v>
      </c>
      <c r="BD63" s="57">
        <v>0</v>
      </c>
      <c r="BE63" s="57">
        <v>2</v>
      </c>
      <c r="BF63" s="57">
        <v>0</v>
      </c>
      <c r="BG63" s="57">
        <v>8</v>
      </c>
      <c r="BH63" s="57">
        <v>0</v>
      </c>
      <c r="BI63" s="57">
        <v>0</v>
      </c>
      <c r="BJ63" s="57">
        <v>0</v>
      </c>
      <c r="BK63" s="57">
        <v>2</v>
      </c>
      <c r="BL63" s="57">
        <v>2</v>
      </c>
      <c r="BM63" s="57">
        <v>0</v>
      </c>
      <c r="BN63" s="57">
        <v>0</v>
      </c>
      <c r="BO63" s="57">
        <v>6</v>
      </c>
      <c r="BP63" s="57">
        <f t="shared" si="142"/>
        <v>2</v>
      </c>
      <c r="BQ63" s="57">
        <v>0</v>
      </c>
      <c r="BR63" s="57">
        <v>0</v>
      </c>
      <c r="BS63" s="57">
        <v>0</v>
      </c>
      <c r="BT63" s="57">
        <v>8</v>
      </c>
      <c r="BU63" s="57">
        <v>0</v>
      </c>
      <c r="BV63" s="57">
        <v>0</v>
      </c>
      <c r="BW63" s="57">
        <v>0</v>
      </c>
      <c r="BX63" s="57">
        <v>0</v>
      </c>
      <c r="BY63" s="57">
        <v>0</v>
      </c>
      <c r="BZ63" s="57">
        <v>0</v>
      </c>
      <c r="CA63" s="57">
        <v>0</v>
      </c>
      <c r="CB63" s="57">
        <v>0</v>
      </c>
      <c r="CC63" s="57">
        <f t="shared" si="143"/>
        <v>0</v>
      </c>
      <c r="CD63" s="57">
        <v>0</v>
      </c>
      <c r="CE63" s="57">
        <v>0</v>
      </c>
      <c r="CF63" s="57">
        <v>0</v>
      </c>
      <c r="CG63" s="57">
        <v>0</v>
      </c>
      <c r="CH63" s="57">
        <v>0</v>
      </c>
      <c r="CI63" s="57">
        <v>0</v>
      </c>
      <c r="CJ63" s="57">
        <v>0</v>
      </c>
      <c r="CK63" s="57">
        <v>0</v>
      </c>
      <c r="CL63" s="57">
        <v>0</v>
      </c>
      <c r="CM63" s="57">
        <v>0</v>
      </c>
      <c r="CN63" s="57">
        <v>0</v>
      </c>
      <c r="CO63" s="57">
        <v>0</v>
      </c>
      <c r="CP63" s="57">
        <f t="shared" si="144"/>
        <v>0</v>
      </c>
      <c r="CQ63" s="57">
        <v>0</v>
      </c>
      <c r="CR63" s="57">
        <v>0</v>
      </c>
      <c r="CS63" s="57">
        <v>0</v>
      </c>
      <c r="CT63" s="57">
        <v>0</v>
      </c>
      <c r="CU63" s="57">
        <v>0</v>
      </c>
      <c r="CV63" s="57">
        <v>0</v>
      </c>
      <c r="CW63" s="57">
        <v>0</v>
      </c>
      <c r="CX63" s="57">
        <v>0</v>
      </c>
      <c r="CY63" s="57">
        <v>0</v>
      </c>
      <c r="CZ63" s="57">
        <v>0</v>
      </c>
      <c r="DA63" s="57">
        <v>0</v>
      </c>
      <c r="DB63" s="57">
        <v>0</v>
      </c>
      <c r="DC63" s="57">
        <f t="shared" si="145"/>
        <v>0</v>
      </c>
      <c r="DD63" s="57">
        <v>0</v>
      </c>
      <c r="DE63" s="57">
        <v>0</v>
      </c>
      <c r="DF63" s="57">
        <v>0</v>
      </c>
      <c r="DG63" s="57">
        <v>0</v>
      </c>
      <c r="DH63" s="57">
        <v>0</v>
      </c>
      <c r="DI63" s="57">
        <v>0</v>
      </c>
      <c r="DJ63" s="57">
        <v>0</v>
      </c>
      <c r="DK63" s="57">
        <v>0</v>
      </c>
      <c r="DL63" s="57">
        <v>0</v>
      </c>
      <c r="DM63" s="57">
        <v>0</v>
      </c>
      <c r="DN63" s="57">
        <v>0</v>
      </c>
      <c r="DO63" s="57">
        <v>0</v>
      </c>
      <c r="DP63" s="57">
        <f>SUM(DD63:DO63)</f>
        <v>0</v>
      </c>
    </row>
    <row r="64" spans="1:120" x14ac:dyDescent="0.2">
      <c r="B64" s="37"/>
      <c r="C64" s="8" t="s">
        <v>173</v>
      </c>
      <c r="Q64" s="57">
        <v>2</v>
      </c>
      <c r="R64" s="57">
        <v>0</v>
      </c>
      <c r="S64" s="57">
        <v>0</v>
      </c>
      <c r="T64" s="57">
        <v>0</v>
      </c>
      <c r="U64" s="57">
        <v>0</v>
      </c>
      <c r="V64" s="57">
        <v>0</v>
      </c>
      <c r="W64" s="57">
        <v>4</v>
      </c>
      <c r="X64" s="57">
        <v>0</v>
      </c>
      <c r="Y64" s="57">
        <v>0</v>
      </c>
      <c r="Z64" s="57">
        <v>0</v>
      </c>
      <c r="AA64" s="57">
        <v>0</v>
      </c>
      <c r="AB64" s="57">
        <v>0</v>
      </c>
      <c r="AC64" s="57">
        <f t="shared" si="139"/>
        <v>2</v>
      </c>
      <c r="AD64" s="57">
        <v>4</v>
      </c>
      <c r="AE64" s="57">
        <v>0</v>
      </c>
      <c r="AF64" s="57">
        <v>0</v>
      </c>
      <c r="AG64" s="57">
        <v>0</v>
      </c>
      <c r="AH64" s="57">
        <v>0</v>
      </c>
      <c r="AI64" s="57">
        <v>0</v>
      </c>
      <c r="AJ64" s="57">
        <v>0</v>
      </c>
      <c r="AK64" s="57">
        <v>0</v>
      </c>
      <c r="AL64" s="57">
        <v>4</v>
      </c>
      <c r="AM64" s="57">
        <v>0</v>
      </c>
      <c r="AN64" s="57">
        <v>0</v>
      </c>
      <c r="AO64" s="57">
        <v>0</v>
      </c>
      <c r="AP64" s="42">
        <f t="shared" si="140"/>
        <v>4</v>
      </c>
      <c r="AQ64" s="57">
        <v>0</v>
      </c>
      <c r="AR64" s="57">
        <v>2</v>
      </c>
      <c r="AS64" s="57">
        <v>0</v>
      </c>
      <c r="AT64" s="57">
        <v>2</v>
      </c>
      <c r="AU64" s="57">
        <v>0</v>
      </c>
      <c r="AV64" s="57">
        <v>0</v>
      </c>
      <c r="AW64" s="57">
        <v>0</v>
      </c>
      <c r="AX64" s="57">
        <v>0</v>
      </c>
      <c r="AY64" s="57">
        <v>0</v>
      </c>
      <c r="AZ64" s="57">
        <v>0</v>
      </c>
      <c r="BA64" s="57">
        <v>4</v>
      </c>
      <c r="BB64" s="57">
        <v>0</v>
      </c>
      <c r="BC64" s="57">
        <f t="shared" si="141"/>
        <v>2</v>
      </c>
      <c r="BD64" s="57">
        <v>0</v>
      </c>
      <c r="BE64" s="57">
        <v>6</v>
      </c>
      <c r="BF64" s="57">
        <v>0</v>
      </c>
      <c r="BG64" s="57">
        <v>0</v>
      </c>
      <c r="BH64" s="57">
        <v>0</v>
      </c>
      <c r="BI64" s="57">
        <v>0</v>
      </c>
      <c r="BJ64" s="57">
        <v>0</v>
      </c>
      <c r="BK64" s="57">
        <v>0</v>
      </c>
      <c r="BL64" s="57">
        <v>0</v>
      </c>
      <c r="BM64" s="57">
        <v>0</v>
      </c>
      <c r="BN64" s="57">
        <v>6</v>
      </c>
      <c r="BO64" s="57">
        <v>0</v>
      </c>
      <c r="BP64" s="57">
        <f t="shared" si="142"/>
        <v>6</v>
      </c>
      <c r="BQ64" s="57">
        <v>0</v>
      </c>
      <c r="BR64" s="57">
        <v>0</v>
      </c>
      <c r="BS64" s="57">
        <v>0</v>
      </c>
      <c r="BT64" s="57">
        <v>0</v>
      </c>
      <c r="BU64" s="57">
        <v>4</v>
      </c>
      <c r="BV64" s="57">
        <v>0</v>
      </c>
      <c r="BW64" s="57">
        <v>0</v>
      </c>
      <c r="BX64" s="57">
        <v>0</v>
      </c>
      <c r="BY64" s="57">
        <v>0</v>
      </c>
      <c r="BZ64" s="57">
        <v>0</v>
      </c>
      <c r="CA64" s="57">
        <v>0</v>
      </c>
      <c r="CB64" s="57">
        <v>0</v>
      </c>
      <c r="CC64" s="57">
        <f t="shared" si="143"/>
        <v>0</v>
      </c>
      <c r="CD64" s="57">
        <v>0</v>
      </c>
      <c r="CE64" s="57">
        <v>0</v>
      </c>
      <c r="CF64" s="57">
        <v>0</v>
      </c>
      <c r="CG64" s="57">
        <v>0</v>
      </c>
      <c r="CH64" s="57">
        <v>0</v>
      </c>
      <c r="CI64" s="57">
        <v>0</v>
      </c>
      <c r="CJ64" s="57">
        <v>0</v>
      </c>
      <c r="CK64" s="57">
        <v>0</v>
      </c>
      <c r="CL64" s="57">
        <v>0</v>
      </c>
      <c r="CM64" s="57">
        <v>0</v>
      </c>
      <c r="CN64" s="57">
        <v>0</v>
      </c>
      <c r="CO64" s="57">
        <v>0</v>
      </c>
      <c r="CP64" s="57">
        <f t="shared" si="144"/>
        <v>0</v>
      </c>
      <c r="CQ64" s="57">
        <v>0</v>
      </c>
      <c r="CR64" s="57">
        <v>0</v>
      </c>
      <c r="CS64" s="57">
        <v>0</v>
      </c>
      <c r="CT64" s="57">
        <v>0</v>
      </c>
      <c r="CU64" s="57">
        <v>0</v>
      </c>
      <c r="CV64" s="57">
        <v>0</v>
      </c>
      <c r="CW64" s="57">
        <v>0</v>
      </c>
      <c r="CX64" s="57">
        <v>0</v>
      </c>
      <c r="CY64" s="57">
        <v>0</v>
      </c>
      <c r="CZ64" s="57">
        <v>0</v>
      </c>
      <c r="DA64" s="57">
        <v>0</v>
      </c>
      <c r="DB64" s="57">
        <v>0</v>
      </c>
      <c r="DC64" s="57">
        <f t="shared" si="145"/>
        <v>0</v>
      </c>
      <c r="DD64" s="57">
        <v>0</v>
      </c>
      <c r="DE64" s="57">
        <v>0</v>
      </c>
      <c r="DF64" s="57">
        <v>0</v>
      </c>
      <c r="DG64" s="57">
        <v>0</v>
      </c>
      <c r="DH64" s="57">
        <v>0</v>
      </c>
      <c r="DI64" s="57">
        <v>0</v>
      </c>
      <c r="DJ64" s="57">
        <v>0</v>
      </c>
      <c r="DK64" s="57">
        <v>0</v>
      </c>
      <c r="DL64" s="57">
        <v>0</v>
      </c>
      <c r="DM64" s="57">
        <v>0</v>
      </c>
      <c r="DN64" s="57">
        <v>0</v>
      </c>
      <c r="DO64" s="57">
        <v>0</v>
      </c>
      <c r="DP64" s="57">
        <f>SUM(DD64:DO64)</f>
        <v>0</v>
      </c>
    </row>
    <row r="65" spans="1:120" x14ac:dyDescent="0.2">
      <c r="B65" s="43" t="s">
        <v>303</v>
      </c>
      <c r="C65" s="44"/>
      <c r="D65" s="58"/>
      <c r="E65" s="58"/>
      <c r="F65" s="58"/>
      <c r="G65" s="58"/>
      <c r="H65" s="58"/>
      <c r="I65" s="58"/>
      <c r="J65" s="58"/>
      <c r="K65" s="58"/>
      <c r="L65" s="58"/>
      <c r="M65" s="58"/>
      <c r="N65" s="58"/>
      <c r="O65" s="58"/>
      <c r="P65" s="58"/>
      <c r="Q65" s="58">
        <f>SUM(Q62:Q64)</f>
        <v>2</v>
      </c>
      <c r="R65" s="58">
        <f t="shared" ref="R65:CC65" si="146">SUM(R62:R64)</f>
        <v>0</v>
      </c>
      <c r="S65" s="58">
        <f t="shared" si="146"/>
        <v>0</v>
      </c>
      <c r="T65" s="58">
        <f t="shared" si="146"/>
        <v>6</v>
      </c>
      <c r="U65" s="58">
        <f t="shared" si="146"/>
        <v>0</v>
      </c>
      <c r="V65" s="58">
        <f t="shared" si="146"/>
        <v>0</v>
      </c>
      <c r="W65" s="58">
        <f t="shared" si="146"/>
        <v>4</v>
      </c>
      <c r="X65" s="58">
        <f t="shared" si="146"/>
        <v>0</v>
      </c>
      <c r="Y65" s="58">
        <f t="shared" si="146"/>
        <v>3.2250000000000001</v>
      </c>
      <c r="Z65" s="58">
        <f t="shared" si="146"/>
        <v>0</v>
      </c>
      <c r="AA65" s="58">
        <f t="shared" si="146"/>
        <v>3.875</v>
      </c>
      <c r="AB65" s="58">
        <f t="shared" si="146"/>
        <v>4</v>
      </c>
      <c r="AC65" s="58">
        <f t="shared" si="146"/>
        <v>2</v>
      </c>
      <c r="AD65" s="58">
        <f t="shared" si="146"/>
        <v>9.1750000000000007</v>
      </c>
      <c r="AE65" s="58">
        <f t="shared" si="146"/>
        <v>3.875</v>
      </c>
      <c r="AF65" s="58">
        <f t="shared" si="146"/>
        <v>0</v>
      </c>
      <c r="AG65" s="58">
        <f t="shared" si="146"/>
        <v>0</v>
      </c>
      <c r="AH65" s="58">
        <f t="shared" si="146"/>
        <v>12</v>
      </c>
      <c r="AI65" s="58">
        <f t="shared" si="146"/>
        <v>0</v>
      </c>
      <c r="AJ65" s="58">
        <f t="shared" si="146"/>
        <v>0</v>
      </c>
      <c r="AK65" s="58">
        <f t="shared" si="146"/>
        <v>0</v>
      </c>
      <c r="AL65" s="58">
        <f t="shared" si="146"/>
        <v>7</v>
      </c>
      <c r="AM65" s="58">
        <f t="shared" si="146"/>
        <v>0</v>
      </c>
      <c r="AN65" s="58">
        <f t="shared" si="146"/>
        <v>1.65</v>
      </c>
      <c r="AO65" s="58">
        <f t="shared" si="146"/>
        <v>0</v>
      </c>
      <c r="AP65" s="58">
        <f t="shared" si="146"/>
        <v>13.05</v>
      </c>
      <c r="AQ65" s="58">
        <f t="shared" si="146"/>
        <v>8.875</v>
      </c>
      <c r="AR65" s="58">
        <f t="shared" si="146"/>
        <v>2</v>
      </c>
      <c r="AS65" s="58">
        <f t="shared" si="146"/>
        <v>0</v>
      </c>
      <c r="AT65" s="58">
        <f t="shared" si="146"/>
        <v>3.85</v>
      </c>
      <c r="AU65" s="58">
        <f t="shared" si="146"/>
        <v>2.5</v>
      </c>
      <c r="AV65" s="58">
        <f t="shared" si="146"/>
        <v>1</v>
      </c>
      <c r="AW65" s="58">
        <f t="shared" si="146"/>
        <v>2</v>
      </c>
      <c r="AX65" s="58">
        <f t="shared" si="146"/>
        <v>7.9249999999999998</v>
      </c>
      <c r="AY65" s="58">
        <f t="shared" si="146"/>
        <v>6</v>
      </c>
      <c r="AZ65" s="58">
        <f t="shared" si="146"/>
        <v>2</v>
      </c>
      <c r="BA65" s="58">
        <f t="shared" si="146"/>
        <v>9</v>
      </c>
      <c r="BB65" s="58">
        <f t="shared" si="146"/>
        <v>2</v>
      </c>
      <c r="BC65" s="58">
        <f t="shared" si="146"/>
        <v>10.875</v>
      </c>
      <c r="BD65" s="58">
        <f t="shared" si="146"/>
        <v>4</v>
      </c>
      <c r="BE65" s="58">
        <f t="shared" si="146"/>
        <v>8</v>
      </c>
      <c r="BF65" s="58">
        <f t="shared" si="146"/>
        <v>2.75</v>
      </c>
      <c r="BG65" s="58">
        <f t="shared" si="146"/>
        <v>8</v>
      </c>
      <c r="BH65" s="58">
        <f t="shared" si="146"/>
        <v>0</v>
      </c>
      <c r="BI65" s="58">
        <f t="shared" si="146"/>
        <v>0</v>
      </c>
      <c r="BJ65" s="58">
        <f t="shared" si="146"/>
        <v>0</v>
      </c>
      <c r="BK65" s="58">
        <f t="shared" si="146"/>
        <v>2</v>
      </c>
      <c r="BL65" s="58">
        <f t="shared" si="146"/>
        <v>2</v>
      </c>
      <c r="BM65" s="58">
        <f t="shared" si="146"/>
        <v>2.5</v>
      </c>
      <c r="BN65" s="58">
        <f t="shared" si="146"/>
        <v>6</v>
      </c>
      <c r="BO65" s="58">
        <f t="shared" si="146"/>
        <v>6</v>
      </c>
      <c r="BP65" s="58">
        <f t="shared" si="146"/>
        <v>14.75</v>
      </c>
      <c r="BQ65" s="58">
        <f t="shared" si="146"/>
        <v>0</v>
      </c>
      <c r="BR65" s="58">
        <f t="shared" si="146"/>
        <v>0</v>
      </c>
      <c r="BS65" s="58">
        <f t="shared" si="146"/>
        <v>0</v>
      </c>
      <c r="BT65" s="58">
        <f t="shared" si="146"/>
        <v>8</v>
      </c>
      <c r="BU65" s="58">
        <f t="shared" si="146"/>
        <v>4</v>
      </c>
      <c r="BV65" s="58">
        <f t="shared" si="146"/>
        <v>0</v>
      </c>
      <c r="BW65" s="58">
        <v>0</v>
      </c>
      <c r="BX65" s="58">
        <f t="shared" si="146"/>
        <v>0</v>
      </c>
      <c r="BY65" s="58">
        <f t="shared" si="146"/>
        <v>0</v>
      </c>
      <c r="BZ65" s="58">
        <f t="shared" si="146"/>
        <v>0</v>
      </c>
      <c r="CA65" s="58">
        <f t="shared" si="146"/>
        <v>0</v>
      </c>
      <c r="CB65" s="58">
        <f t="shared" si="146"/>
        <v>0</v>
      </c>
      <c r="CC65" s="58">
        <f t="shared" si="146"/>
        <v>0</v>
      </c>
      <c r="CD65" s="58">
        <f t="shared" ref="CD65:CV65" si="147">SUM(CD62:CD64)</f>
        <v>0</v>
      </c>
      <c r="CE65" s="58">
        <f t="shared" si="147"/>
        <v>0</v>
      </c>
      <c r="CF65" s="58">
        <f t="shared" si="147"/>
        <v>0</v>
      </c>
      <c r="CG65" s="58">
        <f t="shared" si="147"/>
        <v>0</v>
      </c>
      <c r="CH65" s="58">
        <f t="shared" si="147"/>
        <v>0</v>
      </c>
      <c r="CI65" s="58">
        <f t="shared" si="147"/>
        <v>0</v>
      </c>
      <c r="CJ65" s="58">
        <v>0</v>
      </c>
      <c r="CK65" s="58">
        <f t="shared" si="147"/>
        <v>0</v>
      </c>
      <c r="CL65" s="58">
        <f t="shared" si="147"/>
        <v>0</v>
      </c>
      <c r="CM65" s="58">
        <f t="shared" si="147"/>
        <v>0</v>
      </c>
      <c r="CN65" s="58">
        <f t="shared" si="147"/>
        <v>0</v>
      </c>
      <c r="CO65" s="58">
        <f t="shared" si="147"/>
        <v>0</v>
      </c>
      <c r="CP65" s="58">
        <f t="shared" si="147"/>
        <v>0</v>
      </c>
      <c r="CQ65" s="58">
        <f t="shared" si="147"/>
        <v>0</v>
      </c>
      <c r="CR65" s="58">
        <f t="shared" si="147"/>
        <v>0</v>
      </c>
      <c r="CS65" s="58">
        <f t="shared" si="147"/>
        <v>0</v>
      </c>
      <c r="CT65" s="58">
        <f t="shared" si="147"/>
        <v>0</v>
      </c>
      <c r="CU65" s="58">
        <f t="shared" si="147"/>
        <v>0</v>
      </c>
      <c r="CV65" s="58">
        <f t="shared" si="147"/>
        <v>0</v>
      </c>
      <c r="CW65" s="58">
        <v>0</v>
      </c>
      <c r="CX65" s="58">
        <f t="shared" ref="CX65:DC65" si="148">SUM(CX62:CX64)</f>
        <v>0</v>
      </c>
      <c r="CY65" s="58">
        <f t="shared" si="148"/>
        <v>0</v>
      </c>
      <c r="CZ65" s="58">
        <f t="shared" si="148"/>
        <v>0</v>
      </c>
      <c r="DA65" s="58">
        <f t="shared" si="148"/>
        <v>0</v>
      </c>
      <c r="DB65" s="58">
        <f t="shared" si="148"/>
        <v>0</v>
      </c>
      <c r="DC65" s="58">
        <f t="shared" si="148"/>
        <v>0</v>
      </c>
      <c r="DD65" s="58">
        <f t="shared" ref="DD65:DI65" si="149">SUM(DD62:DD64)</f>
        <v>0</v>
      </c>
      <c r="DE65" s="58">
        <f t="shared" si="149"/>
        <v>0</v>
      </c>
      <c r="DF65" s="58">
        <f t="shared" si="149"/>
        <v>0</v>
      </c>
      <c r="DG65" s="58">
        <f t="shared" si="149"/>
        <v>0</v>
      </c>
      <c r="DH65" s="58">
        <f t="shared" si="149"/>
        <v>0</v>
      </c>
      <c r="DI65" s="58">
        <f t="shared" si="149"/>
        <v>0</v>
      </c>
      <c r="DJ65" s="58">
        <v>0</v>
      </c>
      <c r="DK65" s="58">
        <f t="shared" ref="DK65:DP65" si="150">SUM(DK62:DK64)</f>
        <v>0</v>
      </c>
      <c r="DL65" s="58">
        <f t="shared" si="150"/>
        <v>0</v>
      </c>
      <c r="DM65" s="58">
        <f t="shared" si="150"/>
        <v>0</v>
      </c>
      <c r="DN65" s="58">
        <f t="shared" si="150"/>
        <v>0</v>
      </c>
      <c r="DO65" s="58">
        <f t="shared" si="150"/>
        <v>0</v>
      </c>
      <c r="DP65" s="58">
        <f t="shared" si="150"/>
        <v>0</v>
      </c>
    </row>
    <row r="66" spans="1:120" x14ac:dyDescent="0.2">
      <c r="B66" s="37" t="s">
        <v>304</v>
      </c>
      <c r="C66" s="8" t="s">
        <v>129</v>
      </c>
      <c r="Q66" s="57">
        <v>0</v>
      </c>
      <c r="R66" s="57">
        <v>0</v>
      </c>
      <c r="S66" s="57">
        <v>2</v>
      </c>
      <c r="T66" s="57">
        <v>0</v>
      </c>
      <c r="U66" s="57">
        <v>0</v>
      </c>
      <c r="V66" s="57">
        <v>8</v>
      </c>
      <c r="W66" s="57">
        <v>0</v>
      </c>
      <c r="X66" s="57">
        <v>0</v>
      </c>
      <c r="Y66" s="57">
        <v>2</v>
      </c>
      <c r="Z66" s="57">
        <v>0</v>
      </c>
      <c r="AA66" s="57">
        <v>0</v>
      </c>
      <c r="AB66" s="57">
        <v>0</v>
      </c>
      <c r="AC66" s="57">
        <f t="shared" ref="AC66:AC68" si="151">SUM(Q66:S66)</f>
        <v>2</v>
      </c>
      <c r="AD66" s="57">
        <v>0</v>
      </c>
      <c r="AE66" s="57">
        <v>0</v>
      </c>
      <c r="AF66" s="57">
        <v>4</v>
      </c>
      <c r="AG66" s="57">
        <v>0</v>
      </c>
      <c r="AH66" s="57">
        <v>8</v>
      </c>
      <c r="AI66" s="57">
        <v>0</v>
      </c>
      <c r="AJ66" s="57">
        <v>0</v>
      </c>
      <c r="AK66" s="57">
        <v>0</v>
      </c>
      <c r="AL66" s="57">
        <v>0</v>
      </c>
      <c r="AM66" s="57">
        <v>2</v>
      </c>
      <c r="AN66" s="57">
        <v>0</v>
      </c>
      <c r="AO66" s="57">
        <v>0</v>
      </c>
      <c r="AP66" s="42">
        <f t="shared" ref="AP66:AP68" si="152">SUM(AD66:AF66)</f>
        <v>4</v>
      </c>
      <c r="AQ66" s="57">
        <v>0</v>
      </c>
      <c r="AR66" s="57">
        <v>4</v>
      </c>
      <c r="AS66" s="57">
        <v>-5.0000000000000044E-2</v>
      </c>
      <c r="AT66" s="57">
        <v>2</v>
      </c>
      <c r="AU66" s="57">
        <v>0</v>
      </c>
      <c r="AV66" s="57">
        <v>2</v>
      </c>
      <c r="AW66" s="57">
        <v>0</v>
      </c>
      <c r="AX66" s="57">
        <v>4</v>
      </c>
      <c r="AY66" s="57">
        <v>0</v>
      </c>
      <c r="AZ66" s="57">
        <v>4</v>
      </c>
      <c r="BA66" s="57">
        <v>8</v>
      </c>
      <c r="BB66" s="57">
        <v>0</v>
      </c>
      <c r="BC66" s="57">
        <f t="shared" ref="BC66:BC68" si="153">SUM(AQ66:AS66)</f>
        <v>3.95</v>
      </c>
      <c r="BD66" s="57">
        <v>0</v>
      </c>
      <c r="BE66" s="57">
        <v>4</v>
      </c>
      <c r="BF66" s="57">
        <v>0</v>
      </c>
      <c r="BG66" s="57">
        <v>0.42499999999999999</v>
      </c>
      <c r="BH66" s="57">
        <v>4</v>
      </c>
      <c r="BI66" s="57">
        <v>0</v>
      </c>
      <c r="BJ66" s="57">
        <v>0</v>
      </c>
      <c r="BK66" s="57">
        <v>2</v>
      </c>
      <c r="BL66" s="57">
        <v>4</v>
      </c>
      <c r="BM66" s="57">
        <v>4</v>
      </c>
      <c r="BN66" s="57">
        <v>0</v>
      </c>
      <c r="BO66" s="57">
        <v>2</v>
      </c>
      <c r="BP66" s="57">
        <f t="shared" ref="BP66:BP68" si="154">SUM(BD66:BF66)</f>
        <v>4</v>
      </c>
      <c r="BQ66" s="57">
        <v>2</v>
      </c>
      <c r="BR66" s="57">
        <v>0</v>
      </c>
      <c r="BS66" s="57">
        <v>2</v>
      </c>
      <c r="BT66" s="57">
        <v>2</v>
      </c>
      <c r="BU66" s="57">
        <v>2</v>
      </c>
      <c r="BV66" s="57">
        <v>0</v>
      </c>
      <c r="BW66" s="57">
        <v>0</v>
      </c>
      <c r="BX66" s="57">
        <v>0</v>
      </c>
      <c r="BY66" s="57">
        <v>0</v>
      </c>
      <c r="BZ66" s="57">
        <v>0</v>
      </c>
      <c r="CA66" s="57">
        <v>0</v>
      </c>
      <c r="CB66" s="57">
        <v>0</v>
      </c>
      <c r="CC66" s="57">
        <f t="shared" ref="CC66:CC68" si="155">SUM(BQ66:BS66)</f>
        <v>4</v>
      </c>
      <c r="CD66" s="57">
        <v>0</v>
      </c>
      <c r="CE66" s="57">
        <v>0</v>
      </c>
      <c r="CF66" s="57">
        <v>0</v>
      </c>
      <c r="CG66" s="57">
        <v>0</v>
      </c>
      <c r="CH66" s="57">
        <v>0</v>
      </c>
      <c r="CI66" s="57">
        <v>0</v>
      </c>
      <c r="CJ66" s="57">
        <v>0</v>
      </c>
      <c r="CK66" s="57">
        <v>0</v>
      </c>
      <c r="CL66" s="57">
        <v>0</v>
      </c>
      <c r="CM66" s="57">
        <v>0</v>
      </c>
      <c r="CN66" s="57">
        <v>0</v>
      </c>
      <c r="CO66" s="57">
        <v>0</v>
      </c>
      <c r="CP66" s="57">
        <f t="shared" ref="CP66:CP68" si="156">SUM(CD66:CF66)</f>
        <v>0</v>
      </c>
      <c r="CQ66" s="57">
        <v>0</v>
      </c>
      <c r="CR66" s="57">
        <v>0</v>
      </c>
      <c r="CS66" s="57">
        <v>0</v>
      </c>
      <c r="CT66" s="57">
        <v>0</v>
      </c>
      <c r="CU66" s="57">
        <v>0</v>
      </c>
      <c r="CV66" s="57">
        <v>0</v>
      </c>
      <c r="CW66" s="57">
        <v>0</v>
      </c>
      <c r="CX66" s="57">
        <v>0</v>
      </c>
      <c r="CY66" s="57">
        <v>0</v>
      </c>
      <c r="CZ66" s="57">
        <v>0</v>
      </c>
      <c r="DA66" s="57">
        <v>0</v>
      </c>
      <c r="DB66" s="57">
        <v>0</v>
      </c>
      <c r="DC66" s="57">
        <f t="shared" ref="DC66:DC68" si="157">SUM(CQ66:CS66)</f>
        <v>0</v>
      </c>
      <c r="DD66" s="57">
        <v>0</v>
      </c>
      <c r="DE66" s="57">
        <v>0</v>
      </c>
      <c r="DF66" s="57">
        <v>0</v>
      </c>
      <c r="DG66" s="57">
        <v>0</v>
      </c>
      <c r="DH66" s="57">
        <v>0</v>
      </c>
      <c r="DI66" s="57">
        <v>0</v>
      </c>
      <c r="DJ66" s="57">
        <v>0</v>
      </c>
      <c r="DK66" s="57">
        <v>0</v>
      </c>
      <c r="DL66" s="57">
        <v>0</v>
      </c>
      <c r="DM66" s="57">
        <v>0</v>
      </c>
      <c r="DN66" s="57">
        <v>0</v>
      </c>
      <c r="DO66" s="57">
        <v>0</v>
      </c>
      <c r="DP66" s="57">
        <f>SUM(DD66:DO66)</f>
        <v>0</v>
      </c>
    </row>
    <row r="67" spans="1:120" x14ac:dyDescent="0.2">
      <c r="B67" s="37"/>
      <c r="C67" s="8" t="s">
        <v>155</v>
      </c>
      <c r="Q67" s="57">
        <v>4</v>
      </c>
      <c r="R67" s="57">
        <v>0</v>
      </c>
      <c r="S67" s="57">
        <v>2</v>
      </c>
      <c r="T67" s="57">
        <v>0</v>
      </c>
      <c r="U67" s="57">
        <v>0</v>
      </c>
      <c r="V67" s="57">
        <v>4</v>
      </c>
      <c r="W67" s="57">
        <v>4</v>
      </c>
      <c r="X67" s="57">
        <v>8</v>
      </c>
      <c r="Y67" s="57">
        <v>0</v>
      </c>
      <c r="Z67" s="57">
        <v>3.9750000000000001</v>
      </c>
      <c r="AA67" s="57">
        <v>2.5249999999999999</v>
      </c>
      <c r="AB67" s="57">
        <v>3.75</v>
      </c>
      <c r="AC67" s="57">
        <f t="shared" si="151"/>
        <v>6</v>
      </c>
      <c r="AD67" s="57">
        <v>7.25</v>
      </c>
      <c r="AE67" s="57">
        <v>8</v>
      </c>
      <c r="AF67" s="57">
        <v>6</v>
      </c>
      <c r="AG67" s="57">
        <v>4</v>
      </c>
      <c r="AH67" s="57">
        <v>8</v>
      </c>
      <c r="AI67" s="57">
        <v>2</v>
      </c>
      <c r="AJ67" s="57">
        <v>6</v>
      </c>
      <c r="AK67" s="57">
        <v>0</v>
      </c>
      <c r="AL67" s="57">
        <v>1</v>
      </c>
      <c r="AM67" s="57">
        <v>0</v>
      </c>
      <c r="AN67" s="57">
        <v>3.5</v>
      </c>
      <c r="AO67" s="57">
        <v>0</v>
      </c>
      <c r="AP67" s="42">
        <f t="shared" si="152"/>
        <v>21.25</v>
      </c>
      <c r="AQ67" s="57">
        <v>4</v>
      </c>
      <c r="AR67" s="57">
        <v>6</v>
      </c>
      <c r="AS67" s="57">
        <v>0</v>
      </c>
      <c r="AT67" s="57">
        <v>9</v>
      </c>
      <c r="AU67" s="57">
        <v>4</v>
      </c>
      <c r="AV67" s="57">
        <v>4</v>
      </c>
      <c r="AW67" s="57">
        <v>2</v>
      </c>
      <c r="AX67" s="57">
        <v>6</v>
      </c>
      <c r="AY67" s="57">
        <v>4</v>
      </c>
      <c r="AZ67" s="57">
        <v>4</v>
      </c>
      <c r="BA67" s="57">
        <v>11.074999999999999</v>
      </c>
      <c r="BB67" s="57">
        <v>5.7</v>
      </c>
      <c r="BC67" s="57">
        <f t="shared" si="153"/>
        <v>10</v>
      </c>
      <c r="BD67" s="57">
        <v>4</v>
      </c>
      <c r="BE67" s="57">
        <v>8</v>
      </c>
      <c r="BF67" s="57">
        <v>4</v>
      </c>
      <c r="BG67" s="57">
        <v>5.2750000000000004</v>
      </c>
      <c r="BH67" s="57">
        <v>6</v>
      </c>
      <c r="BI67" s="57">
        <v>7</v>
      </c>
      <c r="BJ67" s="57">
        <v>6.4749999999999996</v>
      </c>
      <c r="BK67" s="57">
        <v>17.95</v>
      </c>
      <c r="BL67" s="57">
        <v>4</v>
      </c>
      <c r="BM67" s="57">
        <v>11</v>
      </c>
      <c r="BN67" s="57">
        <v>11</v>
      </c>
      <c r="BO67" s="57">
        <v>17.975000000000001</v>
      </c>
      <c r="BP67" s="57">
        <f t="shared" si="154"/>
        <v>16</v>
      </c>
      <c r="BQ67" s="57">
        <v>30</v>
      </c>
      <c r="BR67" s="57">
        <v>4</v>
      </c>
      <c r="BS67" s="57">
        <v>8</v>
      </c>
      <c r="BT67" s="57">
        <v>13</v>
      </c>
      <c r="BU67" s="57">
        <v>3</v>
      </c>
      <c r="BV67" s="57">
        <v>0</v>
      </c>
      <c r="BW67" s="57">
        <v>0</v>
      </c>
      <c r="BX67" s="57">
        <v>0</v>
      </c>
      <c r="BY67" s="57">
        <v>0</v>
      </c>
      <c r="BZ67" s="57">
        <v>0</v>
      </c>
      <c r="CA67" s="57">
        <v>0</v>
      </c>
      <c r="CB67" s="57">
        <v>0</v>
      </c>
      <c r="CC67" s="57">
        <f t="shared" si="155"/>
        <v>42</v>
      </c>
      <c r="CD67" s="57">
        <v>0</v>
      </c>
      <c r="CE67" s="57">
        <v>0</v>
      </c>
      <c r="CF67" s="57">
        <v>0</v>
      </c>
      <c r="CG67" s="57">
        <v>0</v>
      </c>
      <c r="CH67" s="57">
        <v>0</v>
      </c>
      <c r="CI67" s="57">
        <v>0</v>
      </c>
      <c r="CJ67" s="57">
        <v>0</v>
      </c>
      <c r="CK67" s="57">
        <v>0</v>
      </c>
      <c r="CL67" s="57">
        <v>0</v>
      </c>
      <c r="CM67" s="57">
        <v>0</v>
      </c>
      <c r="CN67" s="57">
        <v>0</v>
      </c>
      <c r="CO67" s="57">
        <v>0</v>
      </c>
      <c r="CP67" s="57">
        <f t="shared" si="156"/>
        <v>0</v>
      </c>
      <c r="CQ67" s="57">
        <v>0</v>
      </c>
      <c r="CR67" s="57">
        <v>0</v>
      </c>
      <c r="CS67" s="57">
        <v>0</v>
      </c>
      <c r="CT67" s="57">
        <v>0</v>
      </c>
      <c r="CU67" s="57">
        <v>0</v>
      </c>
      <c r="CV67" s="57">
        <v>0</v>
      </c>
      <c r="CW67" s="57">
        <v>0</v>
      </c>
      <c r="CX67" s="57">
        <v>0</v>
      </c>
      <c r="CY67" s="57">
        <v>0</v>
      </c>
      <c r="CZ67" s="57">
        <v>0</v>
      </c>
      <c r="DA67" s="57">
        <v>0</v>
      </c>
      <c r="DB67" s="57">
        <v>0</v>
      </c>
      <c r="DC67" s="57">
        <f t="shared" si="157"/>
        <v>0</v>
      </c>
      <c r="DD67" s="57">
        <v>0</v>
      </c>
      <c r="DE67" s="57">
        <v>0</v>
      </c>
      <c r="DF67" s="57">
        <v>0</v>
      </c>
      <c r="DG67" s="57">
        <v>0</v>
      </c>
      <c r="DH67" s="57">
        <v>0</v>
      </c>
      <c r="DI67" s="57">
        <v>0</v>
      </c>
      <c r="DJ67" s="57">
        <v>0</v>
      </c>
      <c r="DK67" s="57">
        <v>0</v>
      </c>
      <c r="DL67" s="57">
        <v>0</v>
      </c>
      <c r="DM67" s="57">
        <v>0</v>
      </c>
      <c r="DN67" s="57">
        <v>0</v>
      </c>
      <c r="DO67" s="57">
        <v>0</v>
      </c>
      <c r="DP67" s="57">
        <f>SUM(DD67:DO67)</f>
        <v>0</v>
      </c>
    </row>
    <row r="68" spans="1:120" x14ac:dyDescent="0.2">
      <c r="B68" s="37"/>
      <c r="C68" s="8" t="s">
        <v>157</v>
      </c>
      <c r="Q68" s="57">
        <v>0</v>
      </c>
      <c r="R68" s="57">
        <v>0</v>
      </c>
      <c r="S68" s="57">
        <v>0</v>
      </c>
      <c r="T68" s="57">
        <v>0</v>
      </c>
      <c r="U68" s="57">
        <v>0</v>
      </c>
      <c r="V68" s="57">
        <v>0</v>
      </c>
      <c r="W68" s="57">
        <v>0</v>
      </c>
      <c r="X68" s="57">
        <v>2</v>
      </c>
      <c r="Y68" s="57">
        <v>0</v>
      </c>
      <c r="Z68" s="57">
        <v>0</v>
      </c>
      <c r="AA68" s="57">
        <v>0</v>
      </c>
      <c r="AB68" s="57">
        <v>0</v>
      </c>
      <c r="AC68" s="57">
        <f t="shared" si="151"/>
        <v>0</v>
      </c>
      <c r="AD68" s="57">
        <v>0</v>
      </c>
      <c r="AE68" s="57">
        <v>0</v>
      </c>
      <c r="AF68" s="57">
        <v>0</v>
      </c>
      <c r="AG68" s="57">
        <v>0</v>
      </c>
      <c r="AH68" s="57">
        <v>4.5</v>
      </c>
      <c r="AI68" s="57">
        <v>0</v>
      </c>
      <c r="AJ68" s="57">
        <v>0</v>
      </c>
      <c r="AK68" s="57">
        <v>0</v>
      </c>
      <c r="AL68" s="57">
        <v>0</v>
      </c>
      <c r="AM68" s="57">
        <v>0</v>
      </c>
      <c r="AN68" s="57">
        <v>0</v>
      </c>
      <c r="AO68" s="57">
        <v>0</v>
      </c>
      <c r="AP68" s="42">
        <f t="shared" si="152"/>
        <v>0</v>
      </c>
      <c r="AQ68" s="57">
        <v>0</v>
      </c>
      <c r="AR68" s="57">
        <v>0</v>
      </c>
      <c r="AS68" s="57">
        <v>0</v>
      </c>
      <c r="AT68" s="57">
        <v>0</v>
      </c>
      <c r="AU68" s="57">
        <v>5</v>
      </c>
      <c r="AV68" s="57">
        <v>0</v>
      </c>
      <c r="AW68" s="57">
        <v>0</v>
      </c>
      <c r="AX68" s="57">
        <v>0.82499999999999996</v>
      </c>
      <c r="AY68" s="57">
        <v>0</v>
      </c>
      <c r="AZ68" s="57">
        <v>5</v>
      </c>
      <c r="BA68" s="57">
        <v>0</v>
      </c>
      <c r="BB68" s="57">
        <v>0</v>
      </c>
      <c r="BC68" s="57">
        <f t="shared" si="153"/>
        <v>0</v>
      </c>
      <c r="BD68" s="57">
        <v>0</v>
      </c>
      <c r="BE68" s="57">
        <v>2</v>
      </c>
      <c r="BF68" s="57">
        <v>0</v>
      </c>
      <c r="BG68" s="57">
        <v>0</v>
      </c>
      <c r="BH68" s="57">
        <v>0</v>
      </c>
      <c r="BI68" s="57">
        <v>2</v>
      </c>
      <c r="BJ68" s="57">
        <v>2</v>
      </c>
      <c r="BK68" s="57">
        <v>0</v>
      </c>
      <c r="BL68" s="57">
        <v>0</v>
      </c>
      <c r="BM68" s="57">
        <v>4</v>
      </c>
      <c r="BN68" s="57">
        <v>0</v>
      </c>
      <c r="BO68" s="57">
        <v>0</v>
      </c>
      <c r="BP68" s="57">
        <f t="shared" si="154"/>
        <v>2</v>
      </c>
      <c r="BQ68" s="57">
        <v>0</v>
      </c>
      <c r="BR68" s="57">
        <v>0</v>
      </c>
      <c r="BS68" s="57">
        <v>0</v>
      </c>
      <c r="BT68" s="57">
        <v>0</v>
      </c>
      <c r="BU68" s="57">
        <v>0</v>
      </c>
      <c r="BV68" s="57">
        <v>0</v>
      </c>
      <c r="BW68" s="57">
        <v>0</v>
      </c>
      <c r="BX68" s="57">
        <v>0</v>
      </c>
      <c r="BY68" s="57">
        <v>0</v>
      </c>
      <c r="BZ68" s="57">
        <v>0</v>
      </c>
      <c r="CA68" s="57">
        <v>0</v>
      </c>
      <c r="CB68" s="57">
        <v>0</v>
      </c>
      <c r="CC68" s="57">
        <f t="shared" si="155"/>
        <v>0</v>
      </c>
      <c r="CD68" s="57">
        <v>0</v>
      </c>
      <c r="CE68" s="57">
        <v>0</v>
      </c>
      <c r="CF68" s="57">
        <v>0</v>
      </c>
      <c r="CG68" s="57">
        <v>0</v>
      </c>
      <c r="CH68" s="57">
        <v>0</v>
      </c>
      <c r="CI68" s="57">
        <v>0</v>
      </c>
      <c r="CJ68" s="57">
        <v>0</v>
      </c>
      <c r="CK68" s="57">
        <v>0</v>
      </c>
      <c r="CL68" s="57">
        <v>0</v>
      </c>
      <c r="CM68" s="57">
        <v>0</v>
      </c>
      <c r="CN68" s="57">
        <v>0</v>
      </c>
      <c r="CO68" s="57">
        <v>0</v>
      </c>
      <c r="CP68" s="57">
        <f t="shared" si="156"/>
        <v>0</v>
      </c>
      <c r="CQ68" s="57">
        <v>0</v>
      </c>
      <c r="CR68" s="57">
        <v>0</v>
      </c>
      <c r="CS68" s="57">
        <v>0</v>
      </c>
      <c r="CT68" s="57">
        <v>0</v>
      </c>
      <c r="CU68" s="57">
        <v>0</v>
      </c>
      <c r="CV68" s="57">
        <v>0</v>
      </c>
      <c r="CW68" s="57">
        <v>0</v>
      </c>
      <c r="CX68" s="57">
        <v>0</v>
      </c>
      <c r="CY68" s="57">
        <v>0</v>
      </c>
      <c r="CZ68" s="57">
        <v>0</v>
      </c>
      <c r="DA68" s="57">
        <v>0</v>
      </c>
      <c r="DB68" s="57">
        <v>0</v>
      </c>
      <c r="DC68" s="57">
        <f t="shared" si="157"/>
        <v>0</v>
      </c>
      <c r="DD68" s="57">
        <v>0</v>
      </c>
      <c r="DE68" s="57">
        <v>0</v>
      </c>
      <c r="DF68" s="57">
        <v>0</v>
      </c>
      <c r="DG68" s="57">
        <v>0</v>
      </c>
      <c r="DH68" s="57">
        <v>0</v>
      </c>
      <c r="DI68" s="57">
        <v>0</v>
      </c>
      <c r="DJ68" s="57">
        <v>0</v>
      </c>
      <c r="DK68" s="57">
        <v>0</v>
      </c>
      <c r="DL68" s="57">
        <v>0</v>
      </c>
      <c r="DM68" s="57">
        <v>0</v>
      </c>
      <c r="DN68" s="57">
        <v>0</v>
      </c>
      <c r="DO68" s="57">
        <v>0</v>
      </c>
      <c r="DP68" s="57">
        <f>SUM(DD68:DO68)</f>
        <v>0</v>
      </c>
    </row>
    <row r="69" spans="1:120" x14ac:dyDescent="0.2">
      <c r="B69" s="43" t="s">
        <v>305</v>
      </c>
      <c r="C69" s="44"/>
      <c r="D69" s="58"/>
      <c r="E69" s="58"/>
      <c r="F69" s="58"/>
      <c r="G69" s="58"/>
      <c r="H69" s="58"/>
      <c r="I69" s="58"/>
      <c r="J69" s="58"/>
      <c r="K69" s="58"/>
      <c r="L69" s="58"/>
      <c r="M69" s="58"/>
      <c r="N69" s="58"/>
      <c r="O69" s="58"/>
      <c r="P69" s="58"/>
      <c r="Q69" s="58">
        <f>SUM(Q66:Q68)</f>
        <v>4</v>
      </c>
      <c r="R69" s="58">
        <f t="shared" ref="R69:CC69" si="158">SUM(R66:R68)</f>
        <v>0</v>
      </c>
      <c r="S69" s="58">
        <f t="shared" si="158"/>
        <v>4</v>
      </c>
      <c r="T69" s="58">
        <f t="shared" si="158"/>
        <v>0</v>
      </c>
      <c r="U69" s="58">
        <f t="shared" si="158"/>
        <v>0</v>
      </c>
      <c r="V69" s="58">
        <f t="shared" si="158"/>
        <v>12</v>
      </c>
      <c r="W69" s="58">
        <f t="shared" si="158"/>
        <v>4</v>
      </c>
      <c r="X69" s="58">
        <f t="shared" si="158"/>
        <v>10</v>
      </c>
      <c r="Y69" s="58">
        <f t="shared" si="158"/>
        <v>2</v>
      </c>
      <c r="Z69" s="58">
        <f t="shared" si="158"/>
        <v>3.9750000000000001</v>
      </c>
      <c r="AA69" s="58">
        <f t="shared" si="158"/>
        <v>2.5249999999999999</v>
      </c>
      <c r="AB69" s="58">
        <f t="shared" si="158"/>
        <v>3.75</v>
      </c>
      <c r="AC69" s="58">
        <f t="shared" si="158"/>
        <v>8</v>
      </c>
      <c r="AD69" s="58">
        <f t="shared" si="158"/>
        <v>7.25</v>
      </c>
      <c r="AE69" s="58">
        <f t="shared" si="158"/>
        <v>8</v>
      </c>
      <c r="AF69" s="58">
        <f t="shared" si="158"/>
        <v>10</v>
      </c>
      <c r="AG69" s="58">
        <f t="shared" si="158"/>
        <v>4</v>
      </c>
      <c r="AH69" s="58">
        <f t="shared" si="158"/>
        <v>20.5</v>
      </c>
      <c r="AI69" s="58">
        <f t="shared" si="158"/>
        <v>2</v>
      </c>
      <c r="AJ69" s="58">
        <f t="shared" si="158"/>
        <v>6</v>
      </c>
      <c r="AK69" s="58">
        <f t="shared" si="158"/>
        <v>0</v>
      </c>
      <c r="AL69" s="58">
        <f t="shared" si="158"/>
        <v>1</v>
      </c>
      <c r="AM69" s="58">
        <f t="shared" si="158"/>
        <v>2</v>
      </c>
      <c r="AN69" s="58">
        <f t="shared" si="158"/>
        <v>3.5</v>
      </c>
      <c r="AO69" s="58">
        <f t="shared" si="158"/>
        <v>0</v>
      </c>
      <c r="AP69" s="58">
        <f t="shared" si="158"/>
        <v>25.25</v>
      </c>
      <c r="AQ69" s="58">
        <f t="shared" si="158"/>
        <v>4</v>
      </c>
      <c r="AR69" s="58">
        <f t="shared" si="158"/>
        <v>10</v>
      </c>
      <c r="AS69" s="58">
        <f t="shared" si="158"/>
        <v>-5.0000000000000044E-2</v>
      </c>
      <c r="AT69" s="58">
        <f t="shared" si="158"/>
        <v>11</v>
      </c>
      <c r="AU69" s="58">
        <f t="shared" si="158"/>
        <v>9</v>
      </c>
      <c r="AV69" s="58">
        <f t="shared" si="158"/>
        <v>6</v>
      </c>
      <c r="AW69" s="58">
        <f t="shared" si="158"/>
        <v>2</v>
      </c>
      <c r="AX69" s="58">
        <f t="shared" si="158"/>
        <v>10.824999999999999</v>
      </c>
      <c r="AY69" s="58">
        <f t="shared" si="158"/>
        <v>4</v>
      </c>
      <c r="AZ69" s="58">
        <f t="shared" si="158"/>
        <v>13</v>
      </c>
      <c r="BA69" s="58">
        <f t="shared" si="158"/>
        <v>19.074999999999999</v>
      </c>
      <c r="BB69" s="58">
        <f t="shared" si="158"/>
        <v>5.7</v>
      </c>
      <c r="BC69" s="58">
        <f t="shared" si="158"/>
        <v>13.95</v>
      </c>
      <c r="BD69" s="58">
        <f t="shared" si="158"/>
        <v>4</v>
      </c>
      <c r="BE69" s="58">
        <f t="shared" si="158"/>
        <v>14</v>
      </c>
      <c r="BF69" s="58">
        <f t="shared" si="158"/>
        <v>4</v>
      </c>
      <c r="BG69" s="58">
        <f t="shared" si="158"/>
        <v>5.7</v>
      </c>
      <c r="BH69" s="58">
        <f t="shared" si="158"/>
        <v>10</v>
      </c>
      <c r="BI69" s="58">
        <f t="shared" si="158"/>
        <v>9</v>
      </c>
      <c r="BJ69" s="58">
        <f t="shared" si="158"/>
        <v>8.4749999999999996</v>
      </c>
      <c r="BK69" s="58">
        <f t="shared" si="158"/>
        <v>19.95</v>
      </c>
      <c r="BL69" s="58">
        <f t="shared" si="158"/>
        <v>8</v>
      </c>
      <c r="BM69" s="58">
        <f t="shared" si="158"/>
        <v>19</v>
      </c>
      <c r="BN69" s="58">
        <f t="shared" si="158"/>
        <v>11</v>
      </c>
      <c r="BO69" s="58">
        <f t="shared" si="158"/>
        <v>19.975000000000001</v>
      </c>
      <c r="BP69" s="58">
        <f t="shared" si="158"/>
        <v>22</v>
      </c>
      <c r="BQ69" s="58">
        <f t="shared" si="158"/>
        <v>32</v>
      </c>
      <c r="BR69" s="58">
        <f t="shared" si="158"/>
        <v>4</v>
      </c>
      <c r="BS69" s="58">
        <f t="shared" si="158"/>
        <v>10</v>
      </c>
      <c r="BT69" s="58">
        <f t="shared" si="158"/>
        <v>15</v>
      </c>
      <c r="BU69" s="58">
        <f t="shared" si="158"/>
        <v>5</v>
      </c>
      <c r="BV69" s="58">
        <f t="shared" si="158"/>
        <v>0</v>
      </c>
      <c r="BW69" s="58">
        <v>0</v>
      </c>
      <c r="BX69" s="58">
        <f t="shared" si="158"/>
        <v>0</v>
      </c>
      <c r="BY69" s="58">
        <f t="shared" si="158"/>
        <v>0</v>
      </c>
      <c r="BZ69" s="58">
        <f t="shared" si="158"/>
        <v>0</v>
      </c>
      <c r="CA69" s="58">
        <f t="shared" si="158"/>
        <v>0</v>
      </c>
      <c r="CB69" s="58">
        <f t="shared" si="158"/>
        <v>0</v>
      </c>
      <c r="CC69" s="58">
        <f t="shared" si="158"/>
        <v>46</v>
      </c>
      <c r="CD69" s="58">
        <f t="shared" ref="CD69:CV69" si="159">SUM(CD66:CD68)</f>
        <v>0</v>
      </c>
      <c r="CE69" s="58">
        <f t="shared" si="159"/>
        <v>0</v>
      </c>
      <c r="CF69" s="58">
        <f t="shared" si="159"/>
        <v>0</v>
      </c>
      <c r="CG69" s="58">
        <f t="shared" si="159"/>
        <v>0</v>
      </c>
      <c r="CH69" s="58">
        <f t="shared" si="159"/>
        <v>0</v>
      </c>
      <c r="CI69" s="58">
        <f t="shared" si="159"/>
        <v>0</v>
      </c>
      <c r="CJ69" s="58">
        <v>0</v>
      </c>
      <c r="CK69" s="58">
        <f t="shared" si="159"/>
        <v>0</v>
      </c>
      <c r="CL69" s="58">
        <f t="shared" si="159"/>
        <v>0</v>
      </c>
      <c r="CM69" s="58">
        <f t="shared" si="159"/>
        <v>0</v>
      </c>
      <c r="CN69" s="58">
        <f t="shared" si="159"/>
        <v>0</v>
      </c>
      <c r="CO69" s="58">
        <f t="shared" si="159"/>
        <v>0</v>
      </c>
      <c r="CP69" s="58">
        <f t="shared" si="159"/>
        <v>0</v>
      </c>
      <c r="CQ69" s="58">
        <f t="shared" si="159"/>
        <v>0</v>
      </c>
      <c r="CR69" s="58">
        <f t="shared" si="159"/>
        <v>0</v>
      </c>
      <c r="CS69" s="58">
        <f t="shared" si="159"/>
        <v>0</v>
      </c>
      <c r="CT69" s="58">
        <f t="shared" si="159"/>
        <v>0</v>
      </c>
      <c r="CU69" s="58">
        <f t="shared" si="159"/>
        <v>0</v>
      </c>
      <c r="CV69" s="58">
        <f t="shared" si="159"/>
        <v>0</v>
      </c>
      <c r="CW69" s="58">
        <v>0</v>
      </c>
      <c r="CX69" s="58">
        <f t="shared" ref="CX69:DC69" si="160">SUM(CX66:CX68)</f>
        <v>0</v>
      </c>
      <c r="CY69" s="58">
        <f t="shared" si="160"/>
        <v>0</v>
      </c>
      <c r="CZ69" s="58">
        <f t="shared" si="160"/>
        <v>0</v>
      </c>
      <c r="DA69" s="58">
        <f t="shared" si="160"/>
        <v>0</v>
      </c>
      <c r="DB69" s="58">
        <f t="shared" si="160"/>
        <v>0</v>
      </c>
      <c r="DC69" s="58">
        <f t="shared" si="160"/>
        <v>0</v>
      </c>
      <c r="DD69" s="58">
        <f t="shared" ref="DD69:DI69" si="161">SUM(DD66:DD68)</f>
        <v>0</v>
      </c>
      <c r="DE69" s="58">
        <f t="shared" si="161"/>
        <v>0</v>
      </c>
      <c r="DF69" s="58">
        <f t="shared" si="161"/>
        <v>0</v>
      </c>
      <c r="DG69" s="58">
        <f t="shared" si="161"/>
        <v>0</v>
      </c>
      <c r="DH69" s="58">
        <f t="shared" si="161"/>
        <v>0</v>
      </c>
      <c r="DI69" s="58">
        <f t="shared" si="161"/>
        <v>0</v>
      </c>
      <c r="DJ69" s="58">
        <v>0</v>
      </c>
      <c r="DK69" s="58">
        <f t="shared" ref="DK69:DP69" si="162">SUM(DK66:DK68)</f>
        <v>0</v>
      </c>
      <c r="DL69" s="58">
        <f t="shared" si="162"/>
        <v>0</v>
      </c>
      <c r="DM69" s="58">
        <f t="shared" si="162"/>
        <v>0</v>
      </c>
      <c r="DN69" s="58">
        <f t="shared" si="162"/>
        <v>0</v>
      </c>
      <c r="DO69" s="58">
        <f t="shared" si="162"/>
        <v>0</v>
      </c>
      <c r="DP69" s="58">
        <f t="shared" si="162"/>
        <v>0</v>
      </c>
    </row>
    <row r="70" spans="1:120" x14ac:dyDescent="0.2">
      <c r="A70" s="49" t="s">
        <v>306</v>
      </c>
      <c r="B70" s="50"/>
      <c r="C70" s="51"/>
      <c r="D70" s="60"/>
      <c r="E70" s="60"/>
      <c r="F70" s="60"/>
      <c r="G70" s="60"/>
      <c r="H70" s="60"/>
      <c r="I70" s="60"/>
      <c r="J70" s="60"/>
      <c r="K70" s="60"/>
      <c r="L70" s="60"/>
      <c r="M70" s="60"/>
      <c r="N70" s="60"/>
      <c r="O70" s="60"/>
      <c r="P70" s="60"/>
      <c r="Q70" s="60">
        <f>Q55+Q59+Q61+Q65+Q69</f>
        <v>61.625</v>
      </c>
      <c r="R70" s="60">
        <f t="shared" ref="R70:CC70" si="163">R55+R59+R61+R65+R69</f>
        <v>4</v>
      </c>
      <c r="S70" s="60">
        <f t="shared" si="163"/>
        <v>45.325000000000003</v>
      </c>
      <c r="T70" s="60">
        <f t="shared" si="163"/>
        <v>118.45</v>
      </c>
      <c r="U70" s="60">
        <f t="shared" si="163"/>
        <v>77.625</v>
      </c>
      <c r="V70" s="60">
        <f t="shared" si="163"/>
        <v>95.55</v>
      </c>
      <c r="W70" s="60">
        <f t="shared" si="163"/>
        <v>82.375</v>
      </c>
      <c r="X70" s="60">
        <f t="shared" si="163"/>
        <v>60.875</v>
      </c>
      <c r="Y70" s="60">
        <f t="shared" si="163"/>
        <v>18.775000000000002</v>
      </c>
      <c r="Z70" s="60">
        <f t="shared" si="163"/>
        <v>25.925000000000001</v>
      </c>
      <c r="AA70" s="60">
        <f t="shared" si="163"/>
        <v>51.2</v>
      </c>
      <c r="AB70" s="60">
        <f t="shared" si="163"/>
        <v>64.150000000000006</v>
      </c>
      <c r="AC70" s="60">
        <f t="shared" si="163"/>
        <v>110.95</v>
      </c>
      <c r="AD70" s="60">
        <f t="shared" si="163"/>
        <v>69.275000000000006</v>
      </c>
      <c r="AE70" s="60">
        <f t="shared" si="163"/>
        <v>50</v>
      </c>
      <c r="AF70" s="60">
        <f t="shared" si="163"/>
        <v>56</v>
      </c>
      <c r="AG70" s="60">
        <f t="shared" si="163"/>
        <v>28.25</v>
      </c>
      <c r="AH70" s="60">
        <f t="shared" si="163"/>
        <v>82.375</v>
      </c>
      <c r="AI70" s="60">
        <f t="shared" si="163"/>
        <v>40.674999999999997</v>
      </c>
      <c r="AJ70" s="60">
        <f t="shared" si="163"/>
        <v>40</v>
      </c>
      <c r="AK70" s="60">
        <f t="shared" si="163"/>
        <v>33.25</v>
      </c>
      <c r="AL70" s="60">
        <f t="shared" si="163"/>
        <v>37.5</v>
      </c>
      <c r="AM70" s="60">
        <f t="shared" si="163"/>
        <v>35</v>
      </c>
      <c r="AN70" s="60">
        <f t="shared" si="163"/>
        <v>41.15</v>
      </c>
      <c r="AO70" s="60">
        <f t="shared" si="163"/>
        <v>40.799999999999997</v>
      </c>
      <c r="AP70" s="60">
        <f t="shared" si="163"/>
        <v>175.27500000000001</v>
      </c>
      <c r="AQ70" s="60">
        <f t="shared" si="163"/>
        <v>42.75</v>
      </c>
      <c r="AR70" s="60">
        <f t="shared" si="163"/>
        <v>36.700000000000003</v>
      </c>
      <c r="AS70" s="60">
        <f t="shared" si="163"/>
        <v>28.875</v>
      </c>
      <c r="AT70" s="60">
        <f t="shared" si="163"/>
        <v>34.1</v>
      </c>
      <c r="AU70" s="60">
        <f t="shared" si="163"/>
        <v>25.375</v>
      </c>
      <c r="AV70" s="60">
        <f t="shared" si="163"/>
        <v>32.9</v>
      </c>
      <c r="AW70" s="60">
        <f t="shared" si="163"/>
        <v>39.5</v>
      </c>
      <c r="AX70" s="60">
        <f t="shared" si="163"/>
        <v>52.55</v>
      </c>
      <c r="AY70" s="60">
        <f t="shared" si="163"/>
        <v>48.774999999999999</v>
      </c>
      <c r="AZ70" s="60">
        <f t="shared" si="163"/>
        <v>72.7</v>
      </c>
      <c r="BA70" s="60">
        <f t="shared" si="163"/>
        <v>79.375</v>
      </c>
      <c r="BB70" s="60">
        <f t="shared" si="163"/>
        <v>63.625</v>
      </c>
      <c r="BC70" s="60">
        <f t="shared" si="163"/>
        <v>108.325</v>
      </c>
      <c r="BD70" s="60">
        <f t="shared" si="163"/>
        <v>41.1</v>
      </c>
      <c r="BE70" s="60">
        <f t="shared" si="163"/>
        <v>60.625</v>
      </c>
      <c r="BF70" s="60">
        <f t="shared" si="163"/>
        <v>61</v>
      </c>
      <c r="BG70" s="60">
        <f t="shared" si="163"/>
        <v>45.525000000000006</v>
      </c>
      <c r="BH70" s="60">
        <f t="shared" si="163"/>
        <v>50.4</v>
      </c>
      <c r="BI70" s="60">
        <f t="shared" si="163"/>
        <v>46.4</v>
      </c>
      <c r="BJ70" s="60">
        <f t="shared" si="163"/>
        <v>29.4</v>
      </c>
      <c r="BK70" s="60">
        <f t="shared" si="163"/>
        <v>116.72500000000001</v>
      </c>
      <c r="BL70" s="60">
        <f t="shared" si="163"/>
        <v>30</v>
      </c>
      <c r="BM70" s="60">
        <f t="shared" si="163"/>
        <v>68.650000000000006</v>
      </c>
      <c r="BN70" s="60">
        <f t="shared" si="163"/>
        <v>46.424999999999997</v>
      </c>
      <c r="BO70" s="60">
        <f t="shared" si="163"/>
        <v>68.425000000000011</v>
      </c>
      <c r="BP70" s="60">
        <f t="shared" si="163"/>
        <v>162.72499999999999</v>
      </c>
      <c r="BQ70" s="60">
        <f t="shared" si="163"/>
        <v>106.8</v>
      </c>
      <c r="BR70" s="60">
        <f t="shared" si="163"/>
        <v>28.75</v>
      </c>
      <c r="BS70" s="60">
        <f t="shared" si="163"/>
        <v>38.475000000000001</v>
      </c>
      <c r="BT70" s="60">
        <f t="shared" si="163"/>
        <v>55.774999999999999</v>
      </c>
      <c r="BU70" s="60">
        <f t="shared" si="163"/>
        <v>27.725000000000001</v>
      </c>
      <c r="BV70" s="60">
        <f t="shared" si="163"/>
        <v>0</v>
      </c>
      <c r="BW70" s="60">
        <v>0</v>
      </c>
      <c r="BX70" s="60">
        <f t="shared" si="163"/>
        <v>0</v>
      </c>
      <c r="BY70" s="60">
        <f t="shared" si="163"/>
        <v>0</v>
      </c>
      <c r="BZ70" s="60">
        <f t="shared" si="163"/>
        <v>0</v>
      </c>
      <c r="CA70" s="60">
        <f t="shared" si="163"/>
        <v>0</v>
      </c>
      <c r="CB70" s="60">
        <f t="shared" si="163"/>
        <v>0</v>
      </c>
      <c r="CC70" s="60">
        <f t="shared" si="163"/>
        <v>174.02500000000001</v>
      </c>
      <c r="CD70" s="60">
        <f t="shared" ref="CD70:CV70" si="164">CD55+CD59+CD61+CD65+CD69</f>
        <v>0</v>
      </c>
      <c r="CE70" s="60">
        <f t="shared" si="164"/>
        <v>0</v>
      </c>
      <c r="CF70" s="60">
        <f t="shared" si="164"/>
        <v>0</v>
      </c>
      <c r="CG70" s="60">
        <f t="shared" si="164"/>
        <v>0</v>
      </c>
      <c r="CH70" s="60">
        <f t="shared" si="164"/>
        <v>0</v>
      </c>
      <c r="CI70" s="60">
        <f t="shared" si="164"/>
        <v>0</v>
      </c>
      <c r="CJ70" s="60">
        <v>0</v>
      </c>
      <c r="CK70" s="60">
        <f t="shared" si="164"/>
        <v>0</v>
      </c>
      <c r="CL70" s="60">
        <f t="shared" si="164"/>
        <v>0</v>
      </c>
      <c r="CM70" s="60">
        <f t="shared" si="164"/>
        <v>0</v>
      </c>
      <c r="CN70" s="60">
        <f t="shared" si="164"/>
        <v>0</v>
      </c>
      <c r="CO70" s="60">
        <f t="shared" si="164"/>
        <v>0</v>
      </c>
      <c r="CP70" s="60">
        <f t="shared" si="164"/>
        <v>0</v>
      </c>
      <c r="CQ70" s="60">
        <f t="shared" si="164"/>
        <v>0</v>
      </c>
      <c r="CR70" s="60">
        <f t="shared" si="164"/>
        <v>0</v>
      </c>
      <c r="CS70" s="60">
        <f t="shared" si="164"/>
        <v>0</v>
      </c>
      <c r="CT70" s="60">
        <f t="shared" si="164"/>
        <v>0</v>
      </c>
      <c r="CU70" s="60">
        <f t="shared" si="164"/>
        <v>0</v>
      </c>
      <c r="CV70" s="60">
        <f t="shared" si="164"/>
        <v>0</v>
      </c>
      <c r="CW70" s="60">
        <v>0</v>
      </c>
      <c r="CX70" s="60">
        <f t="shared" ref="CX70:DC70" si="165">CX55+CX59+CX61+CX65+CX69</f>
        <v>0</v>
      </c>
      <c r="CY70" s="60">
        <f t="shared" si="165"/>
        <v>0</v>
      </c>
      <c r="CZ70" s="60">
        <f t="shared" si="165"/>
        <v>0</v>
      </c>
      <c r="DA70" s="60">
        <f t="shared" si="165"/>
        <v>0</v>
      </c>
      <c r="DB70" s="60">
        <f t="shared" si="165"/>
        <v>0</v>
      </c>
      <c r="DC70" s="60">
        <f t="shared" si="165"/>
        <v>0</v>
      </c>
      <c r="DD70" s="60">
        <f t="shared" ref="DD70:DI70" si="166">DD55+DD59+DD61+DD65+DD69</f>
        <v>0</v>
      </c>
      <c r="DE70" s="60">
        <f t="shared" si="166"/>
        <v>0</v>
      </c>
      <c r="DF70" s="60">
        <f t="shared" si="166"/>
        <v>0</v>
      </c>
      <c r="DG70" s="60">
        <f t="shared" si="166"/>
        <v>0</v>
      </c>
      <c r="DH70" s="60">
        <f t="shared" si="166"/>
        <v>0</v>
      </c>
      <c r="DI70" s="60">
        <f t="shared" si="166"/>
        <v>0</v>
      </c>
      <c r="DJ70" s="60">
        <v>0</v>
      </c>
      <c r="DK70" s="60">
        <f t="shared" ref="DK70:DP70" si="167">DK55+DK59+DK61+DK65+DK69</f>
        <v>0</v>
      </c>
      <c r="DL70" s="60">
        <f t="shared" si="167"/>
        <v>0</v>
      </c>
      <c r="DM70" s="60">
        <f t="shared" si="167"/>
        <v>0</v>
      </c>
      <c r="DN70" s="60">
        <f t="shared" si="167"/>
        <v>0</v>
      </c>
      <c r="DO70" s="60">
        <f t="shared" si="167"/>
        <v>0</v>
      </c>
      <c r="DP70" s="60">
        <f t="shared" si="167"/>
        <v>0</v>
      </c>
    </row>
    <row r="71" spans="1:120" x14ac:dyDescent="0.2">
      <c r="A71" s="40" t="s">
        <v>307</v>
      </c>
      <c r="B71" s="37" t="s">
        <v>131</v>
      </c>
      <c r="C71" s="8" t="s">
        <v>131</v>
      </c>
      <c r="Q71" s="57">
        <v>0</v>
      </c>
      <c r="R71" s="57">
        <v>0</v>
      </c>
      <c r="S71" s="57">
        <v>0</v>
      </c>
      <c r="T71" s="57">
        <v>0</v>
      </c>
      <c r="U71" s="57">
        <v>0</v>
      </c>
      <c r="V71" s="57">
        <v>0</v>
      </c>
      <c r="W71" s="57">
        <v>0</v>
      </c>
      <c r="X71" s="57">
        <v>1.825</v>
      </c>
      <c r="Y71" s="57">
        <v>0</v>
      </c>
      <c r="Z71" s="57">
        <v>0</v>
      </c>
      <c r="AA71" s="57">
        <v>0</v>
      </c>
      <c r="AB71" s="57">
        <v>0</v>
      </c>
      <c r="AC71" s="57">
        <f>SUM(Q71:S71)</f>
        <v>0</v>
      </c>
      <c r="AD71" s="57">
        <v>0</v>
      </c>
      <c r="AE71" s="57">
        <v>0</v>
      </c>
      <c r="AF71" s="57">
        <v>6</v>
      </c>
      <c r="AG71" s="57">
        <v>0</v>
      </c>
      <c r="AH71" s="57">
        <v>0</v>
      </c>
      <c r="AI71" s="57">
        <v>1.875</v>
      </c>
      <c r="AJ71" s="57">
        <v>2</v>
      </c>
      <c r="AK71" s="57">
        <v>0</v>
      </c>
      <c r="AL71" s="57">
        <v>2</v>
      </c>
      <c r="AM71" s="57">
        <v>0</v>
      </c>
      <c r="AN71" s="57">
        <v>0</v>
      </c>
      <c r="AO71" s="57">
        <v>0</v>
      </c>
      <c r="AP71" s="42">
        <f>SUM(AD71:AF71)</f>
        <v>6</v>
      </c>
      <c r="AQ71" s="57">
        <v>3.5</v>
      </c>
      <c r="AR71" s="57">
        <v>2</v>
      </c>
      <c r="AS71" s="57">
        <v>0</v>
      </c>
      <c r="AT71" s="57">
        <v>0</v>
      </c>
      <c r="AU71" s="57">
        <v>0</v>
      </c>
      <c r="AV71" s="57">
        <v>0</v>
      </c>
      <c r="AW71" s="57">
        <v>2</v>
      </c>
      <c r="AX71" s="57">
        <v>0</v>
      </c>
      <c r="AY71" s="57">
        <v>0</v>
      </c>
      <c r="AZ71" s="57">
        <v>3.6</v>
      </c>
      <c r="BA71" s="57">
        <v>0</v>
      </c>
      <c r="BB71" s="57">
        <v>4</v>
      </c>
      <c r="BC71" s="57">
        <f>SUM(AQ71:AS71)</f>
        <v>5.5</v>
      </c>
      <c r="BD71" s="57">
        <v>0</v>
      </c>
      <c r="BE71" s="57">
        <v>4</v>
      </c>
      <c r="BF71" s="57">
        <v>0</v>
      </c>
      <c r="BG71" s="57">
        <v>2</v>
      </c>
      <c r="BH71" s="57">
        <v>2</v>
      </c>
      <c r="BI71" s="57">
        <v>2</v>
      </c>
      <c r="BJ71" s="57">
        <v>2</v>
      </c>
      <c r="BK71" s="57">
        <v>0</v>
      </c>
      <c r="BL71" s="57">
        <v>0</v>
      </c>
      <c r="BM71" s="57">
        <v>4</v>
      </c>
      <c r="BN71" s="57">
        <v>0</v>
      </c>
      <c r="BO71" s="57">
        <v>2</v>
      </c>
      <c r="BP71" s="57">
        <f>SUM(BD71:BF71)</f>
        <v>4</v>
      </c>
      <c r="BQ71" s="57">
        <v>4</v>
      </c>
      <c r="BR71" s="57">
        <v>0</v>
      </c>
      <c r="BS71" s="57">
        <v>0</v>
      </c>
      <c r="BT71" s="57">
        <v>6</v>
      </c>
      <c r="BU71" s="57">
        <v>0</v>
      </c>
      <c r="BV71" s="57">
        <v>0</v>
      </c>
      <c r="BW71" s="57"/>
      <c r="BX71" s="57">
        <v>0</v>
      </c>
      <c r="BY71" s="57">
        <v>0</v>
      </c>
      <c r="BZ71" s="57">
        <v>0</v>
      </c>
      <c r="CA71" s="57">
        <v>0</v>
      </c>
      <c r="CB71" s="57">
        <v>0</v>
      </c>
      <c r="CC71" s="57">
        <f>SUM(BQ71:BS71)</f>
        <v>4</v>
      </c>
      <c r="CD71" s="57">
        <v>0</v>
      </c>
      <c r="CE71" s="57">
        <v>0</v>
      </c>
      <c r="CF71" s="57">
        <v>0</v>
      </c>
      <c r="CG71" s="57">
        <v>0</v>
      </c>
      <c r="CH71" s="57">
        <v>0</v>
      </c>
      <c r="CI71" s="57">
        <v>0</v>
      </c>
      <c r="CJ71" s="57">
        <v>0</v>
      </c>
      <c r="CK71" s="57">
        <v>0</v>
      </c>
      <c r="CL71" s="57">
        <v>0</v>
      </c>
      <c r="CM71" s="57">
        <v>0</v>
      </c>
      <c r="CN71" s="57">
        <v>0</v>
      </c>
      <c r="CO71" s="57">
        <v>0</v>
      </c>
      <c r="CP71" s="57">
        <f>SUM(CD71:CF71)</f>
        <v>0</v>
      </c>
      <c r="CQ71" s="57">
        <v>0</v>
      </c>
      <c r="CR71" s="57">
        <v>0</v>
      </c>
      <c r="CS71" s="57">
        <v>0</v>
      </c>
      <c r="CT71" s="57">
        <v>0</v>
      </c>
      <c r="CU71" s="57">
        <v>0</v>
      </c>
      <c r="CV71" s="57">
        <v>0</v>
      </c>
      <c r="CW71" s="57">
        <v>0</v>
      </c>
      <c r="CX71" s="57">
        <v>0</v>
      </c>
      <c r="CY71" s="57">
        <v>0</v>
      </c>
      <c r="CZ71" s="57">
        <v>0</v>
      </c>
      <c r="DA71" s="57">
        <v>0</v>
      </c>
      <c r="DB71" s="57">
        <v>0</v>
      </c>
      <c r="DC71" s="57">
        <f t="shared" ref="DC71" si="168">SUM(CQ71:CS71)</f>
        <v>0</v>
      </c>
      <c r="DD71" s="57">
        <v>0</v>
      </c>
      <c r="DE71" s="57">
        <v>0</v>
      </c>
      <c r="DF71" s="57">
        <v>0</v>
      </c>
      <c r="DG71" s="57">
        <v>0</v>
      </c>
      <c r="DH71" s="57">
        <v>0</v>
      </c>
      <c r="DI71" s="57">
        <v>0</v>
      </c>
      <c r="DJ71" s="57">
        <v>0</v>
      </c>
      <c r="DK71" s="57">
        <v>0</v>
      </c>
      <c r="DL71" s="57">
        <v>0</v>
      </c>
      <c r="DM71" s="57">
        <v>0</v>
      </c>
      <c r="DN71" s="57">
        <v>0</v>
      </c>
      <c r="DO71" s="57">
        <v>0</v>
      </c>
      <c r="DP71" s="57">
        <f>SUM(DD71:DO71)</f>
        <v>0</v>
      </c>
    </row>
    <row r="72" spans="1:120" x14ac:dyDescent="0.2">
      <c r="B72" s="43" t="s">
        <v>308</v>
      </c>
      <c r="C72" s="44"/>
      <c r="D72" s="58"/>
      <c r="E72" s="58"/>
      <c r="F72" s="58"/>
      <c r="G72" s="58"/>
      <c r="H72" s="58"/>
      <c r="I72" s="58"/>
      <c r="J72" s="58"/>
      <c r="K72" s="58"/>
      <c r="L72" s="58"/>
      <c r="M72" s="58"/>
      <c r="N72" s="58"/>
      <c r="O72" s="58"/>
      <c r="P72" s="58"/>
      <c r="Q72" s="58">
        <f>SUM(Q71)</f>
        <v>0</v>
      </c>
      <c r="R72" s="58">
        <f t="shared" ref="R72:BB72" si="169">SUM(R71)</f>
        <v>0</v>
      </c>
      <c r="S72" s="58">
        <f t="shared" si="169"/>
        <v>0</v>
      </c>
      <c r="T72" s="58">
        <f t="shared" si="169"/>
        <v>0</v>
      </c>
      <c r="U72" s="58">
        <f t="shared" si="169"/>
        <v>0</v>
      </c>
      <c r="V72" s="58">
        <f t="shared" si="169"/>
        <v>0</v>
      </c>
      <c r="W72" s="58">
        <f t="shared" si="169"/>
        <v>0</v>
      </c>
      <c r="X72" s="58">
        <f t="shared" si="169"/>
        <v>1.825</v>
      </c>
      <c r="Y72" s="58">
        <f t="shared" si="169"/>
        <v>0</v>
      </c>
      <c r="Z72" s="58">
        <f t="shared" si="169"/>
        <v>0</v>
      </c>
      <c r="AA72" s="58">
        <f t="shared" si="169"/>
        <v>0</v>
      </c>
      <c r="AB72" s="58">
        <f t="shared" si="169"/>
        <v>0</v>
      </c>
      <c r="AC72" s="58">
        <f t="shared" si="169"/>
        <v>0</v>
      </c>
      <c r="AD72" s="58">
        <f t="shared" si="169"/>
        <v>0</v>
      </c>
      <c r="AE72" s="58">
        <f t="shared" si="169"/>
        <v>0</v>
      </c>
      <c r="AF72" s="58">
        <f t="shared" si="169"/>
        <v>6</v>
      </c>
      <c r="AG72" s="58">
        <f t="shared" si="169"/>
        <v>0</v>
      </c>
      <c r="AH72" s="58">
        <f t="shared" si="169"/>
        <v>0</v>
      </c>
      <c r="AI72" s="58">
        <f t="shared" si="169"/>
        <v>1.875</v>
      </c>
      <c r="AJ72" s="58">
        <f t="shared" si="169"/>
        <v>2</v>
      </c>
      <c r="AK72" s="58">
        <f t="shared" si="169"/>
        <v>0</v>
      </c>
      <c r="AL72" s="58">
        <f t="shared" si="169"/>
        <v>2</v>
      </c>
      <c r="AM72" s="58">
        <f t="shared" si="169"/>
        <v>0</v>
      </c>
      <c r="AN72" s="58">
        <f t="shared" si="169"/>
        <v>0</v>
      </c>
      <c r="AO72" s="58">
        <f t="shared" si="169"/>
        <v>0</v>
      </c>
      <c r="AP72" s="58">
        <f t="shared" si="169"/>
        <v>6</v>
      </c>
      <c r="AQ72" s="58">
        <f t="shared" si="169"/>
        <v>3.5</v>
      </c>
      <c r="AR72" s="58">
        <f t="shared" si="169"/>
        <v>2</v>
      </c>
      <c r="AS72" s="58">
        <f t="shared" si="169"/>
        <v>0</v>
      </c>
      <c r="AT72" s="58">
        <f t="shared" si="169"/>
        <v>0</v>
      </c>
      <c r="AU72" s="58">
        <f t="shared" si="169"/>
        <v>0</v>
      </c>
      <c r="AV72" s="58">
        <f t="shared" si="169"/>
        <v>0</v>
      </c>
      <c r="AW72" s="58">
        <f t="shared" si="169"/>
        <v>2</v>
      </c>
      <c r="AX72" s="58">
        <f t="shared" si="169"/>
        <v>0</v>
      </c>
      <c r="AY72" s="58">
        <f t="shared" si="169"/>
        <v>0</v>
      </c>
      <c r="AZ72" s="58">
        <f t="shared" si="169"/>
        <v>3.6</v>
      </c>
      <c r="BA72" s="58">
        <f t="shared" si="169"/>
        <v>0</v>
      </c>
      <c r="BB72" s="58">
        <f t="shared" si="169"/>
        <v>4</v>
      </c>
      <c r="BC72" s="58">
        <f>SUM(BC71)</f>
        <v>5.5</v>
      </c>
      <c r="BD72" s="58">
        <f t="shared" ref="BD72:CV72" si="170">SUM(BD71)</f>
        <v>0</v>
      </c>
      <c r="BE72" s="58">
        <f t="shared" si="170"/>
        <v>4</v>
      </c>
      <c r="BF72" s="58">
        <f t="shared" si="170"/>
        <v>0</v>
      </c>
      <c r="BG72" s="58">
        <f t="shared" si="170"/>
        <v>2</v>
      </c>
      <c r="BH72" s="58">
        <f t="shared" si="170"/>
        <v>2</v>
      </c>
      <c r="BI72" s="58">
        <f t="shared" si="170"/>
        <v>2</v>
      </c>
      <c r="BJ72" s="58">
        <f t="shared" si="170"/>
        <v>2</v>
      </c>
      <c r="BK72" s="58">
        <f t="shared" si="170"/>
        <v>0</v>
      </c>
      <c r="BL72" s="58">
        <f t="shared" si="170"/>
        <v>0</v>
      </c>
      <c r="BM72" s="58">
        <f t="shared" si="170"/>
        <v>4</v>
      </c>
      <c r="BN72" s="58">
        <f t="shared" si="170"/>
        <v>0</v>
      </c>
      <c r="BO72" s="58">
        <f t="shared" si="170"/>
        <v>2</v>
      </c>
      <c r="BP72" s="58">
        <f t="shared" si="170"/>
        <v>4</v>
      </c>
      <c r="BQ72" s="58">
        <f t="shared" si="170"/>
        <v>4</v>
      </c>
      <c r="BR72" s="58">
        <f t="shared" si="170"/>
        <v>0</v>
      </c>
      <c r="BS72" s="58">
        <f t="shared" si="170"/>
        <v>0</v>
      </c>
      <c r="BT72" s="58">
        <f t="shared" si="170"/>
        <v>6</v>
      </c>
      <c r="BU72" s="58">
        <f t="shared" si="170"/>
        <v>0</v>
      </c>
      <c r="BV72" s="58">
        <f t="shared" si="170"/>
        <v>0</v>
      </c>
      <c r="BW72" s="58">
        <v>0</v>
      </c>
      <c r="BX72" s="58">
        <f t="shared" si="170"/>
        <v>0</v>
      </c>
      <c r="BY72" s="58">
        <f t="shared" si="170"/>
        <v>0</v>
      </c>
      <c r="BZ72" s="58">
        <f t="shared" si="170"/>
        <v>0</v>
      </c>
      <c r="CA72" s="58">
        <f t="shared" si="170"/>
        <v>0</v>
      </c>
      <c r="CB72" s="58">
        <f t="shared" si="170"/>
        <v>0</v>
      </c>
      <c r="CC72" s="58">
        <f t="shared" si="170"/>
        <v>4</v>
      </c>
      <c r="CD72" s="58">
        <f t="shared" si="170"/>
        <v>0</v>
      </c>
      <c r="CE72" s="58">
        <f t="shared" si="170"/>
        <v>0</v>
      </c>
      <c r="CF72" s="58">
        <f t="shared" si="170"/>
        <v>0</v>
      </c>
      <c r="CG72" s="58">
        <f t="shared" si="170"/>
        <v>0</v>
      </c>
      <c r="CH72" s="58">
        <f t="shared" si="170"/>
        <v>0</v>
      </c>
      <c r="CI72" s="58">
        <f t="shared" si="170"/>
        <v>0</v>
      </c>
      <c r="CJ72" s="58">
        <v>0</v>
      </c>
      <c r="CK72" s="58">
        <f t="shared" si="170"/>
        <v>0</v>
      </c>
      <c r="CL72" s="58">
        <f t="shared" si="170"/>
        <v>0</v>
      </c>
      <c r="CM72" s="58">
        <f t="shared" si="170"/>
        <v>0</v>
      </c>
      <c r="CN72" s="58">
        <f t="shared" si="170"/>
        <v>0</v>
      </c>
      <c r="CO72" s="58">
        <f t="shared" si="170"/>
        <v>0</v>
      </c>
      <c r="CP72" s="58">
        <f t="shared" si="170"/>
        <v>0</v>
      </c>
      <c r="CQ72" s="58">
        <f t="shared" si="170"/>
        <v>0</v>
      </c>
      <c r="CR72" s="58">
        <f t="shared" si="170"/>
        <v>0</v>
      </c>
      <c r="CS72" s="58">
        <f t="shared" si="170"/>
        <v>0</v>
      </c>
      <c r="CT72" s="58">
        <f t="shared" si="170"/>
        <v>0</v>
      </c>
      <c r="CU72" s="58">
        <f t="shared" si="170"/>
        <v>0</v>
      </c>
      <c r="CV72" s="58">
        <f t="shared" si="170"/>
        <v>0</v>
      </c>
      <c r="CW72" s="58">
        <v>0</v>
      </c>
      <c r="CX72" s="58">
        <f t="shared" ref="CX72:DC72" si="171">SUM(CX71)</f>
        <v>0</v>
      </c>
      <c r="CY72" s="58">
        <f t="shared" si="171"/>
        <v>0</v>
      </c>
      <c r="CZ72" s="58">
        <f t="shared" si="171"/>
        <v>0</v>
      </c>
      <c r="DA72" s="58">
        <f t="shared" si="171"/>
        <v>0</v>
      </c>
      <c r="DB72" s="58">
        <f t="shared" si="171"/>
        <v>0</v>
      </c>
      <c r="DC72" s="58">
        <f t="shared" si="171"/>
        <v>0</v>
      </c>
      <c r="DD72" s="58">
        <f t="shared" ref="DD72:DI72" si="172">SUM(DD71)</f>
        <v>0</v>
      </c>
      <c r="DE72" s="58">
        <f t="shared" si="172"/>
        <v>0</v>
      </c>
      <c r="DF72" s="58">
        <f t="shared" si="172"/>
        <v>0</v>
      </c>
      <c r="DG72" s="58">
        <f t="shared" si="172"/>
        <v>0</v>
      </c>
      <c r="DH72" s="58">
        <f t="shared" si="172"/>
        <v>0</v>
      </c>
      <c r="DI72" s="58">
        <f t="shared" si="172"/>
        <v>0</v>
      </c>
      <c r="DJ72" s="58">
        <v>0</v>
      </c>
      <c r="DK72" s="58">
        <f t="shared" ref="DK72:DP72" si="173">SUM(DK71)</f>
        <v>0</v>
      </c>
      <c r="DL72" s="58">
        <f t="shared" si="173"/>
        <v>0</v>
      </c>
      <c r="DM72" s="58">
        <f t="shared" si="173"/>
        <v>0</v>
      </c>
      <c r="DN72" s="58">
        <f t="shared" si="173"/>
        <v>0</v>
      </c>
      <c r="DO72" s="58">
        <f t="shared" si="173"/>
        <v>0</v>
      </c>
      <c r="DP72" s="58">
        <f t="shared" si="173"/>
        <v>0</v>
      </c>
    </row>
    <row r="73" spans="1:120" x14ac:dyDescent="0.2">
      <c r="B73" s="37" t="s">
        <v>24</v>
      </c>
      <c r="C73" s="8" t="s">
        <v>113</v>
      </c>
      <c r="Q73" s="57">
        <v>0</v>
      </c>
      <c r="R73" s="57">
        <v>0</v>
      </c>
      <c r="S73" s="57">
        <v>0</v>
      </c>
      <c r="T73" s="57">
        <v>0</v>
      </c>
      <c r="U73" s="57">
        <v>0</v>
      </c>
      <c r="V73" s="57">
        <v>0</v>
      </c>
      <c r="W73" s="57">
        <v>0</v>
      </c>
      <c r="X73" s="57">
        <v>0</v>
      </c>
      <c r="Y73" s="57">
        <v>0</v>
      </c>
      <c r="Z73" s="57">
        <v>0</v>
      </c>
      <c r="AA73" s="57">
        <v>0</v>
      </c>
      <c r="AB73" s="57">
        <v>0</v>
      </c>
      <c r="AC73" s="57">
        <f t="shared" ref="AC73:AC78" si="174">SUM(Q73:S73)</f>
        <v>0</v>
      </c>
      <c r="AD73" s="57">
        <v>0</v>
      </c>
      <c r="AE73" s="57">
        <v>0</v>
      </c>
      <c r="AF73" s="57">
        <v>0</v>
      </c>
      <c r="AG73" s="57">
        <v>0</v>
      </c>
      <c r="AH73" s="57">
        <v>0</v>
      </c>
      <c r="AI73" s="57">
        <v>0</v>
      </c>
      <c r="AJ73" s="57">
        <v>0</v>
      </c>
      <c r="AK73" s="57">
        <v>0</v>
      </c>
      <c r="AL73" s="57">
        <v>0</v>
      </c>
      <c r="AM73" s="57">
        <v>0</v>
      </c>
      <c r="AN73" s="57">
        <v>0</v>
      </c>
      <c r="AO73" s="57">
        <v>0</v>
      </c>
      <c r="AP73" s="42">
        <f t="shared" ref="AP73:AP91" si="175">SUM(AD73:AF73)</f>
        <v>0</v>
      </c>
      <c r="AQ73" s="57">
        <v>0</v>
      </c>
      <c r="AR73" s="57">
        <v>0</v>
      </c>
      <c r="AS73" s="57">
        <v>0</v>
      </c>
      <c r="AT73" s="57">
        <v>0</v>
      </c>
      <c r="AU73" s="57">
        <v>0</v>
      </c>
      <c r="AV73" s="57">
        <v>0</v>
      </c>
      <c r="AW73" s="57">
        <v>0</v>
      </c>
      <c r="AX73" s="57">
        <v>0</v>
      </c>
      <c r="AY73" s="57">
        <v>0</v>
      </c>
      <c r="AZ73" s="57">
        <v>0</v>
      </c>
      <c r="BA73" s="57">
        <v>0</v>
      </c>
      <c r="BB73" s="57">
        <v>0</v>
      </c>
      <c r="BC73" s="57">
        <f t="shared" ref="BC73:BC78" si="176">SUM(AQ73:AS73)</f>
        <v>0</v>
      </c>
      <c r="BD73" s="57">
        <v>0</v>
      </c>
      <c r="BE73" s="57">
        <v>0</v>
      </c>
      <c r="BF73" s="57">
        <v>0</v>
      </c>
      <c r="BG73" s="57">
        <v>0</v>
      </c>
      <c r="BH73" s="57">
        <v>0</v>
      </c>
      <c r="BI73" s="57">
        <v>0</v>
      </c>
      <c r="BJ73" s="57">
        <v>0</v>
      </c>
      <c r="BK73" s="57">
        <v>0</v>
      </c>
      <c r="BL73" s="57">
        <v>0</v>
      </c>
      <c r="BM73" s="57">
        <v>0</v>
      </c>
      <c r="BN73" s="57">
        <v>0</v>
      </c>
      <c r="BO73" s="57">
        <v>0</v>
      </c>
      <c r="BP73" s="57">
        <f t="shared" ref="BP73:BP78" si="177">SUM(BD73:BF73)</f>
        <v>0</v>
      </c>
      <c r="BQ73" s="57">
        <v>0</v>
      </c>
      <c r="BR73" s="57">
        <v>0</v>
      </c>
      <c r="BS73" s="57">
        <v>0</v>
      </c>
      <c r="BT73" s="57">
        <v>0</v>
      </c>
      <c r="BU73" s="57">
        <v>0</v>
      </c>
      <c r="BV73" s="57">
        <v>0</v>
      </c>
      <c r="BW73" s="57">
        <v>0</v>
      </c>
      <c r="BX73" s="57">
        <v>0</v>
      </c>
      <c r="BY73" s="57">
        <v>0</v>
      </c>
      <c r="BZ73" s="57">
        <v>0</v>
      </c>
      <c r="CA73" s="57">
        <v>0</v>
      </c>
      <c r="CB73" s="57">
        <v>0</v>
      </c>
      <c r="CC73" s="57">
        <f t="shared" ref="CC73:CC78" si="178">SUM(BQ73:BS73)</f>
        <v>0</v>
      </c>
      <c r="CD73" s="57">
        <v>0</v>
      </c>
      <c r="CE73" s="57">
        <v>0</v>
      </c>
      <c r="CF73" s="57">
        <v>0</v>
      </c>
      <c r="CG73" s="57">
        <v>0</v>
      </c>
      <c r="CH73" s="57">
        <v>0</v>
      </c>
      <c r="CI73" s="57">
        <v>0</v>
      </c>
      <c r="CJ73" s="57">
        <v>0</v>
      </c>
      <c r="CK73" s="57">
        <v>0</v>
      </c>
      <c r="CL73" s="57">
        <v>0</v>
      </c>
      <c r="CM73" s="57">
        <v>0</v>
      </c>
      <c r="CN73" s="57">
        <v>0</v>
      </c>
      <c r="CO73" s="57">
        <v>0</v>
      </c>
      <c r="CP73" s="57">
        <f t="shared" ref="CP73:CP78" si="179">SUM(CD73:CF73)</f>
        <v>0</v>
      </c>
      <c r="CQ73" s="57">
        <v>0</v>
      </c>
      <c r="CR73" s="57">
        <v>0</v>
      </c>
      <c r="CS73" s="57">
        <v>0</v>
      </c>
      <c r="CT73" s="57">
        <v>0</v>
      </c>
      <c r="CU73" s="57">
        <v>0</v>
      </c>
      <c r="CV73" s="57">
        <v>0</v>
      </c>
      <c r="CW73" s="57">
        <v>0</v>
      </c>
      <c r="CX73" s="57">
        <v>0</v>
      </c>
      <c r="CY73" s="57">
        <v>0</v>
      </c>
      <c r="CZ73" s="57">
        <v>0</v>
      </c>
      <c r="DA73" s="57">
        <v>0</v>
      </c>
      <c r="DB73" s="57">
        <v>0</v>
      </c>
      <c r="DC73" s="57">
        <f t="shared" ref="DC73:DC78" si="180">SUM(CQ73:CS73)</f>
        <v>0</v>
      </c>
      <c r="DD73" s="57">
        <v>0</v>
      </c>
      <c r="DE73" s="57">
        <v>0</v>
      </c>
      <c r="DF73" s="57">
        <v>0</v>
      </c>
      <c r="DG73" s="57">
        <v>0</v>
      </c>
      <c r="DH73" s="57">
        <v>0</v>
      </c>
      <c r="DI73" s="57">
        <v>0</v>
      </c>
      <c r="DJ73" s="57">
        <v>0</v>
      </c>
      <c r="DK73" s="57">
        <v>0</v>
      </c>
      <c r="DL73" s="57">
        <v>0</v>
      </c>
      <c r="DM73" s="57">
        <v>0</v>
      </c>
      <c r="DN73" s="57">
        <v>0</v>
      </c>
      <c r="DO73" s="57">
        <v>0</v>
      </c>
      <c r="DP73" s="57">
        <f t="shared" ref="DP73:DP78" si="181">SUM(DD73:DO73)</f>
        <v>0</v>
      </c>
    </row>
    <row r="74" spans="1:120" x14ac:dyDescent="0.2">
      <c r="B74" s="37"/>
      <c r="C74" s="8" t="s">
        <v>114</v>
      </c>
      <c r="Q74" s="57">
        <v>0</v>
      </c>
      <c r="R74" s="57">
        <v>0</v>
      </c>
      <c r="S74" s="57">
        <v>0</v>
      </c>
      <c r="T74" s="57">
        <v>2</v>
      </c>
      <c r="U74" s="57">
        <v>0</v>
      </c>
      <c r="V74" s="57">
        <v>0</v>
      </c>
      <c r="W74" s="57">
        <v>0</v>
      </c>
      <c r="X74" s="57">
        <v>0</v>
      </c>
      <c r="Y74" s="57">
        <v>0</v>
      </c>
      <c r="Z74" s="57">
        <v>0</v>
      </c>
      <c r="AA74" s="57">
        <v>0</v>
      </c>
      <c r="AB74" s="57">
        <v>0</v>
      </c>
      <c r="AC74" s="57">
        <f t="shared" si="174"/>
        <v>0</v>
      </c>
      <c r="AD74" s="57">
        <v>0</v>
      </c>
      <c r="AE74" s="57">
        <v>0</v>
      </c>
      <c r="AF74" s="57">
        <v>0</v>
      </c>
      <c r="AG74" s="57">
        <v>0</v>
      </c>
      <c r="AH74" s="57">
        <v>0</v>
      </c>
      <c r="AI74" s="57">
        <v>0</v>
      </c>
      <c r="AJ74" s="57">
        <v>0</v>
      </c>
      <c r="AK74" s="57">
        <v>0</v>
      </c>
      <c r="AL74" s="57">
        <v>0</v>
      </c>
      <c r="AM74" s="57">
        <v>0</v>
      </c>
      <c r="AN74" s="57">
        <v>0</v>
      </c>
      <c r="AO74" s="57">
        <v>0</v>
      </c>
      <c r="AP74" s="42">
        <f t="shared" si="175"/>
        <v>0</v>
      </c>
      <c r="AQ74" s="57">
        <v>0</v>
      </c>
      <c r="AR74" s="57">
        <v>0</v>
      </c>
      <c r="AS74" s="57">
        <v>0</v>
      </c>
      <c r="AT74" s="57">
        <v>0</v>
      </c>
      <c r="AU74" s="57">
        <v>0</v>
      </c>
      <c r="AV74" s="57">
        <v>0</v>
      </c>
      <c r="AW74" s="57">
        <v>0</v>
      </c>
      <c r="AX74" s="57">
        <v>0</v>
      </c>
      <c r="AY74" s="57">
        <v>0</v>
      </c>
      <c r="AZ74" s="57">
        <v>0</v>
      </c>
      <c r="BA74" s="57">
        <v>0</v>
      </c>
      <c r="BB74" s="57">
        <v>0</v>
      </c>
      <c r="BC74" s="57">
        <f t="shared" si="176"/>
        <v>0</v>
      </c>
      <c r="BD74" s="57">
        <v>0</v>
      </c>
      <c r="BE74" s="57">
        <v>0</v>
      </c>
      <c r="BF74" s="57">
        <v>0</v>
      </c>
      <c r="BG74" s="57">
        <v>0</v>
      </c>
      <c r="BH74" s="57">
        <v>0</v>
      </c>
      <c r="BI74" s="57">
        <v>0</v>
      </c>
      <c r="BJ74" s="57">
        <v>0</v>
      </c>
      <c r="BK74" s="57">
        <v>0</v>
      </c>
      <c r="BL74" s="57">
        <v>0</v>
      </c>
      <c r="BM74" s="57">
        <v>0</v>
      </c>
      <c r="BN74" s="57">
        <v>0</v>
      </c>
      <c r="BO74" s="57">
        <v>0</v>
      </c>
      <c r="BP74" s="57">
        <f t="shared" si="177"/>
        <v>0</v>
      </c>
      <c r="BQ74" s="57">
        <v>0</v>
      </c>
      <c r="BR74" s="57">
        <v>0</v>
      </c>
      <c r="BS74" s="57">
        <v>0</v>
      </c>
      <c r="BT74" s="57">
        <v>0</v>
      </c>
      <c r="BU74" s="57">
        <v>0</v>
      </c>
      <c r="BV74" s="57">
        <v>0</v>
      </c>
      <c r="BW74" s="57">
        <v>0</v>
      </c>
      <c r="BX74" s="57">
        <v>0</v>
      </c>
      <c r="BY74" s="57">
        <v>0</v>
      </c>
      <c r="BZ74" s="57">
        <v>0</v>
      </c>
      <c r="CA74" s="57">
        <v>0</v>
      </c>
      <c r="CB74" s="57">
        <v>0</v>
      </c>
      <c r="CC74" s="57">
        <f t="shared" si="178"/>
        <v>0</v>
      </c>
      <c r="CD74" s="57">
        <v>0</v>
      </c>
      <c r="CE74" s="57">
        <v>0</v>
      </c>
      <c r="CF74" s="57">
        <v>0</v>
      </c>
      <c r="CG74" s="57">
        <v>0</v>
      </c>
      <c r="CH74" s="57">
        <v>0</v>
      </c>
      <c r="CI74" s="57">
        <v>0</v>
      </c>
      <c r="CJ74" s="57">
        <v>0</v>
      </c>
      <c r="CK74" s="57">
        <v>0</v>
      </c>
      <c r="CL74" s="57">
        <v>0</v>
      </c>
      <c r="CM74" s="57">
        <v>0</v>
      </c>
      <c r="CN74" s="57">
        <v>0</v>
      </c>
      <c r="CO74" s="57">
        <v>0</v>
      </c>
      <c r="CP74" s="57">
        <f t="shared" si="179"/>
        <v>0</v>
      </c>
      <c r="CQ74" s="57">
        <v>0</v>
      </c>
      <c r="CR74" s="57">
        <v>0</v>
      </c>
      <c r="CS74" s="57">
        <v>0</v>
      </c>
      <c r="CT74" s="57">
        <v>0</v>
      </c>
      <c r="CU74" s="57">
        <v>0</v>
      </c>
      <c r="CV74" s="57">
        <v>0</v>
      </c>
      <c r="CW74" s="57">
        <v>0</v>
      </c>
      <c r="CX74" s="57">
        <v>0</v>
      </c>
      <c r="CY74" s="57">
        <v>0</v>
      </c>
      <c r="CZ74" s="57">
        <v>0</v>
      </c>
      <c r="DA74" s="57">
        <v>0</v>
      </c>
      <c r="DB74" s="57">
        <v>0</v>
      </c>
      <c r="DC74" s="57">
        <f t="shared" si="180"/>
        <v>0</v>
      </c>
      <c r="DD74" s="57">
        <v>0</v>
      </c>
      <c r="DE74" s="57">
        <v>0</v>
      </c>
      <c r="DF74" s="57">
        <v>0</v>
      </c>
      <c r="DG74" s="57">
        <v>0</v>
      </c>
      <c r="DH74" s="57">
        <v>0</v>
      </c>
      <c r="DI74" s="57">
        <v>0</v>
      </c>
      <c r="DJ74" s="57">
        <v>0</v>
      </c>
      <c r="DK74" s="57">
        <v>0</v>
      </c>
      <c r="DL74" s="57">
        <v>0</v>
      </c>
      <c r="DM74" s="57">
        <v>0</v>
      </c>
      <c r="DN74" s="57">
        <v>0</v>
      </c>
      <c r="DO74" s="57">
        <v>0</v>
      </c>
      <c r="DP74" s="57">
        <f t="shared" si="181"/>
        <v>0</v>
      </c>
    </row>
    <row r="75" spans="1:120" x14ac:dyDescent="0.2">
      <c r="B75" s="37"/>
      <c r="C75" s="8" t="s">
        <v>116</v>
      </c>
      <c r="Q75" s="57">
        <v>0</v>
      </c>
      <c r="R75" s="57">
        <v>0</v>
      </c>
      <c r="S75" s="57">
        <v>0</v>
      </c>
      <c r="T75" s="57">
        <v>0</v>
      </c>
      <c r="U75" s="57">
        <v>0</v>
      </c>
      <c r="V75" s="57">
        <v>0</v>
      </c>
      <c r="W75" s="57">
        <v>0</v>
      </c>
      <c r="X75" s="57">
        <v>0</v>
      </c>
      <c r="Y75" s="57">
        <v>0</v>
      </c>
      <c r="Z75" s="57">
        <v>0</v>
      </c>
      <c r="AA75" s="57">
        <v>0</v>
      </c>
      <c r="AB75" s="57">
        <v>0</v>
      </c>
      <c r="AC75" s="57">
        <f t="shared" si="174"/>
        <v>0</v>
      </c>
      <c r="AD75" s="57">
        <v>0</v>
      </c>
      <c r="AE75" s="57">
        <v>0</v>
      </c>
      <c r="AF75" s="57">
        <v>0</v>
      </c>
      <c r="AG75" s="57">
        <v>0</v>
      </c>
      <c r="AH75" s="57">
        <v>0</v>
      </c>
      <c r="AI75" s="57">
        <v>0</v>
      </c>
      <c r="AJ75" s="57">
        <v>0</v>
      </c>
      <c r="AK75" s="57">
        <v>0</v>
      </c>
      <c r="AL75" s="57">
        <v>0</v>
      </c>
      <c r="AM75" s="57">
        <v>0</v>
      </c>
      <c r="AN75" s="57">
        <v>0</v>
      </c>
      <c r="AO75" s="57">
        <v>0</v>
      </c>
      <c r="AP75" s="42">
        <f t="shared" si="175"/>
        <v>0</v>
      </c>
      <c r="AQ75" s="57">
        <v>0</v>
      </c>
      <c r="AR75" s="57">
        <v>0</v>
      </c>
      <c r="AS75" s="57">
        <v>0</v>
      </c>
      <c r="AT75" s="57">
        <v>0</v>
      </c>
      <c r="AU75" s="57">
        <v>0</v>
      </c>
      <c r="AV75" s="57">
        <v>0</v>
      </c>
      <c r="AW75" s="57">
        <v>0</v>
      </c>
      <c r="AX75" s="57">
        <v>0</v>
      </c>
      <c r="AY75" s="57">
        <v>0</v>
      </c>
      <c r="AZ75" s="57">
        <v>0</v>
      </c>
      <c r="BA75" s="57">
        <v>0</v>
      </c>
      <c r="BB75" s="57">
        <v>0</v>
      </c>
      <c r="BC75" s="57">
        <f t="shared" si="176"/>
        <v>0</v>
      </c>
      <c r="BD75" s="57">
        <v>0</v>
      </c>
      <c r="BE75" s="57">
        <v>0</v>
      </c>
      <c r="BF75" s="57">
        <v>0</v>
      </c>
      <c r="BG75" s="57">
        <v>0</v>
      </c>
      <c r="BH75" s="57">
        <v>0</v>
      </c>
      <c r="BI75" s="57">
        <v>0</v>
      </c>
      <c r="BJ75" s="57">
        <v>0</v>
      </c>
      <c r="BK75" s="57">
        <v>0</v>
      </c>
      <c r="BL75" s="57">
        <v>0</v>
      </c>
      <c r="BM75" s="57">
        <v>0</v>
      </c>
      <c r="BN75" s="57">
        <v>0</v>
      </c>
      <c r="BO75" s="57">
        <v>0</v>
      </c>
      <c r="BP75" s="57">
        <f t="shared" si="177"/>
        <v>0</v>
      </c>
      <c r="BQ75" s="57">
        <v>0</v>
      </c>
      <c r="BR75" s="57">
        <v>0</v>
      </c>
      <c r="BS75" s="57">
        <v>0</v>
      </c>
      <c r="BT75" s="57">
        <v>0</v>
      </c>
      <c r="BU75" s="57">
        <v>0</v>
      </c>
      <c r="BV75" s="57">
        <v>0</v>
      </c>
      <c r="BW75" s="57">
        <v>0</v>
      </c>
      <c r="BX75" s="57">
        <v>0</v>
      </c>
      <c r="BY75" s="57">
        <v>0</v>
      </c>
      <c r="BZ75" s="57">
        <v>0</v>
      </c>
      <c r="CA75" s="57">
        <v>0</v>
      </c>
      <c r="CB75" s="57">
        <v>0</v>
      </c>
      <c r="CC75" s="57">
        <f t="shared" si="178"/>
        <v>0</v>
      </c>
      <c r="CD75" s="57">
        <v>0</v>
      </c>
      <c r="CE75" s="57">
        <v>0</v>
      </c>
      <c r="CF75" s="57">
        <v>0</v>
      </c>
      <c r="CG75" s="57">
        <v>0</v>
      </c>
      <c r="CH75" s="57">
        <v>0</v>
      </c>
      <c r="CI75" s="57">
        <v>0</v>
      </c>
      <c r="CJ75" s="57">
        <v>0</v>
      </c>
      <c r="CK75" s="57">
        <v>0</v>
      </c>
      <c r="CL75" s="57">
        <v>0</v>
      </c>
      <c r="CM75" s="57">
        <v>0</v>
      </c>
      <c r="CN75" s="57">
        <v>0</v>
      </c>
      <c r="CO75" s="57">
        <v>0</v>
      </c>
      <c r="CP75" s="57">
        <f t="shared" si="179"/>
        <v>0</v>
      </c>
      <c r="CQ75" s="57">
        <v>0</v>
      </c>
      <c r="CR75" s="57">
        <v>0</v>
      </c>
      <c r="CS75" s="57">
        <v>0</v>
      </c>
      <c r="CT75" s="57">
        <v>0</v>
      </c>
      <c r="CU75" s="57">
        <v>0</v>
      </c>
      <c r="CV75" s="57">
        <v>0</v>
      </c>
      <c r="CW75" s="57">
        <v>0</v>
      </c>
      <c r="CX75" s="57">
        <v>0</v>
      </c>
      <c r="CY75" s="57">
        <v>0</v>
      </c>
      <c r="CZ75" s="57">
        <v>0</v>
      </c>
      <c r="DA75" s="57">
        <v>0</v>
      </c>
      <c r="DB75" s="57">
        <v>0</v>
      </c>
      <c r="DC75" s="57">
        <f t="shared" si="180"/>
        <v>0</v>
      </c>
      <c r="DD75" s="57">
        <v>0</v>
      </c>
      <c r="DE75" s="57">
        <v>0</v>
      </c>
      <c r="DF75" s="57">
        <v>0</v>
      </c>
      <c r="DG75" s="57">
        <v>0</v>
      </c>
      <c r="DH75" s="57">
        <v>0</v>
      </c>
      <c r="DI75" s="57">
        <v>0</v>
      </c>
      <c r="DJ75" s="57">
        <v>0</v>
      </c>
      <c r="DK75" s="57">
        <v>0</v>
      </c>
      <c r="DL75" s="57">
        <v>0</v>
      </c>
      <c r="DM75" s="57">
        <v>0</v>
      </c>
      <c r="DN75" s="57">
        <v>0</v>
      </c>
      <c r="DO75" s="57">
        <v>0</v>
      </c>
      <c r="DP75" s="57">
        <f t="shared" si="181"/>
        <v>0</v>
      </c>
    </row>
    <row r="76" spans="1:120" x14ac:dyDescent="0.2">
      <c r="B76" s="37"/>
      <c r="C76" s="8" t="s">
        <v>117</v>
      </c>
      <c r="Q76" s="57">
        <v>0</v>
      </c>
      <c r="R76" s="57">
        <v>0</v>
      </c>
      <c r="S76" s="57">
        <v>0</v>
      </c>
      <c r="T76" s="57">
        <v>4.8499999999999996</v>
      </c>
      <c r="U76" s="57">
        <v>0</v>
      </c>
      <c r="V76" s="57">
        <v>0</v>
      </c>
      <c r="W76" s="57">
        <v>0</v>
      </c>
      <c r="X76" s="57">
        <v>0</v>
      </c>
      <c r="Y76" s="57">
        <v>0</v>
      </c>
      <c r="Z76" s="57">
        <v>0</v>
      </c>
      <c r="AA76" s="57">
        <v>0</v>
      </c>
      <c r="AB76" s="57">
        <v>0</v>
      </c>
      <c r="AC76" s="57">
        <f t="shared" si="174"/>
        <v>0</v>
      </c>
      <c r="AD76" s="57">
        <v>0</v>
      </c>
      <c r="AE76" s="57">
        <v>0</v>
      </c>
      <c r="AF76" s="57">
        <v>0</v>
      </c>
      <c r="AG76" s="57">
        <v>0</v>
      </c>
      <c r="AH76" s="57">
        <v>0</v>
      </c>
      <c r="AI76" s="57">
        <v>0</v>
      </c>
      <c r="AJ76" s="57">
        <v>0</v>
      </c>
      <c r="AK76" s="57">
        <v>0</v>
      </c>
      <c r="AL76" s="57">
        <v>0</v>
      </c>
      <c r="AM76" s="57">
        <v>0</v>
      </c>
      <c r="AN76" s="57">
        <v>0</v>
      </c>
      <c r="AO76" s="57">
        <v>0</v>
      </c>
      <c r="AP76" s="42">
        <f t="shared" si="175"/>
        <v>0</v>
      </c>
      <c r="AQ76" s="57">
        <v>0</v>
      </c>
      <c r="AR76" s="57">
        <v>0</v>
      </c>
      <c r="AS76" s="57">
        <v>0</v>
      </c>
      <c r="AT76" s="57">
        <v>0</v>
      </c>
      <c r="AU76" s="57">
        <v>0</v>
      </c>
      <c r="AV76" s="57">
        <v>0</v>
      </c>
      <c r="AW76" s="57">
        <v>0</v>
      </c>
      <c r="AX76" s="57">
        <v>0</v>
      </c>
      <c r="AY76" s="57">
        <v>0</v>
      </c>
      <c r="AZ76" s="57">
        <v>0</v>
      </c>
      <c r="BA76" s="57">
        <v>0</v>
      </c>
      <c r="BB76" s="57">
        <v>0</v>
      </c>
      <c r="BC76" s="57">
        <f t="shared" si="176"/>
        <v>0</v>
      </c>
      <c r="BD76" s="57">
        <v>0</v>
      </c>
      <c r="BE76" s="57">
        <v>0</v>
      </c>
      <c r="BF76" s="57">
        <v>0</v>
      </c>
      <c r="BG76" s="57">
        <v>0</v>
      </c>
      <c r="BH76" s="57">
        <v>0</v>
      </c>
      <c r="BI76" s="57">
        <v>0</v>
      </c>
      <c r="BJ76" s="57">
        <v>0</v>
      </c>
      <c r="BK76" s="57">
        <v>0</v>
      </c>
      <c r="BL76" s="57">
        <v>0</v>
      </c>
      <c r="BM76" s="57">
        <v>0</v>
      </c>
      <c r="BN76" s="57">
        <v>0</v>
      </c>
      <c r="BO76" s="57">
        <v>0</v>
      </c>
      <c r="BP76" s="57">
        <f t="shared" si="177"/>
        <v>0</v>
      </c>
      <c r="BQ76" s="57">
        <v>0</v>
      </c>
      <c r="BR76" s="57">
        <v>0</v>
      </c>
      <c r="BS76" s="57">
        <v>0</v>
      </c>
      <c r="BT76" s="57">
        <v>0</v>
      </c>
      <c r="BU76" s="57">
        <v>0</v>
      </c>
      <c r="BV76" s="57">
        <v>0</v>
      </c>
      <c r="BW76" s="57">
        <v>0</v>
      </c>
      <c r="BX76" s="57">
        <v>0</v>
      </c>
      <c r="BY76" s="57">
        <v>0</v>
      </c>
      <c r="BZ76" s="57">
        <v>0</v>
      </c>
      <c r="CA76" s="57">
        <v>0</v>
      </c>
      <c r="CB76" s="57">
        <v>0</v>
      </c>
      <c r="CC76" s="57">
        <f t="shared" si="178"/>
        <v>0</v>
      </c>
      <c r="CD76" s="57">
        <v>0</v>
      </c>
      <c r="CE76" s="57">
        <v>0</v>
      </c>
      <c r="CF76" s="57">
        <v>0</v>
      </c>
      <c r="CG76" s="57">
        <v>0</v>
      </c>
      <c r="CH76" s="57">
        <v>0</v>
      </c>
      <c r="CI76" s="57">
        <v>0</v>
      </c>
      <c r="CJ76" s="57">
        <v>0</v>
      </c>
      <c r="CK76" s="57">
        <v>0</v>
      </c>
      <c r="CL76" s="57">
        <v>0</v>
      </c>
      <c r="CM76" s="57">
        <v>0</v>
      </c>
      <c r="CN76" s="57">
        <v>0</v>
      </c>
      <c r="CO76" s="57">
        <v>0</v>
      </c>
      <c r="CP76" s="57">
        <f t="shared" si="179"/>
        <v>0</v>
      </c>
      <c r="CQ76" s="57">
        <v>0</v>
      </c>
      <c r="CR76" s="57">
        <v>0</v>
      </c>
      <c r="CS76" s="57">
        <v>0</v>
      </c>
      <c r="CT76" s="57">
        <v>0</v>
      </c>
      <c r="CU76" s="57">
        <v>0</v>
      </c>
      <c r="CV76" s="57">
        <v>0</v>
      </c>
      <c r="CW76" s="57">
        <v>0</v>
      </c>
      <c r="CX76" s="57">
        <v>0</v>
      </c>
      <c r="CY76" s="57">
        <v>0</v>
      </c>
      <c r="CZ76" s="57">
        <v>0</v>
      </c>
      <c r="DA76" s="57">
        <v>0</v>
      </c>
      <c r="DB76" s="57">
        <v>0</v>
      </c>
      <c r="DC76" s="57">
        <f t="shared" si="180"/>
        <v>0</v>
      </c>
      <c r="DD76" s="57">
        <v>0</v>
      </c>
      <c r="DE76" s="57">
        <v>0</v>
      </c>
      <c r="DF76" s="57">
        <v>0</v>
      </c>
      <c r="DG76" s="57">
        <v>0</v>
      </c>
      <c r="DH76" s="57">
        <v>0</v>
      </c>
      <c r="DI76" s="57">
        <v>0</v>
      </c>
      <c r="DJ76" s="57">
        <v>0</v>
      </c>
      <c r="DK76" s="57">
        <v>0</v>
      </c>
      <c r="DL76" s="57">
        <v>0</v>
      </c>
      <c r="DM76" s="57">
        <v>0</v>
      </c>
      <c r="DN76" s="57">
        <v>0</v>
      </c>
      <c r="DO76" s="57">
        <v>0</v>
      </c>
      <c r="DP76" s="57">
        <f t="shared" si="181"/>
        <v>0</v>
      </c>
    </row>
    <row r="77" spans="1:120" x14ac:dyDescent="0.2">
      <c r="B77" s="37"/>
      <c r="C77" s="8" t="s">
        <v>118</v>
      </c>
      <c r="Q77" s="57">
        <v>0</v>
      </c>
      <c r="R77" s="57">
        <v>0</v>
      </c>
      <c r="S77" s="57">
        <v>0</v>
      </c>
      <c r="T77" s="57">
        <v>0</v>
      </c>
      <c r="U77" s="57">
        <v>0</v>
      </c>
      <c r="V77" s="57">
        <v>0</v>
      </c>
      <c r="W77" s="57">
        <v>0</v>
      </c>
      <c r="X77" s="57">
        <v>0</v>
      </c>
      <c r="Y77" s="57">
        <v>0</v>
      </c>
      <c r="Z77" s="57">
        <v>0</v>
      </c>
      <c r="AA77" s="57">
        <v>0</v>
      </c>
      <c r="AB77" s="57">
        <v>0</v>
      </c>
      <c r="AC77" s="57">
        <f t="shared" si="174"/>
        <v>0</v>
      </c>
      <c r="AD77" s="57">
        <v>0</v>
      </c>
      <c r="AE77" s="57">
        <v>0</v>
      </c>
      <c r="AF77" s="57">
        <v>0</v>
      </c>
      <c r="AG77" s="57">
        <v>0</v>
      </c>
      <c r="AH77" s="57">
        <v>0</v>
      </c>
      <c r="AI77" s="57">
        <v>0</v>
      </c>
      <c r="AJ77" s="57">
        <v>0</v>
      </c>
      <c r="AK77" s="57">
        <v>0</v>
      </c>
      <c r="AL77" s="57">
        <v>0</v>
      </c>
      <c r="AM77" s="57">
        <v>0</v>
      </c>
      <c r="AN77" s="57">
        <v>0</v>
      </c>
      <c r="AO77" s="57">
        <v>0</v>
      </c>
      <c r="AP77" s="42">
        <f t="shared" si="175"/>
        <v>0</v>
      </c>
      <c r="AQ77" s="57">
        <v>0</v>
      </c>
      <c r="AR77" s="57">
        <v>0</v>
      </c>
      <c r="AS77" s="57">
        <v>0</v>
      </c>
      <c r="AT77" s="57">
        <v>0</v>
      </c>
      <c r="AU77" s="57">
        <v>0</v>
      </c>
      <c r="AV77" s="57">
        <v>0</v>
      </c>
      <c r="AW77" s="57">
        <v>0</v>
      </c>
      <c r="AX77" s="57">
        <v>0</v>
      </c>
      <c r="AY77" s="57">
        <v>0</v>
      </c>
      <c r="AZ77" s="57">
        <v>0</v>
      </c>
      <c r="BA77" s="57">
        <v>0</v>
      </c>
      <c r="BB77" s="57">
        <v>0</v>
      </c>
      <c r="BC77" s="57">
        <f t="shared" si="176"/>
        <v>0</v>
      </c>
      <c r="BD77" s="57">
        <v>0</v>
      </c>
      <c r="BE77" s="57">
        <v>0</v>
      </c>
      <c r="BF77" s="57">
        <v>0</v>
      </c>
      <c r="BG77" s="57">
        <v>0</v>
      </c>
      <c r="BH77" s="57">
        <v>0</v>
      </c>
      <c r="BI77" s="57">
        <v>0</v>
      </c>
      <c r="BJ77" s="57">
        <v>0</v>
      </c>
      <c r="BK77" s="57">
        <v>0</v>
      </c>
      <c r="BL77" s="57">
        <v>0</v>
      </c>
      <c r="BM77" s="57">
        <v>0</v>
      </c>
      <c r="BN77" s="57">
        <v>0</v>
      </c>
      <c r="BO77" s="57">
        <v>0</v>
      </c>
      <c r="BP77" s="57">
        <f t="shared" si="177"/>
        <v>0</v>
      </c>
      <c r="BQ77" s="57">
        <v>0</v>
      </c>
      <c r="BR77" s="57">
        <v>0</v>
      </c>
      <c r="BS77" s="57">
        <v>0</v>
      </c>
      <c r="BT77" s="57">
        <v>0</v>
      </c>
      <c r="BU77" s="57">
        <v>0</v>
      </c>
      <c r="BV77" s="57">
        <v>0</v>
      </c>
      <c r="BW77" s="57">
        <v>0</v>
      </c>
      <c r="BX77" s="57">
        <v>0</v>
      </c>
      <c r="BY77" s="57">
        <v>0</v>
      </c>
      <c r="BZ77" s="57">
        <v>0</v>
      </c>
      <c r="CA77" s="57">
        <v>0</v>
      </c>
      <c r="CB77" s="57">
        <v>0</v>
      </c>
      <c r="CC77" s="57">
        <f t="shared" si="178"/>
        <v>0</v>
      </c>
      <c r="CD77" s="57">
        <v>0</v>
      </c>
      <c r="CE77" s="57">
        <v>0</v>
      </c>
      <c r="CF77" s="57">
        <v>0</v>
      </c>
      <c r="CG77" s="57">
        <v>0</v>
      </c>
      <c r="CH77" s="57">
        <v>0</v>
      </c>
      <c r="CI77" s="57">
        <v>0</v>
      </c>
      <c r="CJ77" s="57">
        <v>0</v>
      </c>
      <c r="CK77" s="57">
        <v>0</v>
      </c>
      <c r="CL77" s="57">
        <v>0</v>
      </c>
      <c r="CM77" s="57">
        <v>0</v>
      </c>
      <c r="CN77" s="57">
        <v>0</v>
      </c>
      <c r="CO77" s="57">
        <v>0</v>
      </c>
      <c r="CP77" s="57">
        <f t="shared" si="179"/>
        <v>0</v>
      </c>
      <c r="CQ77" s="57">
        <v>0</v>
      </c>
      <c r="CR77" s="57">
        <v>0</v>
      </c>
      <c r="CS77" s="57">
        <v>0</v>
      </c>
      <c r="CT77" s="57">
        <v>0</v>
      </c>
      <c r="CU77" s="57">
        <v>0</v>
      </c>
      <c r="CV77" s="57">
        <v>0</v>
      </c>
      <c r="CW77" s="57">
        <v>0</v>
      </c>
      <c r="CX77" s="57">
        <v>0</v>
      </c>
      <c r="CY77" s="57">
        <v>0</v>
      </c>
      <c r="CZ77" s="57">
        <v>0</v>
      </c>
      <c r="DA77" s="57">
        <v>0</v>
      </c>
      <c r="DB77" s="57">
        <v>0</v>
      </c>
      <c r="DC77" s="57">
        <f t="shared" si="180"/>
        <v>0</v>
      </c>
      <c r="DD77" s="57">
        <v>0</v>
      </c>
      <c r="DE77" s="57">
        <v>0</v>
      </c>
      <c r="DF77" s="57">
        <v>0</v>
      </c>
      <c r="DG77" s="57">
        <v>0</v>
      </c>
      <c r="DH77" s="57">
        <v>0</v>
      </c>
      <c r="DI77" s="57">
        <v>0</v>
      </c>
      <c r="DJ77" s="57">
        <v>0</v>
      </c>
      <c r="DK77" s="57">
        <v>0</v>
      </c>
      <c r="DL77" s="57">
        <v>0</v>
      </c>
      <c r="DM77" s="57">
        <v>0</v>
      </c>
      <c r="DN77" s="57">
        <v>0</v>
      </c>
      <c r="DO77" s="57">
        <v>0</v>
      </c>
      <c r="DP77" s="57">
        <f t="shared" si="181"/>
        <v>0</v>
      </c>
    </row>
    <row r="78" spans="1:120" x14ac:dyDescent="0.2">
      <c r="B78" s="37"/>
      <c r="C78" s="8" t="s">
        <v>115</v>
      </c>
      <c r="Q78" s="57">
        <v>8</v>
      </c>
      <c r="R78" s="57">
        <v>0</v>
      </c>
      <c r="S78" s="57">
        <v>0</v>
      </c>
      <c r="T78" s="57">
        <v>0</v>
      </c>
      <c r="U78" s="57">
        <v>0</v>
      </c>
      <c r="V78" s="57">
        <v>0</v>
      </c>
      <c r="W78" s="57">
        <v>0</v>
      </c>
      <c r="X78" s="57">
        <v>0</v>
      </c>
      <c r="Y78" s="57">
        <v>0</v>
      </c>
      <c r="Z78" s="57">
        <v>0</v>
      </c>
      <c r="AA78" s="57">
        <v>0</v>
      </c>
      <c r="AB78" s="57">
        <v>0</v>
      </c>
      <c r="AC78" s="57">
        <f t="shared" si="174"/>
        <v>8</v>
      </c>
      <c r="AD78" s="57">
        <v>0</v>
      </c>
      <c r="AE78" s="57">
        <v>0</v>
      </c>
      <c r="AF78" s="57">
        <v>0</v>
      </c>
      <c r="AG78" s="57">
        <v>0</v>
      </c>
      <c r="AH78" s="57">
        <v>0</v>
      </c>
      <c r="AI78" s="57">
        <v>0</v>
      </c>
      <c r="AJ78" s="57">
        <v>0</v>
      </c>
      <c r="AK78" s="57">
        <v>0</v>
      </c>
      <c r="AL78" s="57">
        <v>0</v>
      </c>
      <c r="AM78" s="57">
        <v>0</v>
      </c>
      <c r="AN78" s="57">
        <v>0</v>
      </c>
      <c r="AO78" s="57">
        <v>0</v>
      </c>
      <c r="AP78" s="42">
        <f t="shared" si="175"/>
        <v>0</v>
      </c>
      <c r="AQ78" s="57">
        <v>0</v>
      </c>
      <c r="AR78" s="57">
        <v>0</v>
      </c>
      <c r="AS78" s="57">
        <v>0</v>
      </c>
      <c r="AT78" s="57">
        <v>0</v>
      </c>
      <c r="AU78" s="57">
        <v>0</v>
      </c>
      <c r="AV78" s="57">
        <v>0</v>
      </c>
      <c r="AW78" s="57">
        <v>0</v>
      </c>
      <c r="AX78" s="57">
        <v>0</v>
      </c>
      <c r="AY78" s="57">
        <v>0</v>
      </c>
      <c r="AZ78" s="57">
        <v>0</v>
      </c>
      <c r="BA78" s="57">
        <v>0</v>
      </c>
      <c r="BB78" s="57">
        <v>0</v>
      </c>
      <c r="BC78" s="57">
        <f t="shared" si="176"/>
        <v>0</v>
      </c>
      <c r="BD78" s="57">
        <v>0</v>
      </c>
      <c r="BE78" s="57">
        <v>0</v>
      </c>
      <c r="BF78" s="57">
        <v>0</v>
      </c>
      <c r="BG78" s="57">
        <v>0</v>
      </c>
      <c r="BH78" s="57">
        <v>0</v>
      </c>
      <c r="BI78" s="57">
        <v>0</v>
      </c>
      <c r="BJ78" s="57">
        <v>0</v>
      </c>
      <c r="BK78" s="57">
        <v>0</v>
      </c>
      <c r="BL78" s="57">
        <v>0</v>
      </c>
      <c r="BM78" s="57">
        <v>0</v>
      </c>
      <c r="BN78" s="57">
        <v>0</v>
      </c>
      <c r="BO78" s="57">
        <v>0</v>
      </c>
      <c r="BP78" s="57">
        <f t="shared" si="177"/>
        <v>0</v>
      </c>
      <c r="BQ78" s="57">
        <v>0</v>
      </c>
      <c r="BR78" s="57">
        <v>0</v>
      </c>
      <c r="BS78" s="57">
        <v>0</v>
      </c>
      <c r="BT78" s="57">
        <v>0</v>
      </c>
      <c r="BU78" s="57">
        <v>0</v>
      </c>
      <c r="BV78" s="57">
        <v>0</v>
      </c>
      <c r="BW78" s="57">
        <v>0</v>
      </c>
      <c r="BX78" s="57">
        <v>0</v>
      </c>
      <c r="BY78" s="57">
        <v>0</v>
      </c>
      <c r="BZ78" s="57">
        <v>0</v>
      </c>
      <c r="CA78" s="57">
        <v>0</v>
      </c>
      <c r="CB78" s="57">
        <v>0</v>
      </c>
      <c r="CC78" s="57">
        <f t="shared" si="178"/>
        <v>0</v>
      </c>
      <c r="CD78" s="57">
        <v>0</v>
      </c>
      <c r="CE78" s="57">
        <v>0</v>
      </c>
      <c r="CF78" s="57">
        <v>0</v>
      </c>
      <c r="CG78" s="57">
        <v>0</v>
      </c>
      <c r="CH78" s="57">
        <v>0</v>
      </c>
      <c r="CI78" s="57">
        <v>0</v>
      </c>
      <c r="CJ78" s="57">
        <v>0</v>
      </c>
      <c r="CK78" s="57">
        <v>0</v>
      </c>
      <c r="CL78" s="57">
        <v>0</v>
      </c>
      <c r="CM78" s="57">
        <v>0</v>
      </c>
      <c r="CN78" s="57">
        <v>0</v>
      </c>
      <c r="CO78" s="57">
        <v>0</v>
      </c>
      <c r="CP78" s="57">
        <f t="shared" si="179"/>
        <v>0</v>
      </c>
      <c r="CQ78" s="57">
        <v>0</v>
      </c>
      <c r="CR78" s="57">
        <v>0</v>
      </c>
      <c r="CS78" s="57">
        <v>0</v>
      </c>
      <c r="CT78" s="57">
        <v>0</v>
      </c>
      <c r="CU78" s="57">
        <v>0</v>
      </c>
      <c r="CV78" s="57">
        <v>0</v>
      </c>
      <c r="CW78" s="57">
        <v>0</v>
      </c>
      <c r="CX78" s="57">
        <v>0</v>
      </c>
      <c r="CY78" s="57">
        <v>0</v>
      </c>
      <c r="CZ78" s="57">
        <v>0</v>
      </c>
      <c r="DA78" s="57">
        <v>0</v>
      </c>
      <c r="DB78" s="57">
        <v>0</v>
      </c>
      <c r="DC78" s="57">
        <f t="shared" si="180"/>
        <v>0</v>
      </c>
      <c r="DD78" s="57">
        <v>0</v>
      </c>
      <c r="DE78" s="57">
        <v>0</v>
      </c>
      <c r="DF78" s="57">
        <v>0</v>
      </c>
      <c r="DG78" s="57">
        <v>0</v>
      </c>
      <c r="DH78" s="57">
        <v>0</v>
      </c>
      <c r="DI78" s="57">
        <v>0</v>
      </c>
      <c r="DJ78" s="57">
        <v>0</v>
      </c>
      <c r="DK78" s="57">
        <v>0</v>
      </c>
      <c r="DL78" s="57">
        <v>0</v>
      </c>
      <c r="DM78" s="57">
        <v>0</v>
      </c>
      <c r="DN78" s="57">
        <v>0</v>
      </c>
      <c r="DO78" s="57">
        <v>0</v>
      </c>
      <c r="DP78" s="57">
        <f t="shared" si="181"/>
        <v>0</v>
      </c>
    </row>
    <row r="79" spans="1:120" x14ac:dyDescent="0.2">
      <c r="B79" s="43" t="s">
        <v>309</v>
      </c>
      <c r="C79" s="44"/>
      <c r="D79" s="58"/>
      <c r="E79" s="58"/>
      <c r="F79" s="58"/>
      <c r="G79" s="58"/>
      <c r="H79" s="58"/>
      <c r="I79" s="58"/>
      <c r="J79" s="58"/>
      <c r="K79" s="58"/>
      <c r="L79" s="58"/>
      <c r="M79" s="58"/>
      <c r="N79" s="58"/>
      <c r="O79" s="58"/>
      <c r="P79" s="58"/>
      <c r="Q79" s="58">
        <f>SUM(Q73:Q78)</f>
        <v>8</v>
      </c>
      <c r="R79" s="58">
        <f t="shared" ref="R79:CC79" si="182">SUM(R73:R78)</f>
        <v>0</v>
      </c>
      <c r="S79" s="58">
        <f t="shared" si="182"/>
        <v>0</v>
      </c>
      <c r="T79" s="58">
        <f t="shared" si="182"/>
        <v>6.85</v>
      </c>
      <c r="U79" s="58">
        <f t="shared" si="182"/>
        <v>0</v>
      </c>
      <c r="V79" s="58">
        <f t="shared" si="182"/>
        <v>0</v>
      </c>
      <c r="W79" s="58">
        <f t="shared" si="182"/>
        <v>0</v>
      </c>
      <c r="X79" s="58">
        <f t="shared" si="182"/>
        <v>0</v>
      </c>
      <c r="Y79" s="58">
        <f t="shared" si="182"/>
        <v>0</v>
      </c>
      <c r="Z79" s="58">
        <f t="shared" si="182"/>
        <v>0</v>
      </c>
      <c r="AA79" s="58">
        <f t="shared" si="182"/>
        <v>0</v>
      </c>
      <c r="AB79" s="58">
        <f t="shared" si="182"/>
        <v>0</v>
      </c>
      <c r="AC79" s="58">
        <f t="shared" si="182"/>
        <v>8</v>
      </c>
      <c r="AD79" s="58">
        <f t="shared" si="182"/>
        <v>0</v>
      </c>
      <c r="AE79" s="58">
        <f t="shared" si="182"/>
        <v>0</v>
      </c>
      <c r="AF79" s="58">
        <f t="shared" si="182"/>
        <v>0</v>
      </c>
      <c r="AG79" s="58">
        <f t="shared" si="182"/>
        <v>0</v>
      </c>
      <c r="AH79" s="58">
        <f t="shared" si="182"/>
        <v>0</v>
      </c>
      <c r="AI79" s="58">
        <f t="shared" si="182"/>
        <v>0</v>
      </c>
      <c r="AJ79" s="58">
        <f t="shared" si="182"/>
        <v>0</v>
      </c>
      <c r="AK79" s="58">
        <f t="shared" si="182"/>
        <v>0</v>
      </c>
      <c r="AL79" s="58">
        <f t="shared" si="182"/>
        <v>0</v>
      </c>
      <c r="AM79" s="58">
        <f t="shared" si="182"/>
        <v>0</v>
      </c>
      <c r="AN79" s="58">
        <f t="shared" si="182"/>
        <v>0</v>
      </c>
      <c r="AO79" s="58">
        <f t="shared" si="182"/>
        <v>0</v>
      </c>
      <c r="AP79" s="58">
        <f t="shared" si="182"/>
        <v>0</v>
      </c>
      <c r="AQ79" s="58">
        <f t="shared" si="182"/>
        <v>0</v>
      </c>
      <c r="AR79" s="58">
        <f t="shared" si="182"/>
        <v>0</v>
      </c>
      <c r="AS79" s="58">
        <f t="shared" si="182"/>
        <v>0</v>
      </c>
      <c r="AT79" s="58">
        <f t="shared" si="182"/>
        <v>0</v>
      </c>
      <c r="AU79" s="58">
        <f t="shared" si="182"/>
        <v>0</v>
      </c>
      <c r="AV79" s="58">
        <f t="shared" si="182"/>
        <v>0</v>
      </c>
      <c r="AW79" s="58">
        <f t="shared" si="182"/>
        <v>0</v>
      </c>
      <c r="AX79" s="58">
        <f t="shared" si="182"/>
        <v>0</v>
      </c>
      <c r="AY79" s="58">
        <f t="shared" si="182"/>
        <v>0</v>
      </c>
      <c r="AZ79" s="58">
        <f t="shared" si="182"/>
        <v>0</v>
      </c>
      <c r="BA79" s="58">
        <f t="shared" si="182"/>
        <v>0</v>
      </c>
      <c r="BB79" s="58">
        <f t="shared" si="182"/>
        <v>0</v>
      </c>
      <c r="BC79" s="58">
        <f t="shared" si="182"/>
        <v>0</v>
      </c>
      <c r="BD79" s="58">
        <f t="shared" si="182"/>
        <v>0</v>
      </c>
      <c r="BE79" s="58">
        <f t="shared" si="182"/>
        <v>0</v>
      </c>
      <c r="BF79" s="58">
        <f t="shared" si="182"/>
        <v>0</v>
      </c>
      <c r="BG79" s="58">
        <f t="shared" si="182"/>
        <v>0</v>
      </c>
      <c r="BH79" s="58">
        <f t="shared" si="182"/>
        <v>0</v>
      </c>
      <c r="BI79" s="58">
        <f t="shared" si="182"/>
        <v>0</v>
      </c>
      <c r="BJ79" s="58">
        <f t="shared" si="182"/>
        <v>0</v>
      </c>
      <c r="BK79" s="58">
        <f t="shared" si="182"/>
        <v>0</v>
      </c>
      <c r="BL79" s="58">
        <f t="shared" si="182"/>
        <v>0</v>
      </c>
      <c r="BM79" s="58">
        <f t="shared" si="182"/>
        <v>0</v>
      </c>
      <c r="BN79" s="58">
        <f t="shared" si="182"/>
        <v>0</v>
      </c>
      <c r="BO79" s="58">
        <f t="shared" si="182"/>
        <v>0</v>
      </c>
      <c r="BP79" s="58">
        <f t="shared" si="182"/>
        <v>0</v>
      </c>
      <c r="BQ79" s="58">
        <f t="shared" si="182"/>
        <v>0</v>
      </c>
      <c r="BR79" s="58">
        <f t="shared" si="182"/>
        <v>0</v>
      </c>
      <c r="BS79" s="58">
        <f t="shared" si="182"/>
        <v>0</v>
      </c>
      <c r="BT79" s="58">
        <f t="shared" si="182"/>
        <v>0</v>
      </c>
      <c r="BU79" s="58">
        <f t="shared" si="182"/>
        <v>0</v>
      </c>
      <c r="BV79" s="58">
        <f t="shared" si="182"/>
        <v>0</v>
      </c>
      <c r="BW79" s="58">
        <v>0</v>
      </c>
      <c r="BX79" s="58">
        <f>SUM(BX73:BX78)</f>
        <v>0</v>
      </c>
      <c r="BY79" s="58">
        <f t="shared" si="182"/>
        <v>0</v>
      </c>
      <c r="BZ79" s="58">
        <f t="shared" si="182"/>
        <v>0</v>
      </c>
      <c r="CA79" s="58">
        <f t="shared" si="182"/>
        <v>0</v>
      </c>
      <c r="CB79" s="58">
        <f t="shared" si="182"/>
        <v>0</v>
      </c>
      <c r="CC79" s="58">
        <f t="shared" si="182"/>
        <v>0</v>
      </c>
      <c r="CD79" s="58">
        <f t="shared" ref="CD79:CV79" si="183">SUM(CD73:CD78)</f>
        <v>0</v>
      </c>
      <c r="CE79" s="58">
        <f t="shared" si="183"/>
        <v>0</v>
      </c>
      <c r="CF79" s="58">
        <f t="shared" si="183"/>
        <v>0</v>
      </c>
      <c r="CG79" s="58">
        <f t="shared" si="183"/>
        <v>0</v>
      </c>
      <c r="CH79" s="58">
        <f t="shared" si="183"/>
        <v>0</v>
      </c>
      <c r="CI79" s="58">
        <f t="shared" si="183"/>
        <v>0</v>
      </c>
      <c r="CJ79" s="58">
        <v>0</v>
      </c>
      <c r="CK79" s="58">
        <f>SUM(CK73:CK78)</f>
        <v>0</v>
      </c>
      <c r="CL79" s="58">
        <f t="shared" si="183"/>
        <v>0</v>
      </c>
      <c r="CM79" s="58">
        <f t="shared" si="183"/>
        <v>0</v>
      </c>
      <c r="CN79" s="58">
        <f t="shared" si="183"/>
        <v>0</v>
      </c>
      <c r="CO79" s="58">
        <f t="shared" si="183"/>
        <v>0</v>
      </c>
      <c r="CP79" s="58">
        <f t="shared" si="183"/>
        <v>0</v>
      </c>
      <c r="CQ79" s="58">
        <f t="shared" si="183"/>
        <v>0</v>
      </c>
      <c r="CR79" s="58">
        <f t="shared" si="183"/>
        <v>0</v>
      </c>
      <c r="CS79" s="58">
        <f t="shared" si="183"/>
        <v>0</v>
      </c>
      <c r="CT79" s="58">
        <f t="shared" si="183"/>
        <v>0</v>
      </c>
      <c r="CU79" s="58">
        <f t="shared" si="183"/>
        <v>0</v>
      </c>
      <c r="CV79" s="58">
        <f t="shared" si="183"/>
        <v>0</v>
      </c>
      <c r="CW79" s="58">
        <v>0</v>
      </c>
      <c r="CX79" s="58">
        <f>SUM(CX73:CX78)</f>
        <v>0</v>
      </c>
      <c r="CY79" s="58">
        <f t="shared" ref="CY79:DC79" si="184">SUM(CY73:CY78)</f>
        <v>0</v>
      </c>
      <c r="CZ79" s="58">
        <f t="shared" si="184"/>
        <v>0</v>
      </c>
      <c r="DA79" s="58">
        <f t="shared" si="184"/>
        <v>0</v>
      </c>
      <c r="DB79" s="58">
        <f t="shared" si="184"/>
        <v>0</v>
      </c>
      <c r="DC79" s="58">
        <f t="shared" si="184"/>
        <v>0</v>
      </c>
      <c r="DD79" s="58">
        <f t="shared" ref="DD79:DI79" si="185">SUM(DD73:DD78)</f>
        <v>0</v>
      </c>
      <c r="DE79" s="58">
        <f t="shared" si="185"/>
        <v>0</v>
      </c>
      <c r="DF79" s="58">
        <f t="shared" si="185"/>
        <v>0</v>
      </c>
      <c r="DG79" s="58">
        <f t="shared" si="185"/>
        <v>0</v>
      </c>
      <c r="DH79" s="58">
        <f t="shared" si="185"/>
        <v>0</v>
      </c>
      <c r="DI79" s="58">
        <f t="shared" si="185"/>
        <v>0</v>
      </c>
      <c r="DJ79" s="58">
        <v>0</v>
      </c>
      <c r="DK79" s="58">
        <f t="shared" ref="DK79:DP79" si="186">SUM(DK73:DK78)</f>
        <v>0</v>
      </c>
      <c r="DL79" s="58">
        <f t="shared" si="186"/>
        <v>0</v>
      </c>
      <c r="DM79" s="58">
        <f t="shared" si="186"/>
        <v>0</v>
      </c>
      <c r="DN79" s="58">
        <f t="shared" si="186"/>
        <v>0</v>
      </c>
      <c r="DO79" s="58">
        <f t="shared" si="186"/>
        <v>0</v>
      </c>
      <c r="DP79" s="58">
        <f t="shared" si="186"/>
        <v>0</v>
      </c>
    </row>
    <row r="80" spans="1:120" x14ac:dyDescent="0.2">
      <c r="B80" s="37" t="s">
        <v>310</v>
      </c>
      <c r="C80" s="8" t="s">
        <v>137</v>
      </c>
      <c r="Q80" s="57">
        <v>0</v>
      </c>
      <c r="R80" s="57">
        <v>0</v>
      </c>
      <c r="S80" s="57">
        <v>2</v>
      </c>
      <c r="T80" s="57">
        <v>0</v>
      </c>
      <c r="U80" s="57">
        <v>9.8000000000000007</v>
      </c>
      <c r="V80" s="57">
        <v>0</v>
      </c>
      <c r="W80" s="57">
        <v>0</v>
      </c>
      <c r="X80" s="57">
        <v>8</v>
      </c>
      <c r="Y80" s="57">
        <v>3.4249999999999998</v>
      </c>
      <c r="Z80" s="57">
        <v>0</v>
      </c>
      <c r="AA80" s="57">
        <v>4</v>
      </c>
      <c r="AB80" s="57">
        <v>2</v>
      </c>
      <c r="AC80" s="57">
        <f t="shared" ref="AC80:AC82" si="187">SUM(Q80:S80)</f>
        <v>2</v>
      </c>
      <c r="AD80" s="57">
        <v>6</v>
      </c>
      <c r="AE80" s="57">
        <v>0</v>
      </c>
      <c r="AF80" s="57">
        <v>0</v>
      </c>
      <c r="AG80" s="57">
        <v>16</v>
      </c>
      <c r="AH80" s="57">
        <v>8</v>
      </c>
      <c r="AI80" s="57">
        <v>2</v>
      </c>
      <c r="AJ80" s="57">
        <v>10</v>
      </c>
      <c r="AK80" s="57">
        <v>0</v>
      </c>
      <c r="AL80" s="57">
        <v>4</v>
      </c>
      <c r="AM80" s="57">
        <v>5.4</v>
      </c>
      <c r="AN80" s="57">
        <v>0</v>
      </c>
      <c r="AO80" s="57">
        <v>8</v>
      </c>
      <c r="AP80" s="42">
        <f t="shared" si="175"/>
        <v>6</v>
      </c>
      <c r="AQ80" s="57">
        <v>2</v>
      </c>
      <c r="AR80" s="57">
        <v>9.25</v>
      </c>
      <c r="AS80" s="57">
        <v>0</v>
      </c>
      <c r="AT80" s="57">
        <v>2</v>
      </c>
      <c r="AU80" s="57">
        <v>0</v>
      </c>
      <c r="AV80" s="57">
        <v>5.5250000000000004</v>
      </c>
      <c r="AW80" s="57">
        <v>4</v>
      </c>
      <c r="AX80" s="57">
        <v>0</v>
      </c>
      <c r="AY80" s="57">
        <v>10</v>
      </c>
      <c r="AZ80" s="57">
        <v>0</v>
      </c>
      <c r="BA80" s="57">
        <v>7</v>
      </c>
      <c r="BB80" s="57">
        <v>8</v>
      </c>
      <c r="BC80" s="57">
        <f t="shared" ref="BC80:BC82" si="188">SUM(AQ80:AS80)</f>
        <v>11.25</v>
      </c>
      <c r="BD80" s="57">
        <v>6</v>
      </c>
      <c r="BE80" s="57">
        <v>8</v>
      </c>
      <c r="BF80" s="57">
        <v>11.15</v>
      </c>
      <c r="BG80" s="57">
        <v>2</v>
      </c>
      <c r="BH80" s="57">
        <v>2</v>
      </c>
      <c r="BI80" s="57">
        <v>6.1999999999999993</v>
      </c>
      <c r="BJ80" s="57">
        <v>2</v>
      </c>
      <c r="BK80" s="57">
        <v>1.85</v>
      </c>
      <c r="BL80" s="57">
        <v>0</v>
      </c>
      <c r="BM80" s="57">
        <v>15.425000000000001</v>
      </c>
      <c r="BN80" s="57">
        <v>2</v>
      </c>
      <c r="BO80" s="57">
        <v>0</v>
      </c>
      <c r="BP80" s="57">
        <f t="shared" ref="BP80:BP82" si="189">SUM(BD80:BF80)</f>
        <v>25.15</v>
      </c>
      <c r="BQ80" s="57">
        <v>22</v>
      </c>
      <c r="BR80" s="57">
        <v>0</v>
      </c>
      <c r="BS80" s="57">
        <v>0</v>
      </c>
      <c r="BT80" s="57">
        <v>7.875</v>
      </c>
      <c r="BU80" s="57">
        <v>15.074999999999999</v>
      </c>
      <c r="BV80" s="57">
        <v>0</v>
      </c>
      <c r="BW80" s="57">
        <v>0</v>
      </c>
      <c r="BX80" s="57">
        <v>0</v>
      </c>
      <c r="BY80" s="57">
        <v>0</v>
      </c>
      <c r="BZ80" s="57">
        <v>0</v>
      </c>
      <c r="CA80" s="57">
        <v>0</v>
      </c>
      <c r="CB80" s="57">
        <v>0</v>
      </c>
      <c r="CC80" s="57">
        <f t="shared" ref="CC80:CC82" si="190">SUM(BQ80:BS80)</f>
        <v>22</v>
      </c>
      <c r="CD80" s="57">
        <v>0</v>
      </c>
      <c r="CE80" s="57">
        <v>0</v>
      </c>
      <c r="CF80" s="57">
        <v>0</v>
      </c>
      <c r="CG80" s="57">
        <v>0</v>
      </c>
      <c r="CH80" s="57">
        <v>0</v>
      </c>
      <c r="CI80" s="57">
        <v>0</v>
      </c>
      <c r="CJ80" s="57">
        <v>0</v>
      </c>
      <c r="CK80" s="57">
        <v>0</v>
      </c>
      <c r="CL80" s="57">
        <v>0</v>
      </c>
      <c r="CM80" s="57">
        <v>0</v>
      </c>
      <c r="CN80" s="57">
        <v>0</v>
      </c>
      <c r="CO80" s="57">
        <v>0</v>
      </c>
      <c r="CP80" s="57">
        <f t="shared" ref="CP80:CP82" si="191">SUM(CD80:CF80)</f>
        <v>0</v>
      </c>
      <c r="CQ80" s="57">
        <v>0</v>
      </c>
      <c r="CR80" s="57">
        <v>0</v>
      </c>
      <c r="CS80" s="57">
        <v>0</v>
      </c>
      <c r="CT80" s="57">
        <v>0</v>
      </c>
      <c r="CU80" s="57">
        <v>0</v>
      </c>
      <c r="CV80" s="57">
        <v>0</v>
      </c>
      <c r="CW80" s="57">
        <v>0</v>
      </c>
      <c r="CX80" s="57">
        <v>0</v>
      </c>
      <c r="CY80" s="57">
        <v>0</v>
      </c>
      <c r="CZ80" s="57">
        <v>0</v>
      </c>
      <c r="DA80" s="57">
        <v>0</v>
      </c>
      <c r="DB80" s="57">
        <v>0</v>
      </c>
      <c r="DC80" s="57">
        <f t="shared" ref="DC80:DC82" si="192">SUM(CQ80:CS80)</f>
        <v>0</v>
      </c>
      <c r="DD80" s="57">
        <v>0</v>
      </c>
      <c r="DE80" s="57">
        <v>0</v>
      </c>
      <c r="DF80" s="57">
        <v>0</v>
      </c>
      <c r="DG80" s="57">
        <v>0</v>
      </c>
      <c r="DH80" s="57">
        <v>0</v>
      </c>
      <c r="DI80" s="57">
        <v>0</v>
      </c>
      <c r="DJ80" s="57">
        <v>0</v>
      </c>
      <c r="DK80" s="57">
        <v>0</v>
      </c>
      <c r="DL80" s="57">
        <v>0</v>
      </c>
      <c r="DM80" s="57">
        <v>0</v>
      </c>
      <c r="DN80" s="57">
        <v>0</v>
      </c>
      <c r="DO80" s="57">
        <v>0</v>
      </c>
      <c r="DP80" s="57">
        <f>SUM(DD80:DO80)</f>
        <v>0</v>
      </c>
    </row>
    <row r="81" spans="1:120" x14ac:dyDescent="0.2">
      <c r="B81" s="37"/>
      <c r="C81" s="8" t="s">
        <v>139</v>
      </c>
      <c r="Q81" s="57">
        <v>0</v>
      </c>
      <c r="R81" s="57">
        <v>0</v>
      </c>
      <c r="S81" s="57">
        <v>0</v>
      </c>
      <c r="T81" s="57">
        <v>0</v>
      </c>
      <c r="U81" s="57">
        <v>0</v>
      </c>
      <c r="V81" s="57">
        <v>0</v>
      </c>
      <c r="W81" s="57">
        <v>0</v>
      </c>
      <c r="X81" s="57">
        <v>4</v>
      </c>
      <c r="Y81" s="57">
        <v>0</v>
      </c>
      <c r="Z81" s="57">
        <v>0</v>
      </c>
      <c r="AA81" s="57">
        <v>0</v>
      </c>
      <c r="AB81" s="57">
        <v>0</v>
      </c>
      <c r="AC81" s="57">
        <f t="shared" si="187"/>
        <v>0</v>
      </c>
      <c r="AD81" s="57">
        <v>0</v>
      </c>
      <c r="AE81" s="57">
        <v>0</v>
      </c>
      <c r="AF81" s="57">
        <v>4</v>
      </c>
      <c r="AG81" s="57">
        <v>2</v>
      </c>
      <c r="AH81" s="57">
        <v>0</v>
      </c>
      <c r="AI81" s="57">
        <v>0</v>
      </c>
      <c r="AJ81" s="57">
        <v>0</v>
      </c>
      <c r="AK81" s="57">
        <v>0</v>
      </c>
      <c r="AL81" s="57">
        <v>0</v>
      </c>
      <c r="AM81" s="57">
        <v>0</v>
      </c>
      <c r="AN81" s="57">
        <v>0</v>
      </c>
      <c r="AO81" s="57">
        <v>2</v>
      </c>
      <c r="AP81" s="42">
        <f t="shared" si="175"/>
        <v>4</v>
      </c>
      <c r="AQ81" s="57">
        <v>2</v>
      </c>
      <c r="AR81" s="57">
        <v>0</v>
      </c>
      <c r="AS81" s="57">
        <v>2</v>
      </c>
      <c r="AT81" s="57">
        <v>2</v>
      </c>
      <c r="AU81" s="57">
        <v>0</v>
      </c>
      <c r="AV81" s="57">
        <v>1.925</v>
      </c>
      <c r="AW81" s="57">
        <v>0</v>
      </c>
      <c r="AX81" s="57">
        <v>0</v>
      </c>
      <c r="AY81" s="57">
        <v>0</v>
      </c>
      <c r="AZ81" s="57">
        <v>2.5</v>
      </c>
      <c r="BA81" s="57">
        <v>0</v>
      </c>
      <c r="BB81" s="57">
        <v>0</v>
      </c>
      <c r="BC81" s="57">
        <f t="shared" si="188"/>
        <v>4</v>
      </c>
      <c r="BD81" s="57">
        <v>2</v>
      </c>
      <c r="BE81" s="57">
        <v>4</v>
      </c>
      <c r="BF81" s="57">
        <v>0</v>
      </c>
      <c r="BG81" s="57">
        <v>0</v>
      </c>
      <c r="BH81" s="57">
        <v>0</v>
      </c>
      <c r="BI81" s="57">
        <v>4</v>
      </c>
      <c r="BJ81" s="57">
        <v>0</v>
      </c>
      <c r="BK81" s="57">
        <v>0</v>
      </c>
      <c r="BL81" s="57">
        <v>0</v>
      </c>
      <c r="BM81" s="57">
        <v>2</v>
      </c>
      <c r="BN81" s="57">
        <v>0</v>
      </c>
      <c r="BO81" s="57">
        <v>0</v>
      </c>
      <c r="BP81" s="57">
        <f t="shared" si="189"/>
        <v>6</v>
      </c>
      <c r="BQ81" s="57">
        <v>0</v>
      </c>
      <c r="BR81" s="57">
        <v>2</v>
      </c>
      <c r="BS81" s="57">
        <v>0</v>
      </c>
      <c r="BT81" s="57">
        <v>0</v>
      </c>
      <c r="BU81" s="57">
        <v>0</v>
      </c>
      <c r="BV81" s="57">
        <v>0</v>
      </c>
      <c r="BW81" s="57">
        <v>0</v>
      </c>
      <c r="BX81" s="57">
        <v>0</v>
      </c>
      <c r="BY81" s="57">
        <v>0</v>
      </c>
      <c r="BZ81" s="57">
        <v>0</v>
      </c>
      <c r="CA81" s="57">
        <v>0</v>
      </c>
      <c r="CB81" s="57">
        <v>0</v>
      </c>
      <c r="CC81" s="57">
        <f t="shared" si="190"/>
        <v>2</v>
      </c>
      <c r="CD81" s="57">
        <v>0</v>
      </c>
      <c r="CE81" s="57">
        <v>0</v>
      </c>
      <c r="CF81" s="57">
        <v>0</v>
      </c>
      <c r="CG81" s="57">
        <v>0</v>
      </c>
      <c r="CH81" s="57">
        <v>0</v>
      </c>
      <c r="CI81" s="57">
        <v>0</v>
      </c>
      <c r="CJ81" s="57">
        <v>0</v>
      </c>
      <c r="CK81" s="57">
        <v>0</v>
      </c>
      <c r="CL81" s="57">
        <v>0</v>
      </c>
      <c r="CM81" s="57">
        <v>0</v>
      </c>
      <c r="CN81" s="57">
        <v>0</v>
      </c>
      <c r="CO81" s="57">
        <v>0</v>
      </c>
      <c r="CP81" s="57">
        <f t="shared" si="191"/>
        <v>0</v>
      </c>
      <c r="CQ81" s="57">
        <v>0</v>
      </c>
      <c r="CR81" s="57">
        <v>0</v>
      </c>
      <c r="CS81" s="57">
        <v>0</v>
      </c>
      <c r="CT81" s="57">
        <v>0</v>
      </c>
      <c r="CU81" s="57">
        <v>0</v>
      </c>
      <c r="CV81" s="57">
        <v>0</v>
      </c>
      <c r="CW81" s="57">
        <v>0</v>
      </c>
      <c r="CX81" s="57">
        <v>0</v>
      </c>
      <c r="CY81" s="57">
        <v>0</v>
      </c>
      <c r="CZ81" s="57">
        <v>0</v>
      </c>
      <c r="DA81" s="57">
        <v>0</v>
      </c>
      <c r="DB81" s="57">
        <v>0</v>
      </c>
      <c r="DC81" s="57">
        <f t="shared" si="192"/>
        <v>0</v>
      </c>
      <c r="DD81" s="57">
        <v>0</v>
      </c>
      <c r="DE81" s="57">
        <v>0</v>
      </c>
      <c r="DF81" s="57">
        <v>0</v>
      </c>
      <c r="DG81" s="57">
        <v>0</v>
      </c>
      <c r="DH81" s="57">
        <v>0</v>
      </c>
      <c r="DI81" s="57">
        <v>0</v>
      </c>
      <c r="DJ81" s="57">
        <v>0</v>
      </c>
      <c r="DK81" s="57">
        <v>0</v>
      </c>
      <c r="DL81" s="57">
        <v>0</v>
      </c>
      <c r="DM81" s="57">
        <v>0</v>
      </c>
      <c r="DN81" s="57">
        <v>0</v>
      </c>
      <c r="DO81" s="57">
        <v>0</v>
      </c>
      <c r="DP81" s="57">
        <f>SUM(DD81:DO81)</f>
        <v>0</v>
      </c>
    </row>
    <row r="82" spans="1:120" x14ac:dyDescent="0.2">
      <c r="B82" s="37"/>
      <c r="C82" s="8" t="s">
        <v>138</v>
      </c>
      <c r="Q82" s="57">
        <v>0</v>
      </c>
      <c r="R82" s="57">
        <v>0</v>
      </c>
      <c r="S82" s="57">
        <v>0</v>
      </c>
      <c r="T82" s="57">
        <v>0</v>
      </c>
      <c r="U82" s="57">
        <v>0</v>
      </c>
      <c r="V82" s="57">
        <v>0</v>
      </c>
      <c r="W82" s="57">
        <v>0</v>
      </c>
      <c r="X82" s="57">
        <v>0</v>
      </c>
      <c r="Y82" s="57">
        <v>0</v>
      </c>
      <c r="Z82" s="57">
        <v>0</v>
      </c>
      <c r="AA82" s="57">
        <v>0</v>
      </c>
      <c r="AB82" s="57">
        <v>0</v>
      </c>
      <c r="AC82" s="57">
        <f t="shared" si="187"/>
        <v>0</v>
      </c>
      <c r="AD82" s="57">
        <v>1.2</v>
      </c>
      <c r="AE82" s="57">
        <v>0</v>
      </c>
      <c r="AF82" s="57">
        <v>0</v>
      </c>
      <c r="AG82" s="57">
        <v>0</v>
      </c>
      <c r="AH82" s="57">
        <v>0</v>
      </c>
      <c r="AI82" s="57">
        <v>1</v>
      </c>
      <c r="AJ82" s="57">
        <v>0</v>
      </c>
      <c r="AK82" s="57">
        <v>0</v>
      </c>
      <c r="AL82" s="57">
        <v>0</v>
      </c>
      <c r="AM82" s="57">
        <v>0</v>
      </c>
      <c r="AN82" s="57">
        <v>0</v>
      </c>
      <c r="AO82" s="57">
        <v>0</v>
      </c>
      <c r="AP82" s="42">
        <f t="shared" si="175"/>
        <v>1.2</v>
      </c>
      <c r="AQ82" s="57">
        <v>0</v>
      </c>
      <c r="AR82" s="57">
        <v>0</v>
      </c>
      <c r="AS82" s="57">
        <v>0</v>
      </c>
      <c r="AT82" s="57">
        <v>0</v>
      </c>
      <c r="AU82" s="57">
        <v>0</v>
      </c>
      <c r="AV82" s="57">
        <v>0</v>
      </c>
      <c r="AW82" s="57">
        <v>0</v>
      </c>
      <c r="AX82" s="57">
        <v>0</v>
      </c>
      <c r="AY82" s="57">
        <v>0</v>
      </c>
      <c r="AZ82" s="57">
        <v>0</v>
      </c>
      <c r="BA82" s="57">
        <v>0</v>
      </c>
      <c r="BB82" s="57">
        <v>0</v>
      </c>
      <c r="BC82" s="57">
        <f t="shared" si="188"/>
        <v>0</v>
      </c>
      <c r="BD82" s="57">
        <v>0</v>
      </c>
      <c r="BE82" s="57">
        <v>0</v>
      </c>
      <c r="BF82" s="57">
        <v>0</v>
      </c>
      <c r="BG82" s="57">
        <v>0</v>
      </c>
      <c r="BH82" s="57">
        <v>0</v>
      </c>
      <c r="BI82" s="57">
        <v>0</v>
      </c>
      <c r="BJ82" s="57">
        <v>0</v>
      </c>
      <c r="BK82" s="57">
        <v>0</v>
      </c>
      <c r="BL82" s="57">
        <v>0</v>
      </c>
      <c r="BM82" s="57">
        <v>4</v>
      </c>
      <c r="BN82" s="57">
        <v>0</v>
      </c>
      <c r="BO82" s="57">
        <v>0</v>
      </c>
      <c r="BP82" s="57">
        <f t="shared" si="189"/>
        <v>0</v>
      </c>
      <c r="BQ82" s="57">
        <v>0</v>
      </c>
      <c r="BR82" s="57">
        <v>0</v>
      </c>
      <c r="BS82" s="57">
        <v>0</v>
      </c>
      <c r="BT82" s="57">
        <v>2</v>
      </c>
      <c r="BU82" s="57">
        <v>0</v>
      </c>
      <c r="BV82" s="57">
        <v>0</v>
      </c>
      <c r="BW82" s="57">
        <v>0</v>
      </c>
      <c r="BX82" s="57">
        <v>0</v>
      </c>
      <c r="BY82" s="57">
        <v>0</v>
      </c>
      <c r="BZ82" s="57">
        <v>0</v>
      </c>
      <c r="CA82" s="57">
        <v>0</v>
      </c>
      <c r="CB82" s="57">
        <v>0</v>
      </c>
      <c r="CC82" s="57">
        <f t="shared" si="190"/>
        <v>0</v>
      </c>
      <c r="CD82" s="57">
        <v>0</v>
      </c>
      <c r="CE82" s="57">
        <v>0</v>
      </c>
      <c r="CF82" s="57">
        <v>0</v>
      </c>
      <c r="CG82" s="57">
        <v>0</v>
      </c>
      <c r="CH82" s="57">
        <v>0</v>
      </c>
      <c r="CI82" s="57">
        <v>0</v>
      </c>
      <c r="CJ82" s="57">
        <v>0</v>
      </c>
      <c r="CK82" s="57">
        <v>0</v>
      </c>
      <c r="CL82" s="57">
        <v>0</v>
      </c>
      <c r="CM82" s="57">
        <v>0</v>
      </c>
      <c r="CN82" s="57">
        <v>0</v>
      </c>
      <c r="CO82" s="57">
        <v>0</v>
      </c>
      <c r="CP82" s="57">
        <f t="shared" si="191"/>
        <v>0</v>
      </c>
      <c r="CQ82" s="57">
        <v>0</v>
      </c>
      <c r="CR82" s="57">
        <v>0</v>
      </c>
      <c r="CS82" s="57">
        <v>0</v>
      </c>
      <c r="CT82" s="57">
        <v>0</v>
      </c>
      <c r="CU82" s="57">
        <v>0</v>
      </c>
      <c r="CV82" s="57">
        <v>0</v>
      </c>
      <c r="CW82" s="57">
        <v>0</v>
      </c>
      <c r="CX82" s="57">
        <v>0</v>
      </c>
      <c r="CY82" s="57">
        <v>0</v>
      </c>
      <c r="CZ82" s="57">
        <v>0</v>
      </c>
      <c r="DA82" s="57">
        <v>0</v>
      </c>
      <c r="DB82" s="57">
        <v>0</v>
      </c>
      <c r="DC82" s="57">
        <f t="shared" si="192"/>
        <v>0</v>
      </c>
      <c r="DD82" s="57">
        <v>0</v>
      </c>
      <c r="DE82" s="57">
        <v>0</v>
      </c>
      <c r="DF82" s="57">
        <v>0</v>
      </c>
      <c r="DG82" s="57">
        <v>0</v>
      </c>
      <c r="DH82" s="57">
        <v>0</v>
      </c>
      <c r="DI82" s="57">
        <v>0</v>
      </c>
      <c r="DJ82" s="57">
        <v>0</v>
      </c>
      <c r="DK82" s="57">
        <v>0</v>
      </c>
      <c r="DL82" s="57">
        <v>0</v>
      </c>
      <c r="DM82" s="57">
        <v>0</v>
      </c>
      <c r="DN82" s="57">
        <v>0</v>
      </c>
      <c r="DO82" s="57">
        <v>0</v>
      </c>
      <c r="DP82" s="57">
        <f>SUM(DD82:DO82)</f>
        <v>0</v>
      </c>
    </row>
    <row r="83" spans="1:120" x14ac:dyDescent="0.2">
      <c r="B83" s="43" t="s">
        <v>311</v>
      </c>
      <c r="C83" s="44"/>
      <c r="D83" s="58"/>
      <c r="E83" s="58"/>
      <c r="F83" s="58"/>
      <c r="G83" s="58"/>
      <c r="H83" s="58"/>
      <c r="I83" s="58"/>
      <c r="J83" s="58"/>
      <c r="K83" s="58"/>
      <c r="L83" s="58"/>
      <c r="M83" s="58"/>
      <c r="N83" s="58"/>
      <c r="O83" s="58"/>
      <c r="P83" s="58"/>
      <c r="Q83" s="58">
        <f>SUM(Q80:Q82)</f>
        <v>0</v>
      </c>
      <c r="R83" s="58">
        <f t="shared" ref="R83:CC83" si="193">SUM(R80:R82)</f>
        <v>0</v>
      </c>
      <c r="S83" s="58">
        <f t="shared" si="193"/>
        <v>2</v>
      </c>
      <c r="T83" s="58">
        <f t="shared" si="193"/>
        <v>0</v>
      </c>
      <c r="U83" s="58">
        <f t="shared" si="193"/>
        <v>9.8000000000000007</v>
      </c>
      <c r="V83" s="58">
        <f t="shared" si="193"/>
        <v>0</v>
      </c>
      <c r="W83" s="58">
        <f t="shared" si="193"/>
        <v>0</v>
      </c>
      <c r="X83" s="58">
        <f t="shared" si="193"/>
        <v>12</v>
      </c>
      <c r="Y83" s="58">
        <f t="shared" si="193"/>
        <v>3.4249999999999998</v>
      </c>
      <c r="Z83" s="58">
        <f t="shared" si="193"/>
        <v>0</v>
      </c>
      <c r="AA83" s="58">
        <f t="shared" si="193"/>
        <v>4</v>
      </c>
      <c r="AB83" s="58">
        <f t="shared" si="193"/>
        <v>2</v>
      </c>
      <c r="AC83" s="58">
        <f t="shared" si="193"/>
        <v>2</v>
      </c>
      <c r="AD83" s="58">
        <f t="shared" si="193"/>
        <v>7.2</v>
      </c>
      <c r="AE83" s="58">
        <f t="shared" si="193"/>
        <v>0</v>
      </c>
      <c r="AF83" s="58">
        <f t="shared" si="193"/>
        <v>4</v>
      </c>
      <c r="AG83" s="58">
        <f t="shared" si="193"/>
        <v>18</v>
      </c>
      <c r="AH83" s="58">
        <f t="shared" si="193"/>
        <v>8</v>
      </c>
      <c r="AI83" s="58">
        <f t="shared" si="193"/>
        <v>3</v>
      </c>
      <c r="AJ83" s="58">
        <f t="shared" si="193"/>
        <v>10</v>
      </c>
      <c r="AK83" s="58">
        <f t="shared" si="193"/>
        <v>0</v>
      </c>
      <c r="AL83" s="58">
        <f t="shared" si="193"/>
        <v>4</v>
      </c>
      <c r="AM83" s="58">
        <f t="shared" si="193"/>
        <v>5.4</v>
      </c>
      <c r="AN83" s="58">
        <f t="shared" si="193"/>
        <v>0</v>
      </c>
      <c r="AO83" s="58">
        <f t="shared" si="193"/>
        <v>10</v>
      </c>
      <c r="AP83" s="58">
        <f t="shared" si="193"/>
        <v>11.2</v>
      </c>
      <c r="AQ83" s="58">
        <f t="shared" si="193"/>
        <v>4</v>
      </c>
      <c r="AR83" s="58">
        <f t="shared" si="193"/>
        <v>9.25</v>
      </c>
      <c r="AS83" s="58">
        <f t="shared" si="193"/>
        <v>2</v>
      </c>
      <c r="AT83" s="58">
        <f t="shared" si="193"/>
        <v>4</v>
      </c>
      <c r="AU83" s="58">
        <f t="shared" si="193"/>
        <v>0</v>
      </c>
      <c r="AV83" s="58">
        <f t="shared" si="193"/>
        <v>7.45</v>
      </c>
      <c r="AW83" s="58">
        <f t="shared" si="193"/>
        <v>4</v>
      </c>
      <c r="AX83" s="58">
        <f t="shared" si="193"/>
        <v>0</v>
      </c>
      <c r="AY83" s="58">
        <f t="shared" si="193"/>
        <v>10</v>
      </c>
      <c r="AZ83" s="58">
        <f t="shared" si="193"/>
        <v>2.5</v>
      </c>
      <c r="BA83" s="58">
        <f t="shared" si="193"/>
        <v>7</v>
      </c>
      <c r="BB83" s="58">
        <f t="shared" si="193"/>
        <v>8</v>
      </c>
      <c r="BC83" s="58">
        <f t="shared" si="193"/>
        <v>15.25</v>
      </c>
      <c r="BD83" s="58">
        <f t="shared" si="193"/>
        <v>8</v>
      </c>
      <c r="BE83" s="58">
        <f t="shared" si="193"/>
        <v>12</v>
      </c>
      <c r="BF83" s="58">
        <f t="shared" si="193"/>
        <v>11.15</v>
      </c>
      <c r="BG83" s="58">
        <f t="shared" si="193"/>
        <v>2</v>
      </c>
      <c r="BH83" s="58">
        <f t="shared" si="193"/>
        <v>2</v>
      </c>
      <c r="BI83" s="58">
        <f t="shared" si="193"/>
        <v>10.199999999999999</v>
      </c>
      <c r="BJ83" s="58">
        <f t="shared" si="193"/>
        <v>2</v>
      </c>
      <c r="BK83" s="58">
        <f t="shared" si="193"/>
        <v>1.85</v>
      </c>
      <c r="BL83" s="58">
        <f t="shared" si="193"/>
        <v>0</v>
      </c>
      <c r="BM83" s="58">
        <f t="shared" si="193"/>
        <v>21.425000000000001</v>
      </c>
      <c r="BN83" s="58">
        <f t="shared" si="193"/>
        <v>2</v>
      </c>
      <c r="BO83" s="58">
        <f t="shared" si="193"/>
        <v>0</v>
      </c>
      <c r="BP83" s="58">
        <f t="shared" si="193"/>
        <v>31.15</v>
      </c>
      <c r="BQ83" s="58">
        <f t="shared" si="193"/>
        <v>22</v>
      </c>
      <c r="BR83" s="58">
        <f t="shared" si="193"/>
        <v>2</v>
      </c>
      <c r="BS83" s="58">
        <f t="shared" si="193"/>
        <v>0</v>
      </c>
      <c r="BT83" s="58">
        <f t="shared" si="193"/>
        <v>9.875</v>
      </c>
      <c r="BU83" s="58">
        <f t="shared" si="193"/>
        <v>15.074999999999999</v>
      </c>
      <c r="BV83" s="58">
        <f t="shared" si="193"/>
        <v>0</v>
      </c>
      <c r="BW83" s="58">
        <v>0</v>
      </c>
      <c r="BX83" s="58">
        <f t="shared" si="193"/>
        <v>0</v>
      </c>
      <c r="BY83" s="58">
        <f t="shared" si="193"/>
        <v>0</v>
      </c>
      <c r="BZ83" s="58">
        <f t="shared" si="193"/>
        <v>0</v>
      </c>
      <c r="CA83" s="58">
        <f t="shared" si="193"/>
        <v>0</v>
      </c>
      <c r="CB83" s="58">
        <f t="shared" si="193"/>
        <v>0</v>
      </c>
      <c r="CC83" s="58">
        <f t="shared" si="193"/>
        <v>24</v>
      </c>
      <c r="CD83" s="58">
        <f t="shared" ref="CD83:CV83" si="194">SUM(CD80:CD82)</f>
        <v>0</v>
      </c>
      <c r="CE83" s="58">
        <f t="shared" si="194"/>
        <v>0</v>
      </c>
      <c r="CF83" s="58">
        <f t="shared" si="194"/>
        <v>0</v>
      </c>
      <c r="CG83" s="58">
        <f t="shared" si="194"/>
        <v>0</v>
      </c>
      <c r="CH83" s="58">
        <f t="shared" si="194"/>
        <v>0</v>
      </c>
      <c r="CI83" s="58">
        <f t="shared" si="194"/>
        <v>0</v>
      </c>
      <c r="CJ83" s="58">
        <v>0</v>
      </c>
      <c r="CK83" s="58">
        <f t="shared" si="194"/>
        <v>0</v>
      </c>
      <c r="CL83" s="58">
        <f t="shared" si="194"/>
        <v>0</v>
      </c>
      <c r="CM83" s="58">
        <f t="shared" si="194"/>
        <v>0</v>
      </c>
      <c r="CN83" s="58">
        <f t="shared" si="194"/>
        <v>0</v>
      </c>
      <c r="CO83" s="58">
        <f t="shared" si="194"/>
        <v>0</v>
      </c>
      <c r="CP83" s="58">
        <f t="shared" si="194"/>
        <v>0</v>
      </c>
      <c r="CQ83" s="58">
        <f t="shared" si="194"/>
        <v>0</v>
      </c>
      <c r="CR83" s="58">
        <f t="shared" si="194"/>
        <v>0</v>
      </c>
      <c r="CS83" s="58">
        <f t="shared" si="194"/>
        <v>0</v>
      </c>
      <c r="CT83" s="58">
        <f t="shared" si="194"/>
        <v>0</v>
      </c>
      <c r="CU83" s="58">
        <f t="shared" si="194"/>
        <v>0</v>
      </c>
      <c r="CV83" s="58">
        <f t="shared" si="194"/>
        <v>0</v>
      </c>
      <c r="CW83" s="58">
        <v>0</v>
      </c>
      <c r="CX83" s="58">
        <f t="shared" ref="CX83:DC83" si="195">SUM(CX80:CX82)</f>
        <v>0</v>
      </c>
      <c r="CY83" s="58">
        <f t="shared" si="195"/>
        <v>0</v>
      </c>
      <c r="CZ83" s="58">
        <f t="shared" si="195"/>
        <v>0</v>
      </c>
      <c r="DA83" s="58">
        <f t="shared" si="195"/>
        <v>0</v>
      </c>
      <c r="DB83" s="58">
        <f t="shared" si="195"/>
        <v>0</v>
      </c>
      <c r="DC83" s="58">
        <f t="shared" si="195"/>
        <v>0</v>
      </c>
      <c r="DD83" s="58">
        <f t="shared" ref="DD83:DI83" si="196">SUM(DD80:DD82)</f>
        <v>0</v>
      </c>
      <c r="DE83" s="58">
        <f t="shared" si="196"/>
        <v>0</v>
      </c>
      <c r="DF83" s="58">
        <f t="shared" si="196"/>
        <v>0</v>
      </c>
      <c r="DG83" s="58">
        <f t="shared" si="196"/>
        <v>0</v>
      </c>
      <c r="DH83" s="58">
        <f t="shared" si="196"/>
        <v>0</v>
      </c>
      <c r="DI83" s="58">
        <f t="shared" si="196"/>
        <v>0</v>
      </c>
      <c r="DJ83" s="58">
        <v>0</v>
      </c>
      <c r="DK83" s="58">
        <f t="shared" ref="DK83:DP83" si="197">SUM(DK80:DK82)</f>
        <v>0</v>
      </c>
      <c r="DL83" s="58">
        <f t="shared" si="197"/>
        <v>0</v>
      </c>
      <c r="DM83" s="58">
        <f t="shared" si="197"/>
        <v>0</v>
      </c>
      <c r="DN83" s="58">
        <f t="shared" si="197"/>
        <v>0</v>
      </c>
      <c r="DO83" s="58">
        <f t="shared" si="197"/>
        <v>0</v>
      </c>
      <c r="DP83" s="58">
        <f t="shared" si="197"/>
        <v>0</v>
      </c>
    </row>
    <row r="84" spans="1:120" x14ac:dyDescent="0.2">
      <c r="B84" s="37" t="s">
        <v>312</v>
      </c>
      <c r="C84" s="8" t="s">
        <v>132</v>
      </c>
      <c r="Q84" s="57">
        <v>0</v>
      </c>
      <c r="R84" s="57">
        <v>0</v>
      </c>
      <c r="S84" s="57">
        <v>0</v>
      </c>
      <c r="T84" s="57">
        <v>0</v>
      </c>
      <c r="U84" s="57">
        <v>0</v>
      </c>
      <c r="V84" s="57">
        <v>0</v>
      </c>
      <c r="W84" s="57">
        <v>0</v>
      </c>
      <c r="X84" s="57">
        <v>0</v>
      </c>
      <c r="Y84" s="57">
        <v>0</v>
      </c>
      <c r="Z84" s="57">
        <v>0</v>
      </c>
      <c r="AA84" s="57">
        <v>0</v>
      </c>
      <c r="AB84" s="57">
        <v>0</v>
      </c>
      <c r="AC84" s="57">
        <f t="shared" ref="AC84:AC85" si="198">SUM(Q84:S84)</f>
        <v>0</v>
      </c>
      <c r="AD84" s="57">
        <v>0</v>
      </c>
      <c r="AE84" s="57">
        <v>0</v>
      </c>
      <c r="AF84" s="57">
        <v>0</v>
      </c>
      <c r="AG84" s="57">
        <v>0</v>
      </c>
      <c r="AH84" s="57">
        <v>0</v>
      </c>
      <c r="AI84" s="57">
        <v>2</v>
      </c>
      <c r="AJ84" s="57">
        <v>0</v>
      </c>
      <c r="AK84" s="57">
        <v>0</v>
      </c>
      <c r="AL84" s="57">
        <v>0</v>
      </c>
      <c r="AM84" s="57">
        <v>0</v>
      </c>
      <c r="AN84" s="57">
        <v>0</v>
      </c>
      <c r="AO84" s="57">
        <v>0</v>
      </c>
      <c r="AP84" s="42">
        <f t="shared" si="175"/>
        <v>0</v>
      </c>
      <c r="AQ84" s="57">
        <v>0</v>
      </c>
      <c r="AR84" s="57">
        <v>0</v>
      </c>
      <c r="AS84" s="57">
        <v>0</v>
      </c>
      <c r="AT84" s="57">
        <v>0</v>
      </c>
      <c r="AU84" s="57">
        <v>0</v>
      </c>
      <c r="AV84" s="57">
        <v>0</v>
      </c>
      <c r="AW84" s="57">
        <v>0</v>
      </c>
      <c r="AX84" s="57">
        <v>0</v>
      </c>
      <c r="AY84" s="57">
        <v>0</v>
      </c>
      <c r="AZ84" s="57">
        <v>0</v>
      </c>
      <c r="BA84" s="57">
        <v>0</v>
      </c>
      <c r="BB84" s="57">
        <v>0</v>
      </c>
      <c r="BC84" s="57">
        <f t="shared" ref="BC84:BC85" si="199">SUM(AQ84:AS84)</f>
        <v>0</v>
      </c>
      <c r="BD84" s="57">
        <v>0</v>
      </c>
      <c r="BE84" s="57">
        <v>0</v>
      </c>
      <c r="BF84" s="57">
        <v>0</v>
      </c>
      <c r="BG84" s="57">
        <v>0</v>
      </c>
      <c r="BH84" s="57">
        <v>2</v>
      </c>
      <c r="BI84" s="57">
        <v>2</v>
      </c>
      <c r="BJ84" s="57">
        <v>0</v>
      </c>
      <c r="BK84" s="57">
        <v>0</v>
      </c>
      <c r="BL84" s="57">
        <v>0</v>
      </c>
      <c r="BM84" s="57">
        <v>0</v>
      </c>
      <c r="BN84" s="57">
        <v>4</v>
      </c>
      <c r="BO84" s="57">
        <v>0</v>
      </c>
      <c r="BP84" s="57">
        <f t="shared" ref="BP84:BP85" si="200">SUM(BD84:BF84)</f>
        <v>0</v>
      </c>
      <c r="BQ84" s="57">
        <v>0</v>
      </c>
      <c r="BR84" s="57">
        <v>0</v>
      </c>
      <c r="BS84" s="57">
        <v>0</v>
      </c>
      <c r="BT84" s="57">
        <v>0</v>
      </c>
      <c r="BU84" s="57">
        <v>0</v>
      </c>
      <c r="BV84" s="57">
        <v>0</v>
      </c>
      <c r="BW84" s="57">
        <v>0</v>
      </c>
      <c r="BX84" s="57">
        <v>0</v>
      </c>
      <c r="BY84" s="57">
        <v>0</v>
      </c>
      <c r="BZ84" s="57">
        <v>0</v>
      </c>
      <c r="CA84" s="57">
        <v>0</v>
      </c>
      <c r="CB84" s="57">
        <v>0</v>
      </c>
      <c r="CC84" s="57">
        <f t="shared" ref="CC84:CC85" si="201">SUM(BQ84:BS84)</f>
        <v>0</v>
      </c>
      <c r="CD84" s="57">
        <v>0</v>
      </c>
      <c r="CE84" s="57">
        <v>0</v>
      </c>
      <c r="CF84" s="57">
        <v>0</v>
      </c>
      <c r="CG84" s="57">
        <v>0</v>
      </c>
      <c r="CH84" s="57">
        <v>0</v>
      </c>
      <c r="CI84" s="57">
        <v>0</v>
      </c>
      <c r="CJ84" s="57">
        <v>0</v>
      </c>
      <c r="CK84" s="57">
        <v>0</v>
      </c>
      <c r="CL84" s="57">
        <v>0</v>
      </c>
      <c r="CM84" s="57">
        <v>0</v>
      </c>
      <c r="CN84" s="57">
        <v>0</v>
      </c>
      <c r="CO84" s="57">
        <v>0</v>
      </c>
      <c r="CP84" s="57">
        <f t="shared" ref="CP84:CP85" si="202">SUM(CD84:CF84)</f>
        <v>0</v>
      </c>
      <c r="CQ84" s="57">
        <v>0</v>
      </c>
      <c r="CR84" s="57">
        <v>0</v>
      </c>
      <c r="CS84" s="57">
        <v>0</v>
      </c>
      <c r="CT84" s="57">
        <v>0</v>
      </c>
      <c r="CU84" s="57">
        <v>0</v>
      </c>
      <c r="CV84" s="57">
        <v>0</v>
      </c>
      <c r="CW84" s="57">
        <v>0</v>
      </c>
      <c r="CX84" s="57">
        <v>0</v>
      </c>
      <c r="CY84" s="57">
        <v>0</v>
      </c>
      <c r="CZ84" s="57">
        <v>0</v>
      </c>
      <c r="DA84" s="57">
        <v>0</v>
      </c>
      <c r="DB84" s="57">
        <v>0</v>
      </c>
      <c r="DC84" s="57">
        <f t="shared" ref="DC84:DC85" si="203">SUM(CQ84:CS84)</f>
        <v>0</v>
      </c>
      <c r="DD84" s="57">
        <v>0</v>
      </c>
      <c r="DE84" s="57">
        <v>0</v>
      </c>
      <c r="DF84" s="57">
        <v>0</v>
      </c>
      <c r="DG84" s="57">
        <v>0</v>
      </c>
      <c r="DH84" s="57">
        <v>0</v>
      </c>
      <c r="DI84" s="57">
        <v>0</v>
      </c>
      <c r="DJ84" s="57">
        <v>0</v>
      </c>
      <c r="DK84" s="57">
        <v>0</v>
      </c>
      <c r="DL84" s="57">
        <v>0</v>
      </c>
      <c r="DM84" s="57">
        <v>0</v>
      </c>
      <c r="DN84" s="57">
        <v>0</v>
      </c>
      <c r="DO84" s="57">
        <v>0</v>
      </c>
      <c r="DP84" s="57">
        <f>SUM(DD84:DO84)</f>
        <v>0</v>
      </c>
    </row>
    <row r="85" spans="1:120" x14ac:dyDescent="0.2">
      <c r="B85" s="37"/>
      <c r="C85" s="8" t="s">
        <v>133</v>
      </c>
      <c r="Q85" s="57">
        <v>0</v>
      </c>
      <c r="R85" s="57">
        <v>0</v>
      </c>
      <c r="S85" s="57">
        <v>0</v>
      </c>
      <c r="T85" s="57">
        <v>4</v>
      </c>
      <c r="U85" s="57">
        <v>0</v>
      </c>
      <c r="V85" s="57">
        <v>0</v>
      </c>
      <c r="W85" s="57">
        <v>0</v>
      </c>
      <c r="X85" s="57">
        <v>0</v>
      </c>
      <c r="Y85" s="57">
        <v>0</v>
      </c>
      <c r="Z85" s="57">
        <v>0</v>
      </c>
      <c r="AA85" s="57">
        <v>0</v>
      </c>
      <c r="AB85" s="57">
        <v>0</v>
      </c>
      <c r="AC85" s="57">
        <f t="shared" si="198"/>
        <v>0</v>
      </c>
      <c r="AD85" s="57">
        <v>0</v>
      </c>
      <c r="AE85" s="57">
        <v>0</v>
      </c>
      <c r="AF85" s="57">
        <v>2</v>
      </c>
      <c r="AG85" s="57">
        <v>0</v>
      </c>
      <c r="AH85" s="57">
        <v>0</v>
      </c>
      <c r="AI85" s="57">
        <v>0</v>
      </c>
      <c r="AJ85" s="57">
        <v>0</v>
      </c>
      <c r="AK85" s="57">
        <v>0</v>
      </c>
      <c r="AL85" s="57">
        <v>0</v>
      </c>
      <c r="AM85" s="57">
        <v>0</v>
      </c>
      <c r="AN85" s="57">
        <v>0</v>
      </c>
      <c r="AO85" s="57">
        <v>0</v>
      </c>
      <c r="AP85" s="42">
        <f t="shared" si="175"/>
        <v>2</v>
      </c>
      <c r="AQ85" s="57">
        <v>0</v>
      </c>
      <c r="AR85" s="57">
        <v>0</v>
      </c>
      <c r="AS85" s="57">
        <v>0</v>
      </c>
      <c r="AT85" s="57">
        <v>0</v>
      </c>
      <c r="AU85" s="57">
        <v>0</v>
      </c>
      <c r="AV85" s="57">
        <v>0</v>
      </c>
      <c r="AW85" s="57">
        <v>2</v>
      </c>
      <c r="AX85" s="57">
        <v>2</v>
      </c>
      <c r="AY85" s="57">
        <v>0</v>
      </c>
      <c r="AZ85" s="57">
        <v>0</v>
      </c>
      <c r="BA85" s="57">
        <v>0</v>
      </c>
      <c r="BB85" s="57">
        <v>0</v>
      </c>
      <c r="BC85" s="57">
        <f t="shared" si="199"/>
        <v>0</v>
      </c>
      <c r="BD85" s="57">
        <v>0</v>
      </c>
      <c r="BE85" s="57">
        <v>0</v>
      </c>
      <c r="BF85" s="57">
        <v>1.8</v>
      </c>
      <c r="BG85" s="57">
        <v>0</v>
      </c>
      <c r="BH85" s="57">
        <v>1.9</v>
      </c>
      <c r="BI85" s="57">
        <v>0</v>
      </c>
      <c r="BJ85" s="57">
        <v>2</v>
      </c>
      <c r="BK85" s="57">
        <v>0</v>
      </c>
      <c r="BL85" s="57">
        <v>0</v>
      </c>
      <c r="BM85" s="57">
        <v>0</v>
      </c>
      <c r="BN85" s="57">
        <v>2</v>
      </c>
      <c r="BO85" s="57">
        <v>0</v>
      </c>
      <c r="BP85" s="57">
        <f t="shared" si="200"/>
        <v>1.8</v>
      </c>
      <c r="BQ85" s="57">
        <v>2</v>
      </c>
      <c r="BR85" s="57">
        <v>0</v>
      </c>
      <c r="BS85" s="57">
        <v>0</v>
      </c>
      <c r="BT85" s="57">
        <v>4</v>
      </c>
      <c r="BU85" s="57">
        <v>0</v>
      </c>
      <c r="BV85" s="57">
        <v>0</v>
      </c>
      <c r="BW85" s="57">
        <v>0</v>
      </c>
      <c r="BX85" s="57">
        <v>0</v>
      </c>
      <c r="BY85" s="57">
        <v>0</v>
      </c>
      <c r="BZ85" s="57">
        <v>0</v>
      </c>
      <c r="CA85" s="57">
        <v>0</v>
      </c>
      <c r="CB85" s="57">
        <v>0</v>
      </c>
      <c r="CC85" s="57">
        <f t="shared" si="201"/>
        <v>2</v>
      </c>
      <c r="CD85" s="57">
        <v>0</v>
      </c>
      <c r="CE85" s="57">
        <v>0</v>
      </c>
      <c r="CF85" s="57">
        <v>0</v>
      </c>
      <c r="CG85" s="57">
        <v>0</v>
      </c>
      <c r="CH85" s="57">
        <v>0</v>
      </c>
      <c r="CI85" s="57">
        <v>0</v>
      </c>
      <c r="CJ85" s="57">
        <v>0</v>
      </c>
      <c r="CK85" s="57">
        <v>0</v>
      </c>
      <c r="CL85" s="57">
        <v>0</v>
      </c>
      <c r="CM85" s="57">
        <v>0</v>
      </c>
      <c r="CN85" s="57">
        <v>0</v>
      </c>
      <c r="CO85" s="57">
        <v>0</v>
      </c>
      <c r="CP85" s="57">
        <f t="shared" si="202"/>
        <v>0</v>
      </c>
      <c r="CQ85" s="57">
        <v>0</v>
      </c>
      <c r="CR85" s="57">
        <v>0</v>
      </c>
      <c r="CS85" s="57">
        <v>0</v>
      </c>
      <c r="CT85" s="57">
        <v>0</v>
      </c>
      <c r="CU85" s="57">
        <v>0</v>
      </c>
      <c r="CV85" s="57">
        <v>0</v>
      </c>
      <c r="CW85" s="57">
        <v>0</v>
      </c>
      <c r="CX85" s="57">
        <v>0</v>
      </c>
      <c r="CY85" s="57">
        <v>0</v>
      </c>
      <c r="CZ85" s="57">
        <v>0</v>
      </c>
      <c r="DA85" s="57">
        <v>0</v>
      </c>
      <c r="DB85" s="57">
        <v>0</v>
      </c>
      <c r="DC85" s="57">
        <f t="shared" si="203"/>
        <v>0</v>
      </c>
      <c r="DD85" s="57">
        <v>0</v>
      </c>
      <c r="DE85" s="57">
        <v>0</v>
      </c>
      <c r="DF85" s="57">
        <v>0</v>
      </c>
      <c r="DG85" s="57">
        <v>0</v>
      </c>
      <c r="DH85" s="57">
        <v>0</v>
      </c>
      <c r="DI85" s="57">
        <v>0</v>
      </c>
      <c r="DJ85" s="57">
        <v>0</v>
      </c>
      <c r="DK85" s="57">
        <v>0</v>
      </c>
      <c r="DL85" s="57">
        <v>0</v>
      </c>
      <c r="DM85" s="57">
        <v>0</v>
      </c>
      <c r="DN85" s="57">
        <v>0</v>
      </c>
      <c r="DO85" s="57">
        <v>0</v>
      </c>
      <c r="DP85" s="57">
        <f>SUM(DD85:DO85)</f>
        <v>0</v>
      </c>
    </row>
    <row r="86" spans="1:120" x14ac:dyDescent="0.2">
      <c r="B86" s="43" t="s">
        <v>313</v>
      </c>
      <c r="C86" s="44"/>
      <c r="D86" s="58"/>
      <c r="E86" s="58"/>
      <c r="F86" s="58"/>
      <c r="G86" s="58"/>
      <c r="H86" s="58"/>
      <c r="I86" s="58"/>
      <c r="J86" s="58"/>
      <c r="K86" s="58"/>
      <c r="L86" s="58"/>
      <c r="M86" s="58"/>
      <c r="N86" s="58"/>
      <c r="O86" s="58"/>
      <c r="P86" s="58"/>
      <c r="Q86" s="58">
        <f>SUM(Q84:Q85)</f>
        <v>0</v>
      </c>
      <c r="R86" s="58">
        <f t="shared" ref="R86:BO86" si="204">SUM(R84:R85)</f>
        <v>0</v>
      </c>
      <c r="S86" s="58">
        <f t="shared" si="204"/>
        <v>0</v>
      </c>
      <c r="T86" s="58">
        <f t="shared" si="204"/>
        <v>4</v>
      </c>
      <c r="U86" s="58">
        <f t="shared" si="204"/>
        <v>0</v>
      </c>
      <c r="V86" s="58">
        <f t="shared" si="204"/>
        <v>0</v>
      </c>
      <c r="W86" s="58">
        <f t="shared" si="204"/>
        <v>0</v>
      </c>
      <c r="X86" s="58">
        <f t="shared" si="204"/>
        <v>0</v>
      </c>
      <c r="Y86" s="58">
        <f t="shared" si="204"/>
        <v>0</v>
      </c>
      <c r="Z86" s="58">
        <f t="shared" si="204"/>
        <v>0</v>
      </c>
      <c r="AA86" s="58">
        <f t="shared" si="204"/>
        <v>0</v>
      </c>
      <c r="AB86" s="58">
        <f t="shared" si="204"/>
        <v>0</v>
      </c>
      <c r="AC86" s="58">
        <f t="shared" si="204"/>
        <v>0</v>
      </c>
      <c r="AD86" s="58">
        <f t="shared" si="204"/>
        <v>0</v>
      </c>
      <c r="AE86" s="58">
        <f t="shared" si="204"/>
        <v>0</v>
      </c>
      <c r="AF86" s="58">
        <f t="shared" si="204"/>
        <v>2</v>
      </c>
      <c r="AG86" s="58">
        <f t="shared" si="204"/>
        <v>0</v>
      </c>
      <c r="AH86" s="58">
        <f t="shared" si="204"/>
        <v>0</v>
      </c>
      <c r="AI86" s="58">
        <f t="shared" si="204"/>
        <v>2</v>
      </c>
      <c r="AJ86" s="58">
        <f t="shared" si="204"/>
        <v>0</v>
      </c>
      <c r="AK86" s="58">
        <f t="shared" si="204"/>
        <v>0</v>
      </c>
      <c r="AL86" s="58">
        <f t="shared" si="204"/>
        <v>0</v>
      </c>
      <c r="AM86" s="58">
        <f t="shared" si="204"/>
        <v>0</v>
      </c>
      <c r="AN86" s="58">
        <f t="shared" si="204"/>
        <v>0</v>
      </c>
      <c r="AO86" s="58">
        <f t="shared" si="204"/>
        <v>0</v>
      </c>
      <c r="AP86" s="58">
        <f t="shared" si="204"/>
        <v>2</v>
      </c>
      <c r="AQ86" s="58">
        <f t="shared" si="204"/>
        <v>0</v>
      </c>
      <c r="AR86" s="58">
        <f t="shared" si="204"/>
        <v>0</v>
      </c>
      <c r="AS86" s="58">
        <f t="shared" si="204"/>
        <v>0</v>
      </c>
      <c r="AT86" s="58">
        <f t="shared" si="204"/>
        <v>0</v>
      </c>
      <c r="AU86" s="58">
        <f t="shared" si="204"/>
        <v>0</v>
      </c>
      <c r="AV86" s="58">
        <f t="shared" si="204"/>
        <v>0</v>
      </c>
      <c r="AW86" s="58">
        <f t="shared" si="204"/>
        <v>2</v>
      </c>
      <c r="AX86" s="58">
        <f t="shared" si="204"/>
        <v>2</v>
      </c>
      <c r="AY86" s="58">
        <f t="shared" si="204"/>
        <v>0</v>
      </c>
      <c r="AZ86" s="58">
        <f t="shared" si="204"/>
        <v>0</v>
      </c>
      <c r="BA86" s="58">
        <f t="shared" si="204"/>
        <v>0</v>
      </c>
      <c r="BB86" s="58">
        <f t="shared" si="204"/>
        <v>0</v>
      </c>
      <c r="BC86" s="58">
        <f t="shared" si="204"/>
        <v>0</v>
      </c>
      <c r="BD86" s="58">
        <f t="shared" si="204"/>
        <v>0</v>
      </c>
      <c r="BE86" s="58">
        <f t="shared" si="204"/>
        <v>0</v>
      </c>
      <c r="BF86" s="58">
        <f t="shared" si="204"/>
        <v>1.8</v>
      </c>
      <c r="BG86" s="58">
        <f t="shared" si="204"/>
        <v>0</v>
      </c>
      <c r="BH86" s="58">
        <f t="shared" si="204"/>
        <v>3.9</v>
      </c>
      <c r="BI86" s="58">
        <f t="shared" si="204"/>
        <v>2</v>
      </c>
      <c r="BJ86" s="58">
        <f t="shared" si="204"/>
        <v>2</v>
      </c>
      <c r="BK86" s="58">
        <f t="shared" si="204"/>
        <v>0</v>
      </c>
      <c r="BL86" s="58">
        <f t="shared" si="204"/>
        <v>0</v>
      </c>
      <c r="BM86" s="58">
        <f t="shared" si="204"/>
        <v>0</v>
      </c>
      <c r="BN86" s="58">
        <f t="shared" si="204"/>
        <v>6</v>
      </c>
      <c r="BO86" s="58">
        <f t="shared" si="204"/>
        <v>0</v>
      </c>
      <c r="BP86" s="58">
        <f>SUM(BP84:BP85)</f>
        <v>1.8</v>
      </c>
      <c r="BQ86" s="58">
        <f t="shared" ref="BQ86:CO86" si="205">SUM(BQ84:BQ85)</f>
        <v>2</v>
      </c>
      <c r="BR86" s="58">
        <f t="shared" si="205"/>
        <v>0</v>
      </c>
      <c r="BS86" s="58">
        <f t="shared" si="205"/>
        <v>0</v>
      </c>
      <c r="BT86" s="58">
        <f t="shared" si="205"/>
        <v>4</v>
      </c>
      <c r="BU86" s="58">
        <f t="shared" si="205"/>
        <v>0</v>
      </c>
      <c r="BV86" s="58">
        <f t="shared" si="205"/>
        <v>0</v>
      </c>
      <c r="BW86" s="58">
        <v>0</v>
      </c>
      <c r="BX86" s="58">
        <f t="shared" si="205"/>
        <v>0</v>
      </c>
      <c r="BY86" s="58">
        <f t="shared" si="205"/>
        <v>0</v>
      </c>
      <c r="BZ86" s="58">
        <f t="shared" si="205"/>
        <v>0</v>
      </c>
      <c r="CA86" s="58">
        <f t="shared" si="205"/>
        <v>0</v>
      </c>
      <c r="CB86" s="58">
        <f t="shared" si="205"/>
        <v>0</v>
      </c>
      <c r="CC86" s="58">
        <f>SUM(CC84:CC85)</f>
        <v>2</v>
      </c>
      <c r="CD86" s="58">
        <f t="shared" si="205"/>
        <v>0</v>
      </c>
      <c r="CE86" s="58">
        <f t="shared" si="205"/>
        <v>0</v>
      </c>
      <c r="CF86" s="58">
        <f t="shared" si="205"/>
        <v>0</v>
      </c>
      <c r="CG86" s="58">
        <f t="shared" si="205"/>
        <v>0</v>
      </c>
      <c r="CH86" s="58">
        <f t="shared" si="205"/>
        <v>0</v>
      </c>
      <c r="CI86" s="58">
        <f t="shared" si="205"/>
        <v>0</v>
      </c>
      <c r="CJ86" s="58">
        <v>0</v>
      </c>
      <c r="CK86" s="58">
        <f t="shared" si="205"/>
        <v>0</v>
      </c>
      <c r="CL86" s="58">
        <f t="shared" si="205"/>
        <v>0</v>
      </c>
      <c r="CM86" s="58">
        <f t="shared" si="205"/>
        <v>0</v>
      </c>
      <c r="CN86" s="58">
        <f t="shared" si="205"/>
        <v>0</v>
      </c>
      <c r="CO86" s="58">
        <f t="shared" si="205"/>
        <v>0</v>
      </c>
      <c r="CP86" s="58">
        <f>SUM(CP84:CP85)</f>
        <v>0</v>
      </c>
      <c r="CQ86" s="58">
        <f t="shared" ref="CQ86:CV86" si="206">SUM(CQ84:CQ85)</f>
        <v>0</v>
      </c>
      <c r="CR86" s="58">
        <f t="shared" si="206"/>
        <v>0</v>
      </c>
      <c r="CS86" s="58">
        <f t="shared" si="206"/>
        <v>0</v>
      </c>
      <c r="CT86" s="58">
        <f t="shared" si="206"/>
        <v>0</v>
      </c>
      <c r="CU86" s="58">
        <f t="shared" si="206"/>
        <v>0</v>
      </c>
      <c r="CV86" s="58">
        <f t="shared" si="206"/>
        <v>0</v>
      </c>
      <c r="CW86" s="58">
        <v>0</v>
      </c>
      <c r="CX86" s="58">
        <f t="shared" ref="CX86:DB86" si="207">SUM(CX84:CX85)</f>
        <v>0</v>
      </c>
      <c r="CY86" s="58">
        <f t="shared" si="207"/>
        <v>0</v>
      </c>
      <c r="CZ86" s="58">
        <f t="shared" si="207"/>
        <v>0</v>
      </c>
      <c r="DA86" s="58">
        <f t="shared" si="207"/>
        <v>0</v>
      </c>
      <c r="DB86" s="58">
        <f t="shared" si="207"/>
        <v>0</v>
      </c>
      <c r="DC86" s="58">
        <f t="shared" ref="DC86:DI86" si="208">SUM(DC84:DC85)</f>
        <v>0</v>
      </c>
      <c r="DD86" s="58">
        <f t="shared" si="208"/>
        <v>0</v>
      </c>
      <c r="DE86" s="58">
        <f t="shared" si="208"/>
        <v>0</v>
      </c>
      <c r="DF86" s="58">
        <f t="shared" si="208"/>
        <v>0</v>
      </c>
      <c r="DG86" s="58">
        <f t="shared" si="208"/>
        <v>0</v>
      </c>
      <c r="DH86" s="58">
        <f t="shared" si="208"/>
        <v>0</v>
      </c>
      <c r="DI86" s="58">
        <f t="shared" si="208"/>
        <v>0</v>
      </c>
      <c r="DJ86" s="58">
        <v>0</v>
      </c>
      <c r="DK86" s="58">
        <f t="shared" ref="DK86:DP86" si="209">SUM(DK84:DK85)</f>
        <v>0</v>
      </c>
      <c r="DL86" s="58">
        <f t="shared" si="209"/>
        <v>0</v>
      </c>
      <c r="DM86" s="58">
        <f t="shared" si="209"/>
        <v>0</v>
      </c>
      <c r="DN86" s="58">
        <f t="shared" si="209"/>
        <v>0</v>
      </c>
      <c r="DO86" s="58">
        <f t="shared" si="209"/>
        <v>0</v>
      </c>
      <c r="DP86" s="58">
        <f t="shared" si="209"/>
        <v>0</v>
      </c>
    </row>
    <row r="87" spans="1:120" x14ac:dyDescent="0.2">
      <c r="B87" s="37" t="s">
        <v>314</v>
      </c>
      <c r="C87" s="8" t="s">
        <v>120</v>
      </c>
      <c r="Q87" s="57">
        <v>0</v>
      </c>
      <c r="R87" s="57">
        <v>0</v>
      </c>
      <c r="S87" s="57">
        <v>0</v>
      </c>
      <c r="T87" s="57">
        <v>0</v>
      </c>
      <c r="U87" s="57">
        <v>0</v>
      </c>
      <c r="V87" s="57">
        <v>0</v>
      </c>
      <c r="W87" s="57">
        <v>0</v>
      </c>
      <c r="X87" s="57">
        <v>0</v>
      </c>
      <c r="Y87" s="57">
        <v>2</v>
      </c>
      <c r="Z87" s="57">
        <v>0</v>
      </c>
      <c r="AA87" s="57">
        <v>0</v>
      </c>
      <c r="AB87" s="57">
        <v>2</v>
      </c>
      <c r="AC87" s="57">
        <f t="shared" ref="AC87:AC91" si="210">SUM(Q87:S87)</f>
        <v>0</v>
      </c>
      <c r="AD87" s="57">
        <v>2</v>
      </c>
      <c r="AE87" s="57">
        <v>0</v>
      </c>
      <c r="AF87" s="57">
        <v>2</v>
      </c>
      <c r="AG87" s="57">
        <v>0</v>
      </c>
      <c r="AH87" s="57">
        <v>2</v>
      </c>
      <c r="AI87" s="57">
        <v>2</v>
      </c>
      <c r="AJ87" s="57">
        <v>0</v>
      </c>
      <c r="AK87" s="57">
        <v>2</v>
      </c>
      <c r="AL87" s="57">
        <v>0</v>
      </c>
      <c r="AM87" s="57">
        <v>0</v>
      </c>
      <c r="AN87" s="57">
        <v>0</v>
      </c>
      <c r="AO87" s="57">
        <v>1.9</v>
      </c>
      <c r="AP87" s="42">
        <f t="shared" si="175"/>
        <v>4</v>
      </c>
      <c r="AQ87" s="57">
        <v>0</v>
      </c>
      <c r="AR87" s="57">
        <v>0</v>
      </c>
      <c r="AS87" s="57">
        <v>0</v>
      </c>
      <c r="AT87" s="57">
        <v>0</v>
      </c>
      <c r="AU87" s="57">
        <v>0</v>
      </c>
      <c r="AV87" s="57">
        <v>0</v>
      </c>
      <c r="AW87" s="57">
        <v>0</v>
      </c>
      <c r="AX87" s="57">
        <v>0</v>
      </c>
      <c r="AY87" s="57">
        <v>0</v>
      </c>
      <c r="AZ87" s="57">
        <v>0</v>
      </c>
      <c r="BA87" s="57">
        <v>0</v>
      </c>
      <c r="BB87" s="57">
        <v>0</v>
      </c>
      <c r="BC87" s="57">
        <f t="shared" ref="BC87:BC91" si="211">SUM(AQ87:AS87)</f>
        <v>0</v>
      </c>
      <c r="BD87" s="57">
        <v>0</v>
      </c>
      <c r="BE87" s="57">
        <v>0</v>
      </c>
      <c r="BF87" s="57">
        <v>0</v>
      </c>
      <c r="BG87" s="57">
        <v>0</v>
      </c>
      <c r="BH87" s="57">
        <v>0</v>
      </c>
      <c r="BI87" s="57">
        <v>0</v>
      </c>
      <c r="BJ87" s="57">
        <v>0</v>
      </c>
      <c r="BK87" s="57">
        <v>0</v>
      </c>
      <c r="BL87" s="57">
        <v>0</v>
      </c>
      <c r="BM87" s="57">
        <v>0</v>
      </c>
      <c r="BN87" s="57">
        <v>0</v>
      </c>
      <c r="BO87" s="57">
        <v>0</v>
      </c>
      <c r="BP87" s="57">
        <f t="shared" ref="BP87:BP91" si="212">SUM(BD87:BF87)</f>
        <v>0</v>
      </c>
      <c r="BQ87" s="57">
        <v>0</v>
      </c>
      <c r="BR87" s="57">
        <v>0</v>
      </c>
      <c r="BS87" s="57">
        <v>0</v>
      </c>
      <c r="BT87" s="57">
        <v>0</v>
      </c>
      <c r="BU87" s="57">
        <v>0</v>
      </c>
      <c r="BV87" s="57">
        <v>0</v>
      </c>
      <c r="BW87" s="57">
        <v>0</v>
      </c>
      <c r="BX87" s="57">
        <v>0</v>
      </c>
      <c r="BY87" s="57">
        <v>0</v>
      </c>
      <c r="BZ87" s="57">
        <v>0</v>
      </c>
      <c r="CA87" s="57">
        <v>0</v>
      </c>
      <c r="CB87" s="57">
        <v>0</v>
      </c>
      <c r="CC87" s="57">
        <f t="shared" ref="CC87:CC91" si="213">SUM(BQ87:BS87)</f>
        <v>0</v>
      </c>
      <c r="CD87" s="57">
        <v>0</v>
      </c>
      <c r="CE87" s="57">
        <v>0</v>
      </c>
      <c r="CF87" s="57">
        <v>0</v>
      </c>
      <c r="CG87" s="57">
        <v>0</v>
      </c>
      <c r="CH87" s="57">
        <v>0</v>
      </c>
      <c r="CI87" s="57">
        <v>0</v>
      </c>
      <c r="CJ87" s="57">
        <v>0</v>
      </c>
      <c r="CK87" s="57">
        <v>0</v>
      </c>
      <c r="CL87" s="57">
        <v>0</v>
      </c>
      <c r="CM87" s="57">
        <v>0</v>
      </c>
      <c r="CN87" s="57">
        <v>0</v>
      </c>
      <c r="CO87" s="57">
        <v>0</v>
      </c>
      <c r="CP87" s="57">
        <f t="shared" ref="CP87:CP91" si="214">SUM(CD87:CF87)</f>
        <v>0</v>
      </c>
      <c r="CQ87" s="57">
        <v>0</v>
      </c>
      <c r="CR87" s="57">
        <v>0</v>
      </c>
      <c r="CS87" s="57">
        <v>0</v>
      </c>
      <c r="CT87" s="57">
        <v>0</v>
      </c>
      <c r="CU87" s="57">
        <v>0</v>
      </c>
      <c r="CV87" s="57">
        <v>0</v>
      </c>
      <c r="CW87" s="57">
        <v>0</v>
      </c>
      <c r="CX87" s="57">
        <v>0</v>
      </c>
      <c r="CY87" s="57">
        <v>0</v>
      </c>
      <c r="CZ87" s="57">
        <v>0</v>
      </c>
      <c r="DA87" s="57">
        <v>0</v>
      </c>
      <c r="DB87" s="57">
        <v>0</v>
      </c>
      <c r="DC87" s="57">
        <f t="shared" ref="DC87:DC91" si="215">SUM(CQ87:CS87)</f>
        <v>0</v>
      </c>
      <c r="DD87" s="57">
        <v>0</v>
      </c>
      <c r="DE87" s="57">
        <v>0</v>
      </c>
      <c r="DF87" s="57">
        <v>0</v>
      </c>
      <c r="DG87" s="57">
        <v>0</v>
      </c>
      <c r="DH87" s="57">
        <v>0</v>
      </c>
      <c r="DI87" s="57">
        <v>0</v>
      </c>
      <c r="DJ87" s="57">
        <v>0</v>
      </c>
      <c r="DK87" s="57">
        <v>0</v>
      </c>
      <c r="DL87" s="57">
        <v>0</v>
      </c>
      <c r="DM87" s="57">
        <v>0</v>
      </c>
      <c r="DN87" s="57">
        <v>0</v>
      </c>
      <c r="DO87" s="57">
        <v>0</v>
      </c>
      <c r="DP87" s="57">
        <f>SUM(DD87:DO87)</f>
        <v>0</v>
      </c>
    </row>
    <row r="88" spans="1:120" x14ac:dyDescent="0.2">
      <c r="B88" s="37"/>
      <c r="C88" s="8" t="s">
        <v>121</v>
      </c>
      <c r="Q88" s="57">
        <v>0</v>
      </c>
      <c r="R88" s="57">
        <v>0</v>
      </c>
      <c r="S88" s="57">
        <v>0</v>
      </c>
      <c r="T88" s="57">
        <v>0</v>
      </c>
      <c r="U88" s="57">
        <v>0</v>
      </c>
      <c r="V88" s="57">
        <v>0</v>
      </c>
      <c r="W88" s="57">
        <v>0</v>
      </c>
      <c r="X88" s="57">
        <v>0</v>
      </c>
      <c r="Y88" s="57">
        <v>0</v>
      </c>
      <c r="Z88" s="57">
        <v>0</v>
      </c>
      <c r="AA88" s="57">
        <v>0</v>
      </c>
      <c r="AB88" s="57">
        <v>0</v>
      </c>
      <c r="AC88" s="57">
        <f t="shared" si="210"/>
        <v>0</v>
      </c>
      <c r="AD88" s="57">
        <v>0</v>
      </c>
      <c r="AE88" s="57">
        <v>0</v>
      </c>
      <c r="AF88" s="57">
        <v>0</v>
      </c>
      <c r="AG88" s="57">
        <v>0</v>
      </c>
      <c r="AH88" s="57">
        <v>2</v>
      </c>
      <c r="AI88" s="57">
        <v>0</v>
      </c>
      <c r="AJ88" s="57">
        <v>0</v>
      </c>
      <c r="AK88" s="57">
        <v>0</v>
      </c>
      <c r="AL88" s="57">
        <v>0</v>
      </c>
      <c r="AM88" s="57">
        <v>0</v>
      </c>
      <c r="AN88" s="57">
        <v>0</v>
      </c>
      <c r="AO88" s="57">
        <v>0</v>
      </c>
      <c r="AP88" s="42">
        <f t="shared" si="175"/>
        <v>0</v>
      </c>
      <c r="AQ88" s="57">
        <v>0</v>
      </c>
      <c r="AR88" s="57">
        <v>0</v>
      </c>
      <c r="AS88" s="57">
        <v>0</v>
      </c>
      <c r="AT88" s="57">
        <v>0</v>
      </c>
      <c r="AU88" s="57">
        <v>0</v>
      </c>
      <c r="AV88" s="57">
        <v>0</v>
      </c>
      <c r="AW88" s="57">
        <v>0</v>
      </c>
      <c r="AX88" s="57">
        <v>0</v>
      </c>
      <c r="AY88" s="57">
        <v>0</v>
      </c>
      <c r="AZ88" s="57">
        <v>0</v>
      </c>
      <c r="BA88" s="57">
        <v>0</v>
      </c>
      <c r="BB88" s="57">
        <v>0</v>
      </c>
      <c r="BC88" s="57">
        <f t="shared" si="211"/>
        <v>0</v>
      </c>
      <c r="BD88" s="57">
        <v>0</v>
      </c>
      <c r="BE88" s="57">
        <v>0</v>
      </c>
      <c r="BF88" s="57">
        <v>0</v>
      </c>
      <c r="BG88" s="57">
        <v>0</v>
      </c>
      <c r="BH88" s="57">
        <v>0</v>
      </c>
      <c r="BI88" s="57">
        <v>0</v>
      </c>
      <c r="BJ88" s="57">
        <v>0</v>
      </c>
      <c r="BK88" s="57">
        <v>0</v>
      </c>
      <c r="BL88" s="57">
        <v>0</v>
      </c>
      <c r="BM88" s="57">
        <v>4</v>
      </c>
      <c r="BN88" s="57">
        <v>0</v>
      </c>
      <c r="BO88" s="57">
        <v>0</v>
      </c>
      <c r="BP88" s="57">
        <f t="shared" si="212"/>
        <v>0</v>
      </c>
      <c r="BQ88" s="57">
        <v>0</v>
      </c>
      <c r="BR88" s="57">
        <v>0</v>
      </c>
      <c r="BS88" s="57">
        <v>0</v>
      </c>
      <c r="BT88" s="57">
        <v>0</v>
      </c>
      <c r="BU88" s="57">
        <v>0</v>
      </c>
      <c r="BV88" s="57">
        <v>0</v>
      </c>
      <c r="BW88" s="57">
        <v>0</v>
      </c>
      <c r="BX88" s="57">
        <v>0</v>
      </c>
      <c r="BY88" s="57">
        <v>0</v>
      </c>
      <c r="BZ88" s="57">
        <v>0</v>
      </c>
      <c r="CA88" s="57">
        <v>0</v>
      </c>
      <c r="CB88" s="57">
        <v>0</v>
      </c>
      <c r="CC88" s="57">
        <f t="shared" si="213"/>
        <v>0</v>
      </c>
      <c r="CD88" s="57">
        <v>0</v>
      </c>
      <c r="CE88" s="57">
        <v>0</v>
      </c>
      <c r="CF88" s="57">
        <v>0</v>
      </c>
      <c r="CG88" s="57">
        <v>0</v>
      </c>
      <c r="CH88" s="57">
        <v>0</v>
      </c>
      <c r="CI88" s="57">
        <v>0</v>
      </c>
      <c r="CJ88" s="57">
        <v>0</v>
      </c>
      <c r="CK88" s="57">
        <v>0</v>
      </c>
      <c r="CL88" s="57">
        <v>0</v>
      </c>
      <c r="CM88" s="57">
        <v>0</v>
      </c>
      <c r="CN88" s="57">
        <v>0</v>
      </c>
      <c r="CO88" s="57">
        <v>0</v>
      </c>
      <c r="CP88" s="57">
        <f t="shared" si="214"/>
        <v>0</v>
      </c>
      <c r="CQ88" s="57">
        <v>0</v>
      </c>
      <c r="CR88" s="57">
        <v>0</v>
      </c>
      <c r="CS88" s="57">
        <v>0</v>
      </c>
      <c r="CT88" s="57">
        <v>0</v>
      </c>
      <c r="CU88" s="57">
        <v>0</v>
      </c>
      <c r="CV88" s="57">
        <v>0</v>
      </c>
      <c r="CW88" s="57">
        <v>0</v>
      </c>
      <c r="CX88" s="57">
        <v>0</v>
      </c>
      <c r="CY88" s="57">
        <v>0</v>
      </c>
      <c r="CZ88" s="57">
        <v>0</v>
      </c>
      <c r="DA88" s="57">
        <v>0</v>
      </c>
      <c r="DB88" s="57">
        <v>0</v>
      </c>
      <c r="DC88" s="57">
        <f t="shared" si="215"/>
        <v>0</v>
      </c>
      <c r="DD88" s="57">
        <v>0</v>
      </c>
      <c r="DE88" s="57">
        <v>0</v>
      </c>
      <c r="DF88" s="57">
        <v>0</v>
      </c>
      <c r="DG88" s="57">
        <v>0</v>
      </c>
      <c r="DH88" s="57">
        <v>0</v>
      </c>
      <c r="DI88" s="57">
        <v>0</v>
      </c>
      <c r="DJ88" s="57">
        <v>0</v>
      </c>
      <c r="DK88" s="57">
        <v>0</v>
      </c>
      <c r="DL88" s="57">
        <v>0</v>
      </c>
      <c r="DM88" s="57">
        <v>0</v>
      </c>
      <c r="DN88" s="57">
        <v>0</v>
      </c>
      <c r="DO88" s="57">
        <v>0</v>
      </c>
      <c r="DP88" s="57">
        <f>SUM(DD88:DO88)</f>
        <v>0</v>
      </c>
    </row>
    <row r="89" spans="1:120" x14ac:dyDescent="0.2">
      <c r="B89" s="37"/>
      <c r="C89" s="8" t="s">
        <v>122</v>
      </c>
      <c r="Q89" s="57">
        <v>0</v>
      </c>
      <c r="R89" s="57">
        <v>0</v>
      </c>
      <c r="S89" s="57">
        <v>4</v>
      </c>
      <c r="T89" s="57">
        <v>0</v>
      </c>
      <c r="U89" s="57">
        <v>0</v>
      </c>
      <c r="V89" s="57">
        <v>0</v>
      </c>
      <c r="W89" s="57">
        <v>0</v>
      </c>
      <c r="X89" s="57">
        <v>0</v>
      </c>
      <c r="Y89" s="57">
        <v>2</v>
      </c>
      <c r="Z89" s="57">
        <v>2</v>
      </c>
      <c r="AA89" s="57">
        <v>0</v>
      </c>
      <c r="AB89" s="57">
        <v>0</v>
      </c>
      <c r="AC89" s="57">
        <f t="shared" si="210"/>
        <v>4</v>
      </c>
      <c r="AD89" s="57">
        <v>4</v>
      </c>
      <c r="AE89" s="57">
        <v>0</v>
      </c>
      <c r="AF89" s="57">
        <v>2</v>
      </c>
      <c r="AG89" s="57">
        <v>0</v>
      </c>
      <c r="AH89" s="57">
        <v>0</v>
      </c>
      <c r="AI89" s="57">
        <v>0</v>
      </c>
      <c r="AJ89" s="57">
        <v>3.5</v>
      </c>
      <c r="AK89" s="57">
        <v>0</v>
      </c>
      <c r="AL89" s="57">
        <v>0</v>
      </c>
      <c r="AM89" s="57">
        <v>0</v>
      </c>
      <c r="AN89" s="57">
        <v>0</v>
      </c>
      <c r="AO89" s="57">
        <v>0</v>
      </c>
      <c r="AP89" s="42">
        <f t="shared" si="175"/>
        <v>6</v>
      </c>
      <c r="AQ89" s="57">
        <v>0</v>
      </c>
      <c r="AR89" s="57">
        <v>0</v>
      </c>
      <c r="AS89" s="57">
        <v>0</v>
      </c>
      <c r="AT89" s="57">
        <v>0</v>
      </c>
      <c r="AU89" s="57">
        <v>0</v>
      </c>
      <c r="AV89" s="57">
        <v>0</v>
      </c>
      <c r="AW89" s="57">
        <v>0</v>
      </c>
      <c r="AX89" s="57">
        <v>0</v>
      </c>
      <c r="AY89" s="57">
        <v>0</v>
      </c>
      <c r="AZ89" s="57">
        <v>2.4750000000000001</v>
      </c>
      <c r="BA89" s="57">
        <v>0</v>
      </c>
      <c r="BB89" s="57">
        <v>0</v>
      </c>
      <c r="BC89" s="57">
        <f t="shared" si="211"/>
        <v>0</v>
      </c>
      <c r="BD89" s="57">
        <v>0</v>
      </c>
      <c r="BE89" s="57">
        <v>0</v>
      </c>
      <c r="BF89" s="57">
        <v>0</v>
      </c>
      <c r="BG89" s="57">
        <v>0</v>
      </c>
      <c r="BH89" s="57">
        <v>0</v>
      </c>
      <c r="BI89" s="57">
        <v>0</v>
      </c>
      <c r="BJ89" s="57">
        <v>4</v>
      </c>
      <c r="BK89" s="57">
        <v>2</v>
      </c>
      <c r="BL89" s="57">
        <v>0</v>
      </c>
      <c r="BM89" s="57">
        <v>2</v>
      </c>
      <c r="BN89" s="57">
        <v>2</v>
      </c>
      <c r="BO89" s="57">
        <v>3.5750000000000002</v>
      </c>
      <c r="BP89" s="57">
        <f t="shared" si="212"/>
        <v>0</v>
      </c>
      <c r="BQ89" s="57">
        <v>0</v>
      </c>
      <c r="BR89" s="57">
        <v>2</v>
      </c>
      <c r="BS89" s="57">
        <v>0</v>
      </c>
      <c r="BT89" s="57">
        <v>1.8250000000000002</v>
      </c>
      <c r="BU89" s="57">
        <v>0</v>
      </c>
      <c r="BV89" s="57">
        <v>0</v>
      </c>
      <c r="BW89" s="57">
        <v>0</v>
      </c>
      <c r="BX89" s="57">
        <v>0</v>
      </c>
      <c r="BY89" s="57">
        <v>0</v>
      </c>
      <c r="BZ89" s="57">
        <v>0</v>
      </c>
      <c r="CA89" s="57">
        <v>0</v>
      </c>
      <c r="CB89" s="57">
        <v>0</v>
      </c>
      <c r="CC89" s="57">
        <f t="shared" si="213"/>
        <v>2</v>
      </c>
      <c r="CD89" s="57">
        <v>0</v>
      </c>
      <c r="CE89" s="57">
        <v>0</v>
      </c>
      <c r="CF89" s="57">
        <v>0</v>
      </c>
      <c r="CG89" s="57">
        <v>0</v>
      </c>
      <c r="CH89" s="57">
        <v>0</v>
      </c>
      <c r="CI89" s="57">
        <v>0</v>
      </c>
      <c r="CJ89" s="57">
        <v>0</v>
      </c>
      <c r="CK89" s="57">
        <v>0</v>
      </c>
      <c r="CL89" s="57">
        <v>0</v>
      </c>
      <c r="CM89" s="57">
        <v>0</v>
      </c>
      <c r="CN89" s="57">
        <v>0</v>
      </c>
      <c r="CO89" s="57">
        <v>0</v>
      </c>
      <c r="CP89" s="57">
        <f t="shared" si="214"/>
        <v>0</v>
      </c>
      <c r="CQ89" s="57">
        <v>0</v>
      </c>
      <c r="CR89" s="57">
        <v>0</v>
      </c>
      <c r="CS89" s="57">
        <v>0</v>
      </c>
      <c r="CT89" s="57">
        <v>0</v>
      </c>
      <c r="CU89" s="57">
        <v>0</v>
      </c>
      <c r="CV89" s="57">
        <v>0</v>
      </c>
      <c r="CW89" s="57">
        <v>0</v>
      </c>
      <c r="CX89" s="57">
        <v>0</v>
      </c>
      <c r="CY89" s="57">
        <v>0</v>
      </c>
      <c r="CZ89" s="57">
        <v>0</v>
      </c>
      <c r="DA89" s="57">
        <v>0</v>
      </c>
      <c r="DB89" s="57">
        <v>0</v>
      </c>
      <c r="DC89" s="57">
        <f t="shared" si="215"/>
        <v>0</v>
      </c>
      <c r="DD89" s="57">
        <v>0</v>
      </c>
      <c r="DE89" s="57">
        <v>0</v>
      </c>
      <c r="DF89" s="57">
        <v>0</v>
      </c>
      <c r="DG89" s="57">
        <v>0</v>
      </c>
      <c r="DH89" s="57">
        <v>0</v>
      </c>
      <c r="DI89" s="57">
        <v>0</v>
      </c>
      <c r="DJ89" s="57">
        <v>0</v>
      </c>
      <c r="DK89" s="57">
        <v>0</v>
      </c>
      <c r="DL89" s="57">
        <v>0</v>
      </c>
      <c r="DM89" s="57">
        <v>0</v>
      </c>
      <c r="DN89" s="57">
        <v>0</v>
      </c>
      <c r="DO89" s="57">
        <v>0</v>
      </c>
      <c r="DP89" s="57">
        <f>SUM(DD89:DO89)</f>
        <v>0</v>
      </c>
    </row>
    <row r="90" spans="1:120" x14ac:dyDescent="0.2">
      <c r="B90" s="37"/>
      <c r="C90" s="8" t="s">
        <v>123</v>
      </c>
      <c r="Q90" s="57">
        <v>0</v>
      </c>
      <c r="R90" s="57">
        <v>0</v>
      </c>
      <c r="S90" s="57">
        <v>0</v>
      </c>
      <c r="T90" s="57">
        <v>0</v>
      </c>
      <c r="U90" s="57">
        <v>0</v>
      </c>
      <c r="V90" s="57">
        <v>0</v>
      </c>
      <c r="W90" s="57">
        <v>0</v>
      </c>
      <c r="X90" s="57">
        <v>2</v>
      </c>
      <c r="Y90" s="57">
        <v>0</v>
      </c>
      <c r="Z90" s="57">
        <v>0</v>
      </c>
      <c r="AA90" s="57">
        <v>0</v>
      </c>
      <c r="AB90" s="57">
        <v>1.55</v>
      </c>
      <c r="AC90" s="57">
        <f t="shared" si="210"/>
        <v>0</v>
      </c>
      <c r="AD90" s="57">
        <v>0</v>
      </c>
      <c r="AE90" s="57">
        <v>0</v>
      </c>
      <c r="AF90" s="57">
        <v>2</v>
      </c>
      <c r="AG90" s="57">
        <v>0</v>
      </c>
      <c r="AH90" s="57">
        <v>2.5</v>
      </c>
      <c r="AI90" s="57">
        <v>1.25</v>
      </c>
      <c r="AJ90" s="57">
        <v>0</v>
      </c>
      <c r="AK90" s="57">
        <v>0</v>
      </c>
      <c r="AL90" s="57">
        <v>0</v>
      </c>
      <c r="AM90" s="57">
        <v>0</v>
      </c>
      <c r="AN90" s="57">
        <v>0</v>
      </c>
      <c r="AO90" s="57">
        <v>3.4750000000000001</v>
      </c>
      <c r="AP90" s="42">
        <f t="shared" si="175"/>
        <v>2</v>
      </c>
      <c r="AQ90" s="57">
        <v>0</v>
      </c>
      <c r="AR90" s="57">
        <v>0</v>
      </c>
      <c r="AS90" s="57">
        <v>0</v>
      </c>
      <c r="AT90" s="57">
        <v>0</v>
      </c>
      <c r="AU90" s="57">
        <v>0</v>
      </c>
      <c r="AV90" s="57">
        <v>2</v>
      </c>
      <c r="AW90" s="57">
        <v>0</v>
      </c>
      <c r="AX90" s="57">
        <v>2</v>
      </c>
      <c r="AY90" s="57">
        <v>0</v>
      </c>
      <c r="AZ90" s="57">
        <v>2</v>
      </c>
      <c r="BA90" s="57">
        <v>2</v>
      </c>
      <c r="BB90" s="57">
        <v>0</v>
      </c>
      <c r="BC90" s="57">
        <f t="shared" si="211"/>
        <v>0</v>
      </c>
      <c r="BD90" s="57">
        <v>2</v>
      </c>
      <c r="BE90" s="57">
        <v>0</v>
      </c>
      <c r="BF90" s="57">
        <v>1.4750000000000001</v>
      </c>
      <c r="BG90" s="57">
        <v>0</v>
      </c>
      <c r="BH90" s="57">
        <v>0</v>
      </c>
      <c r="BI90" s="57">
        <v>0</v>
      </c>
      <c r="BJ90" s="57">
        <v>0</v>
      </c>
      <c r="BK90" s="57">
        <v>0</v>
      </c>
      <c r="BL90" s="57">
        <v>2</v>
      </c>
      <c r="BM90" s="57">
        <v>0</v>
      </c>
      <c r="BN90" s="57">
        <v>1.9750000000000001</v>
      </c>
      <c r="BO90" s="57">
        <v>0</v>
      </c>
      <c r="BP90" s="57">
        <f t="shared" si="212"/>
        <v>3.4750000000000001</v>
      </c>
      <c r="BQ90" s="57">
        <v>0</v>
      </c>
      <c r="BR90" s="57">
        <v>0</v>
      </c>
      <c r="BS90" s="57">
        <v>0</v>
      </c>
      <c r="BT90" s="57">
        <v>0</v>
      </c>
      <c r="BU90" s="57">
        <v>0</v>
      </c>
      <c r="BV90" s="57">
        <v>0</v>
      </c>
      <c r="BW90" s="57">
        <v>0</v>
      </c>
      <c r="BX90" s="57">
        <v>0</v>
      </c>
      <c r="BY90" s="57">
        <v>0</v>
      </c>
      <c r="BZ90" s="57">
        <v>0</v>
      </c>
      <c r="CA90" s="57">
        <v>0</v>
      </c>
      <c r="CB90" s="57">
        <v>0</v>
      </c>
      <c r="CC90" s="57">
        <f t="shared" si="213"/>
        <v>0</v>
      </c>
      <c r="CD90" s="57">
        <v>0</v>
      </c>
      <c r="CE90" s="57">
        <v>0</v>
      </c>
      <c r="CF90" s="57">
        <v>0</v>
      </c>
      <c r="CG90" s="57">
        <v>0</v>
      </c>
      <c r="CH90" s="57">
        <v>0</v>
      </c>
      <c r="CI90" s="57">
        <v>0</v>
      </c>
      <c r="CJ90" s="57">
        <v>0</v>
      </c>
      <c r="CK90" s="57">
        <v>0</v>
      </c>
      <c r="CL90" s="57">
        <v>0</v>
      </c>
      <c r="CM90" s="57">
        <v>0</v>
      </c>
      <c r="CN90" s="57">
        <v>0</v>
      </c>
      <c r="CO90" s="57">
        <v>0</v>
      </c>
      <c r="CP90" s="57">
        <f t="shared" si="214"/>
        <v>0</v>
      </c>
      <c r="CQ90" s="57">
        <v>0</v>
      </c>
      <c r="CR90" s="57">
        <v>0</v>
      </c>
      <c r="CS90" s="57">
        <v>0</v>
      </c>
      <c r="CT90" s="57">
        <v>0</v>
      </c>
      <c r="CU90" s="57">
        <v>0</v>
      </c>
      <c r="CV90" s="57">
        <v>0</v>
      </c>
      <c r="CW90" s="57">
        <v>0</v>
      </c>
      <c r="CX90" s="57">
        <v>0</v>
      </c>
      <c r="CY90" s="57">
        <v>0</v>
      </c>
      <c r="CZ90" s="57">
        <v>0</v>
      </c>
      <c r="DA90" s="57">
        <v>0</v>
      </c>
      <c r="DB90" s="57">
        <v>0</v>
      </c>
      <c r="DC90" s="57">
        <f t="shared" si="215"/>
        <v>0</v>
      </c>
      <c r="DD90" s="57">
        <v>0</v>
      </c>
      <c r="DE90" s="57">
        <v>0</v>
      </c>
      <c r="DF90" s="57">
        <v>0</v>
      </c>
      <c r="DG90" s="57">
        <v>0</v>
      </c>
      <c r="DH90" s="57">
        <v>0</v>
      </c>
      <c r="DI90" s="57">
        <v>0</v>
      </c>
      <c r="DJ90" s="57">
        <v>0</v>
      </c>
      <c r="DK90" s="57">
        <v>0</v>
      </c>
      <c r="DL90" s="57">
        <v>0</v>
      </c>
      <c r="DM90" s="57">
        <v>0</v>
      </c>
      <c r="DN90" s="57">
        <v>0</v>
      </c>
      <c r="DO90" s="57">
        <v>0</v>
      </c>
      <c r="DP90" s="57">
        <f>SUM(DD90:DO90)</f>
        <v>0</v>
      </c>
    </row>
    <row r="91" spans="1:120" x14ac:dyDescent="0.2">
      <c r="B91" s="37"/>
      <c r="C91" s="8" t="s">
        <v>315</v>
      </c>
      <c r="Q91" s="57">
        <v>0</v>
      </c>
      <c r="R91" s="57">
        <v>0</v>
      </c>
      <c r="S91" s="57">
        <v>0</v>
      </c>
      <c r="T91" s="57">
        <v>0</v>
      </c>
      <c r="U91" s="57">
        <v>0</v>
      </c>
      <c r="V91" s="57">
        <v>0</v>
      </c>
      <c r="W91" s="57">
        <v>0</v>
      </c>
      <c r="X91" s="57">
        <v>0</v>
      </c>
      <c r="Y91" s="57">
        <v>0</v>
      </c>
      <c r="Z91" s="57">
        <v>0</v>
      </c>
      <c r="AA91" s="57">
        <v>0</v>
      </c>
      <c r="AB91" s="57">
        <v>0</v>
      </c>
      <c r="AC91" s="57">
        <f t="shared" si="210"/>
        <v>0</v>
      </c>
      <c r="AD91" s="57">
        <v>2.2000000000000002</v>
      </c>
      <c r="AE91" s="57">
        <v>0</v>
      </c>
      <c r="AF91" s="57">
        <v>0</v>
      </c>
      <c r="AG91" s="57">
        <v>0</v>
      </c>
      <c r="AH91" s="57">
        <v>0</v>
      </c>
      <c r="AI91" s="57">
        <v>1</v>
      </c>
      <c r="AJ91" s="57">
        <v>2</v>
      </c>
      <c r="AK91" s="57">
        <v>0</v>
      </c>
      <c r="AL91" s="57">
        <v>0</v>
      </c>
      <c r="AM91" s="57">
        <v>0</v>
      </c>
      <c r="AN91" s="57">
        <v>0</v>
      </c>
      <c r="AO91" s="57">
        <v>2</v>
      </c>
      <c r="AP91" s="42">
        <f t="shared" si="175"/>
        <v>2.2000000000000002</v>
      </c>
      <c r="AQ91" s="57">
        <v>0</v>
      </c>
      <c r="AR91" s="57">
        <v>0</v>
      </c>
      <c r="AS91" s="57">
        <v>0</v>
      </c>
      <c r="AT91" s="57">
        <v>0</v>
      </c>
      <c r="AU91" s="57">
        <v>0</v>
      </c>
      <c r="AV91" s="57">
        <v>2</v>
      </c>
      <c r="AW91" s="57">
        <v>0</v>
      </c>
      <c r="AX91" s="57">
        <v>0</v>
      </c>
      <c r="AY91" s="57">
        <v>0.5</v>
      </c>
      <c r="AZ91" s="57">
        <v>0</v>
      </c>
      <c r="BA91" s="57">
        <v>2</v>
      </c>
      <c r="BB91" s="57">
        <v>0</v>
      </c>
      <c r="BC91" s="57">
        <f t="shared" si="211"/>
        <v>0</v>
      </c>
      <c r="BD91" s="57">
        <v>0</v>
      </c>
      <c r="BE91" s="57">
        <v>0</v>
      </c>
      <c r="BF91" s="57">
        <v>0</v>
      </c>
      <c r="BG91" s="57">
        <v>0</v>
      </c>
      <c r="BH91" s="57">
        <v>0</v>
      </c>
      <c r="BI91" s="57">
        <v>0</v>
      </c>
      <c r="BJ91" s="57">
        <v>3</v>
      </c>
      <c r="BK91" s="57">
        <v>0</v>
      </c>
      <c r="BL91" s="57">
        <v>2</v>
      </c>
      <c r="BM91" s="57">
        <v>8</v>
      </c>
      <c r="BN91" s="57">
        <v>8</v>
      </c>
      <c r="BO91" s="57">
        <v>0</v>
      </c>
      <c r="BP91" s="57">
        <f t="shared" si="212"/>
        <v>0</v>
      </c>
      <c r="BQ91" s="57">
        <v>0</v>
      </c>
      <c r="BR91" s="57">
        <v>0</v>
      </c>
      <c r="BS91" s="57">
        <v>0</v>
      </c>
      <c r="BT91" s="57">
        <v>0</v>
      </c>
      <c r="BU91" s="57">
        <v>0</v>
      </c>
      <c r="BV91" s="57">
        <v>0</v>
      </c>
      <c r="BW91" s="57">
        <v>0</v>
      </c>
      <c r="BX91" s="57">
        <v>0</v>
      </c>
      <c r="BY91" s="57">
        <v>0</v>
      </c>
      <c r="BZ91" s="57">
        <v>0</v>
      </c>
      <c r="CA91" s="57">
        <v>0</v>
      </c>
      <c r="CB91" s="57">
        <v>0</v>
      </c>
      <c r="CC91" s="57">
        <f t="shared" si="213"/>
        <v>0</v>
      </c>
      <c r="CD91" s="57">
        <v>0</v>
      </c>
      <c r="CE91" s="57">
        <v>0</v>
      </c>
      <c r="CF91" s="57">
        <v>0</v>
      </c>
      <c r="CG91" s="57">
        <v>0</v>
      </c>
      <c r="CH91" s="57">
        <v>0</v>
      </c>
      <c r="CI91" s="57">
        <v>0</v>
      </c>
      <c r="CJ91" s="57">
        <v>0</v>
      </c>
      <c r="CK91" s="57">
        <v>0</v>
      </c>
      <c r="CL91" s="57">
        <v>0</v>
      </c>
      <c r="CM91" s="57">
        <v>0</v>
      </c>
      <c r="CN91" s="57">
        <v>0</v>
      </c>
      <c r="CO91" s="57">
        <v>0</v>
      </c>
      <c r="CP91" s="57">
        <f t="shared" si="214"/>
        <v>0</v>
      </c>
      <c r="CQ91" s="57">
        <v>0</v>
      </c>
      <c r="CR91" s="57">
        <v>0</v>
      </c>
      <c r="CS91" s="57">
        <v>0</v>
      </c>
      <c r="CT91" s="57">
        <v>0</v>
      </c>
      <c r="CU91" s="57">
        <v>0</v>
      </c>
      <c r="CV91" s="57">
        <v>0</v>
      </c>
      <c r="CW91" s="57">
        <v>0</v>
      </c>
      <c r="CX91" s="57">
        <v>0</v>
      </c>
      <c r="CY91" s="57">
        <v>0</v>
      </c>
      <c r="CZ91" s="57">
        <v>0</v>
      </c>
      <c r="DA91" s="57">
        <v>0</v>
      </c>
      <c r="DB91" s="57">
        <v>0</v>
      </c>
      <c r="DC91" s="57">
        <f t="shared" si="215"/>
        <v>0</v>
      </c>
      <c r="DD91" s="57">
        <v>0</v>
      </c>
      <c r="DE91" s="57">
        <v>0</v>
      </c>
      <c r="DF91" s="57">
        <v>0</v>
      </c>
      <c r="DG91" s="57">
        <v>0</v>
      </c>
      <c r="DH91" s="57">
        <v>0</v>
      </c>
      <c r="DI91" s="57">
        <v>0</v>
      </c>
      <c r="DJ91" s="57">
        <v>0</v>
      </c>
      <c r="DK91" s="57">
        <v>0</v>
      </c>
      <c r="DL91" s="57">
        <v>0</v>
      </c>
      <c r="DM91" s="57">
        <v>0</v>
      </c>
      <c r="DN91" s="57">
        <v>0</v>
      </c>
      <c r="DO91" s="57">
        <v>0</v>
      </c>
      <c r="DP91" s="57">
        <f>SUM(DD91:DO91)</f>
        <v>0</v>
      </c>
    </row>
    <row r="92" spans="1:120" x14ac:dyDescent="0.2">
      <c r="B92" s="43" t="s">
        <v>316</v>
      </c>
      <c r="C92" s="44"/>
      <c r="D92" s="58"/>
      <c r="E92" s="58"/>
      <c r="F92" s="58"/>
      <c r="G92" s="58"/>
      <c r="H92" s="58"/>
      <c r="I92" s="58"/>
      <c r="J92" s="58"/>
      <c r="K92" s="58"/>
      <c r="L92" s="58"/>
      <c r="M92" s="58"/>
      <c r="N92" s="58"/>
      <c r="O92" s="58"/>
      <c r="P92" s="58"/>
      <c r="Q92" s="58">
        <f>SUM(Q87:Q91)</f>
        <v>0</v>
      </c>
      <c r="R92" s="58">
        <f t="shared" ref="R92:AO92" si="216">SUM(R87:R91)</f>
        <v>0</v>
      </c>
      <c r="S92" s="58">
        <f t="shared" si="216"/>
        <v>4</v>
      </c>
      <c r="T92" s="58">
        <f t="shared" si="216"/>
        <v>0</v>
      </c>
      <c r="U92" s="58">
        <f t="shared" si="216"/>
        <v>0</v>
      </c>
      <c r="V92" s="58">
        <f t="shared" si="216"/>
        <v>0</v>
      </c>
      <c r="W92" s="58">
        <f t="shared" si="216"/>
        <v>0</v>
      </c>
      <c r="X92" s="58">
        <f t="shared" si="216"/>
        <v>2</v>
      </c>
      <c r="Y92" s="58">
        <f t="shared" si="216"/>
        <v>4</v>
      </c>
      <c r="Z92" s="58">
        <f t="shared" si="216"/>
        <v>2</v>
      </c>
      <c r="AA92" s="58">
        <f t="shared" si="216"/>
        <v>0</v>
      </c>
      <c r="AB92" s="58">
        <f t="shared" si="216"/>
        <v>3.55</v>
      </c>
      <c r="AC92" s="58">
        <f>SUM(AC87:AC91)</f>
        <v>4</v>
      </c>
      <c r="AD92" s="58">
        <f t="shared" si="216"/>
        <v>8.1999999999999993</v>
      </c>
      <c r="AE92" s="58">
        <f t="shared" si="216"/>
        <v>0</v>
      </c>
      <c r="AF92" s="58">
        <f t="shared" si="216"/>
        <v>6</v>
      </c>
      <c r="AG92" s="58">
        <f t="shared" si="216"/>
        <v>0</v>
      </c>
      <c r="AH92" s="58">
        <f t="shared" si="216"/>
        <v>6.5</v>
      </c>
      <c r="AI92" s="58">
        <f t="shared" si="216"/>
        <v>4.25</v>
      </c>
      <c r="AJ92" s="58">
        <f t="shared" si="216"/>
        <v>5.5</v>
      </c>
      <c r="AK92" s="58">
        <f t="shared" si="216"/>
        <v>2</v>
      </c>
      <c r="AL92" s="58">
        <f t="shared" si="216"/>
        <v>0</v>
      </c>
      <c r="AM92" s="58">
        <f t="shared" si="216"/>
        <v>0</v>
      </c>
      <c r="AN92" s="58">
        <f t="shared" si="216"/>
        <v>0</v>
      </c>
      <c r="AO92" s="58">
        <f t="shared" si="216"/>
        <v>7.375</v>
      </c>
      <c r="AP92" s="58">
        <f>SUM(AP87:AP91)</f>
        <v>14.2</v>
      </c>
      <c r="AQ92" s="58">
        <f t="shared" ref="AQ92:BB92" si="217">SUM(AQ87:AQ91)</f>
        <v>0</v>
      </c>
      <c r="AR92" s="58">
        <f t="shared" si="217"/>
        <v>0</v>
      </c>
      <c r="AS92" s="58">
        <f t="shared" si="217"/>
        <v>0</v>
      </c>
      <c r="AT92" s="58">
        <f t="shared" si="217"/>
        <v>0</v>
      </c>
      <c r="AU92" s="58">
        <f t="shared" si="217"/>
        <v>0</v>
      </c>
      <c r="AV92" s="58">
        <f t="shared" si="217"/>
        <v>4</v>
      </c>
      <c r="AW92" s="58">
        <f t="shared" si="217"/>
        <v>0</v>
      </c>
      <c r="AX92" s="58">
        <f t="shared" si="217"/>
        <v>2</v>
      </c>
      <c r="AY92" s="58">
        <f t="shared" si="217"/>
        <v>0.5</v>
      </c>
      <c r="AZ92" s="58">
        <f t="shared" si="217"/>
        <v>4.4749999999999996</v>
      </c>
      <c r="BA92" s="58">
        <f t="shared" si="217"/>
        <v>4</v>
      </c>
      <c r="BB92" s="58">
        <f t="shared" si="217"/>
        <v>0</v>
      </c>
      <c r="BC92" s="58">
        <f>SUM(BC87:BC91)</f>
        <v>0</v>
      </c>
      <c r="BD92" s="58">
        <f t="shared" ref="BD92:CO92" si="218">SUM(BD87:BD91)</f>
        <v>2</v>
      </c>
      <c r="BE92" s="58">
        <f t="shared" si="218"/>
        <v>0</v>
      </c>
      <c r="BF92" s="58">
        <f t="shared" si="218"/>
        <v>1.4750000000000001</v>
      </c>
      <c r="BG92" s="58">
        <f t="shared" si="218"/>
        <v>0</v>
      </c>
      <c r="BH92" s="58">
        <f t="shared" si="218"/>
        <v>0</v>
      </c>
      <c r="BI92" s="58">
        <f t="shared" si="218"/>
        <v>0</v>
      </c>
      <c r="BJ92" s="58">
        <f t="shared" si="218"/>
        <v>7</v>
      </c>
      <c r="BK92" s="58">
        <f t="shared" si="218"/>
        <v>2</v>
      </c>
      <c r="BL92" s="58">
        <f t="shared" si="218"/>
        <v>4</v>
      </c>
      <c r="BM92" s="58">
        <f t="shared" si="218"/>
        <v>14</v>
      </c>
      <c r="BN92" s="58">
        <f t="shared" si="218"/>
        <v>11.975</v>
      </c>
      <c r="BO92" s="58">
        <f t="shared" si="218"/>
        <v>3.5750000000000002</v>
      </c>
      <c r="BP92" s="58">
        <f t="shared" si="218"/>
        <v>3.4750000000000001</v>
      </c>
      <c r="BQ92" s="58">
        <f t="shared" si="218"/>
        <v>0</v>
      </c>
      <c r="BR92" s="58">
        <f t="shared" si="218"/>
        <v>2</v>
      </c>
      <c r="BS92" s="58">
        <f t="shared" si="218"/>
        <v>0</v>
      </c>
      <c r="BT92" s="58">
        <f t="shared" si="218"/>
        <v>1.8250000000000002</v>
      </c>
      <c r="BU92" s="58">
        <f t="shared" si="218"/>
        <v>0</v>
      </c>
      <c r="BV92" s="58">
        <f t="shared" si="218"/>
        <v>0</v>
      </c>
      <c r="BW92" s="58">
        <v>0</v>
      </c>
      <c r="BX92" s="58">
        <f t="shared" si="218"/>
        <v>0</v>
      </c>
      <c r="BY92" s="58">
        <f t="shared" si="218"/>
        <v>0</v>
      </c>
      <c r="BZ92" s="58">
        <f t="shared" si="218"/>
        <v>0</v>
      </c>
      <c r="CA92" s="58">
        <f t="shared" si="218"/>
        <v>0</v>
      </c>
      <c r="CB92" s="58">
        <f t="shared" si="218"/>
        <v>0</v>
      </c>
      <c r="CC92" s="58">
        <f t="shared" si="218"/>
        <v>2</v>
      </c>
      <c r="CD92" s="58">
        <f t="shared" si="218"/>
        <v>0</v>
      </c>
      <c r="CE92" s="58">
        <f t="shared" si="218"/>
        <v>0</v>
      </c>
      <c r="CF92" s="58">
        <f t="shared" si="218"/>
        <v>0</v>
      </c>
      <c r="CG92" s="58">
        <f t="shared" si="218"/>
        <v>0</v>
      </c>
      <c r="CH92" s="58">
        <f t="shared" si="218"/>
        <v>0</v>
      </c>
      <c r="CI92" s="58">
        <f t="shared" si="218"/>
        <v>0</v>
      </c>
      <c r="CJ92" s="58">
        <v>0</v>
      </c>
      <c r="CK92" s="58">
        <f t="shared" si="218"/>
        <v>0</v>
      </c>
      <c r="CL92" s="58">
        <f t="shared" si="218"/>
        <v>0</v>
      </c>
      <c r="CM92" s="58">
        <f t="shared" si="218"/>
        <v>0</v>
      </c>
      <c r="CN92" s="58">
        <f t="shared" si="218"/>
        <v>0</v>
      </c>
      <c r="CO92" s="58">
        <f t="shared" si="218"/>
        <v>0</v>
      </c>
      <c r="CP92" s="58">
        <f>SUM(CP87:CP91)</f>
        <v>0</v>
      </c>
      <c r="CQ92" s="58">
        <f t="shared" ref="CQ92:CV92" si="219">SUM(CQ87:CQ91)</f>
        <v>0</v>
      </c>
      <c r="CR92" s="58">
        <f t="shared" si="219"/>
        <v>0</v>
      </c>
      <c r="CS92" s="58">
        <f t="shared" si="219"/>
        <v>0</v>
      </c>
      <c r="CT92" s="58">
        <f t="shared" si="219"/>
        <v>0</v>
      </c>
      <c r="CU92" s="58">
        <f t="shared" si="219"/>
        <v>0</v>
      </c>
      <c r="CV92" s="58">
        <f t="shared" si="219"/>
        <v>0</v>
      </c>
      <c r="CW92" s="58">
        <v>0</v>
      </c>
      <c r="CX92" s="58">
        <f t="shared" ref="CX92:DC92" si="220">SUM(CX87:CX91)</f>
        <v>0</v>
      </c>
      <c r="CY92" s="58">
        <f t="shared" si="220"/>
        <v>0</v>
      </c>
      <c r="CZ92" s="58">
        <f t="shared" si="220"/>
        <v>0</v>
      </c>
      <c r="DA92" s="58">
        <f t="shared" si="220"/>
        <v>0</v>
      </c>
      <c r="DB92" s="58">
        <f t="shared" si="220"/>
        <v>0</v>
      </c>
      <c r="DC92" s="58">
        <f t="shared" si="220"/>
        <v>0</v>
      </c>
      <c r="DD92" s="58">
        <f t="shared" ref="DD92:DI92" si="221">SUM(DD87:DD91)</f>
        <v>0</v>
      </c>
      <c r="DE92" s="58">
        <f t="shared" si="221"/>
        <v>0</v>
      </c>
      <c r="DF92" s="58">
        <f t="shared" si="221"/>
        <v>0</v>
      </c>
      <c r="DG92" s="58">
        <f t="shared" si="221"/>
        <v>0</v>
      </c>
      <c r="DH92" s="58">
        <f t="shared" si="221"/>
        <v>0</v>
      </c>
      <c r="DI92" s="58">
        <f t="shared" si="221"/>
        <v>0</v>
      </c>
      <c r="DJ92" s="58">
        <v>0</v>
      </c>
      <c r="DK92" s="58">
        <f t="shared" ref="DK92:DP92" si="222">SUM(DK87:DK91)</f>
        <v>0</v>
      </c>
      <c r="DL92" s="58">
        <f t="shared" si="222"/>
        <v>0</v>
      </c>
      <c r="DM92" s="58">
        <f t="shared" si="222"/>
        <v>0</v>
      </c>
      <c r="DN92" s="58">
        <f t="shared" si="222"/>
        <v>0</v>
      </c>
      <c r="DO92" s="58">
        <f t="shared" si="222"/>
        <v>0</v>
      </c>
      <c r="DP92" s="58">
        <f t="shared" si="222"/>
        <v>0</v>
      </c>
    </row>
    <row r="93" spans="1:120" x14ac:dyDescent="0.2">
      <c r="A93" s="49" t="s">
        <v>317</v>
      </c>
      <c r="B93" s="50"/>
      <c r="C93" s="51"/>
      <c r="D93" s="60"/>
      <c r="E93" s="60"/>
      <c r="F93" s="60"/>
      <c r="G93" s="60"/>
      <c r="H93" s="60"/>
      <c r="I93" s="60"/>
      <c r="J93" s="60"/>
      <c r="K93" s="60"/>
      <c r="L93" s="60"/>
      <c r="M93" s="60"/>
      <c r="N93" s="60"/>
      <c r="O93" s="60"/>
      <c r="P93" s="60"/>
      <c r="Q93" s="60">
        <f>Q72+Q79+Q83+Q86+Q92</f>
        <v>8</v>
      </c>
      <c r="R93" s="60">
        <f t="shared" ref="R93:AO93" si="223">R72+R79+R83+R86+R92</f>
        <v>0</v>
      </c>
      <c r="S93" s="60">
        <f t="shared" si="223"/>
        <v>6</v>
      </c>
      <c r="T93" s="60">
        <f t="shared" si="223"/>
        <v>10.85</v>
      </c>
      <c r="U93" s="60">
        <f t="shared" si="223"/>
        <v>9.8000000000000007</v>
      </c>
      <c r="V93" s="60">
        <f t="shared" si="223"/>
        <v>0</v>
      </c>
      <c r="W93" s="60">
        <f t="shared" si="223"/>
        <v>0</v>
      </c>
      <c r="X93" s="60">
        <f t="shared" si="223"/>
        <v>15.824999999999999</v>
      </c>
      <c r="Y93" s="60">
        <f t="shared" si="223"/>
        <v>7.4249999999999998</v>
      </c>
      <c r="Z93" s="60">
        <f t="shared" si="223"/>
        <v>2</v>
      </c>
      <c r="AA93" s="60">
        <f t="shared" si="223"/>
        <v>4</v>
      </c>
      <c r="AB93" s="60">
        <f t="shared" si="223"/>
        <v>5.55</v>
      </c>
      <c r="AC93" s="60">
        <f>AC72+AC79+AC83+AC86+AC92</f>
        <v>14</v>
      </c>
      <c r="AD93" s="60">
        <f t="shared" si="223"/>
        <v>15.399999999999999</v>
      </c>
      <c r="AE93" s="60">
        <f t="shared" si="223"/>
        <v>0</v>
      </c>
      <c r="AF93" s="60">
        <f t="shared" si="223"/>
        <v>18</v>
      </c>
      <c r="AG93" s="60">
        <f t="shared" si="223"/>
        <v>18</v>
      </c>
      <c r="AH93" s="60">
        <f t="shared" si="223"/>
        <v>14.5</v>
      </c>
      <c r="AI93" s="60">
        <f t="shared" si="223"/>
        <v>11.125</v>
      </c>
      <c r="AJ93" s="60">
        <f t="shared" si="223"/>
        <v>17.5</v>
      </c>
      <c r="AK93" s="60">
        <f t="shared" si="223"/>
        <v>2</v>
      </c>
      <c r="AL93" s="60">
        <f t="shared" si="223"/>
        <v>6</v>
      </c>
      <c r="AM93" s="60">
        <f t="shared" si="223"/>
        <v>5.4</v>
      </c>
      <c r="AN93" s="60">
        <f t="shared" si="223"/>
        <v>0</v>
      </c>
      <c r="AO93" s="60">
        <f t="shared" si="223"/>
        <v>17.375</v>
      </c>
      <c r="AP93" s="60">
        <f>AP72+AP79+AP83+AP86+AP92</f>
        <v>33.4</v>
      </c>
      <c r="AQ93" s="60">
        <f t="shared" ref="AQ93:BB93" si="224">AQ72+AQ79+AQ83+AQ86+AQ92</f>
        <v>7.5</v>
      </c>
      <c r="AR93" s="60">
        <f t="shared" si="224"/>
        <v>11.25</v>
      </c>
      <c r="AS93" s="60">
        <f t="shared" si="224"/>
        <v>2</v>
      </c>
      <c r="AT93" s="60">
        <f t="shared" si="224"/>
        <v>4</v>
      </c>
      <c r="AU93" s="60">
        <f t="shared" si="224"/>
        <v>0</v>
      </c>
      <c r="AV93" s="60">
        <f t="shared" si="224"/>
        <v>11.45</v>
      </c>
      <c r="AW93" s="60">
        <f t="shared" si="224"/>
        <v>8</v>
      </c>
      <c r="AX93" s="60">
        <f t="shared" si="224"/>
        <v>4</v>
      </c>
      <c r="AY93" s="60">
        <f t="shared" si="224"/>
        <v>10.5</v>
      </c>
      <c r="AZ93" s="60">
        <f t="shared" si="224"/>
        <v>10.574999999999999</v>
      </c>
      <c r="BA93" s="60">
        <f t="shared" si="224"/>
        <v>11</v>
      </c>
      <c r="BB93" s="60">
        <f t="shared" si="224"/>
        <v>12</v>
      </c>
      <c r="BC93" s="60">
        <f>BC72+BC79+BC83+BC86+BC92</f>
        <v>20.75</v>
      </c>
      <c r="BD93" s="60">
        <f t="shared" ref="BD93:CV93" si="225">BD72+BD79+BD83+BD86+BD92</f>
        <v>10</v>
      </c>
      <c r="BE93" s="60">
        <f t="shared" si="225"/>
        <v>16</v>
      </c>
      <c r="BF93" s="60">
        <f t="shared" si="225"/>
        <v>14.425000000000001</v>
      </c>
      <c r="BG93" s="60">
        <f t="shared" si="225"/>
        <v>4</v>
      </c>
      <c r="BH93" s="60">
        <f t="shared" si="225"/>
        <v>7.9</v>
      </c>
      <c r="BI93" s="60">
        <f t="shared" si="225"/>
        <v>14.2</v>
      </c>
      <c r="BJ93" s="60">
        <f t="shared" si="225"/>
        <v>13</v>
      </c>
      <c r="BK93" s="60">
        <f t="shared" si="225"/>
        <v>3.85</v>
      </c>
      <c r="BL93" s="60">
        <f t="shared" si="225"/>
        <v>4</v>
      </c>
      <c r="BM93" s="60">
        <f t="shared" si="225"/>
        <v>39.424999999999997</v>
      </c>
      <c r="BN93" s="60">
        <f t="shared" si="225"/>
        <v>19.975000000000001</v>
      </c>
      <c r="BO93" s="60">
        <f t="shared" si="225"/>
        <v>5.5750000000000002</v>
      </c>
      <c r="BP93" s="60">
        <f t="shared" si="225"/>
        <v>40.424999999999997</v>
      </c>
      <c r="BQ93" s="60">
        <f t="shared" si="225"/>
        <v>28</v>
      </c>
      <c r="BR93" s="60">
        <f t="shared" si="225"/>
        <v>4</v>
      </c>
      <c r="BS93" s="60">
        <f t="shared" si="225"/>
        <v>0</v>
      </c>
      <c r="BT93" s="60">
        <f t="shared" si="225"/>
        <v>21.7</v>
      </c>
      <c r="BU93" s="60">
        <f t="shared" si="225"/>
        <v>15.074999999999999</v>
      </c>
      <c r="BV93" s="60">
        <f t="shared" si="225"/>
        <v>0</v>
      </c>
      <c r="BW93" s="60">
        <v>0</v>
      </c>
      <c r="BX93" s="60">
        <f>BX72+BX79+BX83+BX86+BX92</f>
        <v>0</v>
      </c>
      <c r="BY93" s="60">
        <f t="shared" si="225"/>
        <v>0</v>
      </c>
      <c r="BZ93" s="60">
        <f t="shared" si="225"/>
        <v>0</v>
      </c>
      <c r="CA93" s="60">
        <f t="shared" si="225"/>
        <v>0</v>
      </c>
      <c r="CB93" s="60">
        <f t="shared" si="225"/>
        <v>0</v>
      </c>
      <c r="CC93" s="60">
        <f t="shared" si="225"/>
        <v>32</v>
      </c>
      <c r="CD93" s="60">
        <f t="shared" si="225"/>
        <v>0</v>
      </c>
      <c r="CE93" s="60">
        <f t="shared" si="225"/>
        <v>0</v>
      </c>
      <c r="CF93" s="60">
        <f t="shared" si="225"/>
        <v>0</v>
      </c>
      <c r="CG93" s="60">
        <f t="shared" si="225"/>
        <v>0</v>
      </c>
      <c r="CH93" s="60">
        <f t="shared" si="225"/>
        <v>0</v>
      </c>
      <c r="CI93" s="60">
        <f t="shared" si="225"/>
        <v>0</v>
      </c>
      <c r="CJ93" s="60">
        <v>0</v>
      </c>
      <c r="CK93" s="60">
        <f>CK72+CK79+CK83+CK86+CK92</f>
        <v>0</v>
      </c>
      <c r="CL93" s="60">
        <f t="shared" si="225"/>
        <v>0</v>
      </c>
      <c r="CM93" s="60">
        <f t="shared" si="225"/>
        <v>0</v>
      </c>
      <c r="CN93" s="60">
        <f t="shared" si="225"/>
        <v>0</v>
      </c>
      <c r="CO93" s="60">
        <f t="shared" si="225"/>
        <v>0</v>
      </c>
      <c r="CP93" s="60">
        <f t="shared" si="225"/>
        <v>0</v>
      </c>
      <c r="CQ93" s="60">
        <f t="shared" si="225"/>
        <v>0</v>
      </c>
      <c r="CR93" s="60">
        <f t="shared" si="225"/>
        <v>0</v>
      </c>
      <c r="CS93" s="60">
        <f t="shared" si="225"/>
        <v>0</v>
      </c>
      <c r="CT93" s="60">
        <f t="shared" si="225"/>
        <v>0</v>
      </c>
      <c r="CU93" s="60">
        <f t="shared" si="225"/>
        <v>0</v>
      </c>
      <c r="CV93" s="60">
        <f t="shared" si="225"/>
        <v>0</v>
      </c>
      <c r="CW93" s="60">
        <v>0</v>
      </c>
      <c r="CX93" s="60">
        <f>CX72+CX79+CX83+CX86+CX92</f>
        <v>0</v>
      </c>
      <c r="CY93" s="60">
        <f t="shared" ref="CY93:DC93" si="226">CY72+CY79+CY83+CY86+CY92</f>
        <v>0</v>
      </c>
      <c r="CZ93" s="60">
        <f t="shared" si="226"/>
        <v>0</v>
      </c>
      <c r="DA93" s="60">
        <f t="shared" si="226"/>
        <v>0</v>
      </c>
      <c r="DB93" s="60">
        <f t="shared" si="226"/>
        <v>0</v>
      </c>
      <c r="DC93" s="60">
        <f t="shared" si="226"/>
        <v>0</v>
      </c>
      <c r="DD93" s="60">
        <f t="shared" ref="DD93:DI93" si="227">DD72+DD79+DD83+DD86+DD92</f>
        <v>0</v>
      </c>
      <c r="DE93" s="60">
        <f t="shared" si="227"/>
        <v>0</v>
      </c>
      <c r="DF93" s="60">
        <f t="shared" si="227"/>
        <v>0</v>
      </c>
      <c r="DG93" s="60">
        <f t="shared" si="227"/>
        <v>0</v>
      </c>
      <c r="DH93" s="60">
        <f t="shared" si="227"/>
        <v>0</v>
      </c>
      <c r="DI93" s="60">
        <f t="shared" si="227"/>
        <v>0</v>
      </c>
      <c r="DJ93" s="60">
        <v>0</v>
      </c>
      <c r="DK93" s="60">
        <f t="shared" ref="DK93:DP93" si="228">DK72+DK79+DK83+DK86+DK92</f>
        <v>0</v>
      </c>
      <c r="DL93" s="60">
        <f t="shared" si="228"/>
        <v>0</v>
      </c>
      <c r="DM93" s="60">
        <f t="shared" si="228"/>
        <v>0</v>
      </c>
      <c r="DN93" s="60">
        <f t="shared" si="228"/>
        <v>0</v>
      </c>
      <c r="DO93" s="60">
        <f t="shared" si="228"/>
        <v>0</v>
      </c>
      <c r="DP93" s="60">
        <f t="shared" si="228"/>
        <v>0</v>
      </c>
    </row>
    <row r="94" spans="1:120" x14ac:dyDescent="0.2">
      <c r="A94" s="53" t="s">
        <v>318</v>
      </c>
      <c r="B94" s="54"/>
      <c r="C94" s="54"/>
      <c r="D94" s="62"/>
      <c r="E94" s="62"/>
      <c r="F94" s="62"/>
      <c r="G94" s="62"/>
      <c r="H94" s="62"/>
      <c r="I94" s="62"/>
      <c r="J94" s="62"/>
      <c r="K94" s="62"/>
      <c r="L94" s="62"/>
      <c r="M94" s="62"/>
      <c r="N94" s="62"/>
      <c r="O94" s="62"/>
      <c r="P94" s="62"/>
      <c r="Q94" s="62">
        <f t="shared" ref="Q94:AB94" si="229">Q93+Q70+Q53+Q28</f>
        <v>87.525000000000006</v>
      </c>
      <c r="R94" s="62">
        <f t="shared" si="229"/>
        <v>62.674999999999997</v>
      </c>
      <c r="S94" s="62">
        <f t="shared" si="229"/>
        <v>92.474999999999994</v>
      </c>
      <c r="T94" s="62">
        <f t="shared" si="229"/>
        <v>170.85000000000002</v>
      </c>
      <c r="U94" s="62">
        <f t="shared" si="229"/>
        <v>163.19999999999999</v>
      </c>
      <c r="V94" s="62">
        <f t="shared" si="229"/>
        <v>136.1</v>
      </c>
      <c r="W94" s="62">
        <f t="shared" si="229"/>
        <v>142.22499999999999</v>
      </c>
      <c r="X94" s="62">
        <f t="shared" si="229"/>
        <v>159.37499999999997</v>
      </c>
      <c r="Y94" s="62">
        <f t="shared" si="229"/>
        <v>92.375000000000014</v>
      </c>
      <c r="Z94" s="62">
        <f t="shared" si="229"/>
        <v>62.875</v>
      </c>
      <c r="AA94" s="62">
        <f t="shared" si="229"/>
        <v>150.6</v>
      </c>
      <c r="AB94" s="62">
        <f t="shared" si="229"/>
        <v>114.35000000000001</v>
      </c>
      <c r="AC94" s="62">
        <f>AC28+AC53+AC70+AC93</f>
        <v>242.67500000000001</v>
      </c>
      <c r="AD94" s="62">
        <f t="shared" ref="AD94:AP94" si="230">AD93+AD70+AD53+AD28</f>
        <v>189.37500000000003</v>
      </c>
      <c r="AE94" s="62">
        <f t="shared" si="230"/>
        <v>120.97499999999999</v>
      </c>
      <c r="AF94" s="62">
        <f t="shared" si="230"/>
        <v>168.625</v>
      </c>
      <c r="AG94" s="62">
        <f t="shared" si="230"/>
        <v>92</v>
      </c>
      <c r="AH94" s="62">
        <f t="shared" si="230"/>
        <v>204.6</v>
      </c>
      <c r="AI94" s="62">
        <f t="shared" si="230"/>
        <v>126.72499999999999</v>
      </c>
      <c r="AJ94" s="62">
        <f t="shared" si="230"/>
        <v>175.72499999999999</v>
      </c>
      <c r="AK94" s="62">
        <f t="shared" si="230"/>
        <v>66.375</v>
      </c>
      <c r="AL94" s="62">
        <f t="shared" si="230"/>
        <v>102.25</v>
      </c>
      <c r="AM94" s="62">
        <f t="shared" si="230"/>
        <v>80.2</v>
      </c>
      <c r="AN94" s="62">
        <f t="shared" si="230"/>
        <v>113.375</v>
      </c>
      <c r="AO94" s="62">
        <f t="shared" si="230"/>
        <v>132.625</v>
      </c>
      <c r="AP94" s="62">
        <f t="shared" si="230"/>
        <v>478.97499999999997</v>
      </c>
      <c r="AQ94" s="62">
        <f t="shared" ref="AQ94:DB94" si="231">AQ28+AQ53+AQ70+AQ93</f>
        <v>111.95</v>
      </c>
      <c r="AR94" s="62">
        <f t="shared" si="231"/>
        <v>89.425000000000011</v>
      </c>
      <c r="AS94" s="62">
        <f t="shared" si="231"/>
        <v>104.1</v>
      </c>
      <c r="AT94" s="62">
        <f t="shared" si="231"/>
        <v>130.97499999999999</v>
      </c>
      <c r="AU94" s="62">
        <f t="shared" si="231"/>
        <v>66.875</v>
      </c>
      <c r="AV94" s="62">
        <f t="shared" si="231"/>
        <v>108.12500000000001</v>
      </c>
      <c r="AW94" s="62">
        <f t="shared" si="231"/>
        <v>95.224999999999994</v>
      </c>
      <c r="AX94" s="62">
        <f t="shared" si="231"/>
        <v>119.94999999999999</v>
      </c>
      <c r="AY94" s="62">
        <f t="shared" si="231"/>
        <v>110.15</v>
      </c>
      <c r="AZ94" s="62">
        <f t="shared" si="231"/>
        <v>184.25</v>
      </c>
      <c r="BA94" s="62">
        <f t="shared" si="231"/>
        <v>223.15</v>
      </c>
      <c r="BB94" s="62">
        <f t="shared" si="231"/>
        <v>159.875</v>
      </c>
      <c r="BC94" s="62">
        <f t="shared" si="231"/>
        <v>305.47500000000002</v>
      </c>
      <c r="BD94" s="62">
        <f t="shared" si="231"/>
        <v>148.64999999999998</v>
      </c>
      <c r="BE94" s="62">
        <f t="shared" si="231"/>
        <v>149.42500000000001</v>
      </c>
      <c r="BF94" s="62">
        <f t="shared" si="231"/>
        <v>173.125</v>
      </c>
      <c r="BG94" s="62">
        <f t="shared" si="231"/>
        <v>144.5</v>
      </c>
      <c r="BH94" s="62">
        <f t="shared" si="231"/>
        <v>164.2</v>
      </c>
      <c r="BI94" s="62">
        <f t="shared" si="231"/>
        <v>122.27499999999999</v>
      </c>
      <c r="BJ94" s="62">
        <f t="shared" si="231"/>
        <v>170.25</v>
      </c>
      <c r="BK94" s="62">
        <f t="shared" si="231"/>
        <v>214.37500000000003</v>
      </c>
      <c r="BL94" s="62">
        <f t="shared" si="231"/>
        <v>144.94999999999999</v>
      </c>
      <c r="BM94" s="62">
        <f t="shared" si="231"/>
        <v>210.05</v>
      </c>
      <c r="BN94" s="62">
        <f t="shared" si="231"/>
        <v>162.94999999999999</v>
      </c>
      <c r="BO94" s="62">
        <f t="shared" si="231"/>
        <v>204.92500000000001</v>
      </c>
      <c r="BP94" s="62">
        <f t="shared" si="231"/>
        <v>471.2</v>
      </c>
      <c r="BQ94" s="62">
        <f t="shared" si="231"/>
        <v>262.45</v>
      </c>
      <c r="BR94" s="62">
        <f t="shared" si="231"/>
        <v>96.775000000000006</v>
      </c>
      <c r="BS94" s="62">
        <f t="shared" si="231"/>
        <v>149.55000000000001</v>
      </c>
      <c r="BT94" s="62">
        <f t="shared" si="231"/>
        <v>189.125</v>
      </c>
      <c r="BU94" s="62">
        <f t="shared" si="231"/>
        <v>55.575000000000003</v>
      </c>
      <c r="BV94" s="62">
        <f t="shared" si="231"/>
        <v>227.8</v>
      </c>
      <c r="BW94" s="62">
        <f t="shared" si="231"/>
        <v>447.5</v>
      </c>
      <c r="BX94" s="62">
        <f t="shared" si="231"/>
        <v>266</v>
      </c>
      <c r="BY94" s="62">
        <f t="shared" si="231"/>
        <v>224</v>
      </c>
      <c r="BZ94" s="62">
        <f t="shared" si="231"/>
        <v>262</v>
      </c>
      <c r="CA94" s="62">
        <f t="shared" si="231"/>
        <v>324</v>
      </c>
      <c r="CB94" s="62">
        <f t="shared" si="231"/>
        <v>288</v>
      </c>
      <c r="CC94" s="62">
        <f t="shared" si="231"/>
        <v>508.77499999999998</v>
      </c>
      <c r="CD94" s="62">
        <f t="shared" si="231"/>
        <v>468</v>
      </c>
      <c r="CE94" s="62">
        <f t="shared" si="231"/>
        <v>378</v>
      </c>
      <c r="CF94" s="62">
        <f t="shared" si="231"/>
        <v>376</v>
      </c>
      <c r="CG94" s="62">
        <f t="shared" si="231"/>
        <v>461</v>
      </c>
      <c r="CH94" s="62">
        <f t="shared" si="231"/>
        <v>632</v>
      </c>
      <c r="CI94" s="62">
        <f t="shared" si="231"/>
        <v>424</v>
      </c>
      <c r="CJ94" s="62">
        <f t="shared" si="231"/>
        <v>486</v>
      </c>
      <c r="CK94" s="62">
        <f t="shared" si="231"/>
        <v>594</v>
      </c>
      <c r="CL94" s="62">
        <f t="shared" si="231"/>
        <v>594</v>
      </c>
      <c r="CM94" s="62">
        <f t="shared" si="231"/>
        <v>540</v>
      </c>
      <c r="CN94" s="62">
        <f t="shared" si="231"/>
        <v>644</v>
      </c>
      <c r="CO94" s="62">
        <f t="shared" si="231"/>
        <v>581.40000000000009</v>
      </c>
      <c r="CP94" s="62">
        <f t="shared" si="231"/>
        <v>1222</v>
      </c>
      <c r="CQ94" s="62">
        <f t="shared" si="231"/>
        <v>738</v>
      </c>
      <c r="CR94" s="62">
        <f t="shared" si="231"/>
        <v>518.4</v>
      </c>
      <c r="CS94" s="62">
        <f t="shared" si="231"/>
        <v>401.40000000000003</v>
      </c>
      <c r="CT94" s="62">
        <f t="shared" si="231"/>
        <v>482.4</v>
      </c>
      <c r="CU94" s="62">
        <f t="shared" si="231"/>
        <v>311.39999999999998</v>
      </c>
      <c r="CV94" s="62">
        <f t="shared" si="231"/>
        <v>379.8</v>
      </c>
      <c r="CW94" s="62">
        <f t="shared" si="231"/>
        <v>714.5999999999998</v>
      </c>
      <c r="CX94" s="62">
        <f t="shared" si="231"/>
        <v>700.1999999999997</v>
      </c>
      <c r="CY94" s="62">
        <f t="shared" si="231"/>
        <v>523.79999999999995</v>
      </c>
      <c r="CZ94" s="62">
        <f t="shared" si="231"/>
        <v>568.79999999999995</v>
      </c>
      <c r="DA94" s="62">
        <f t="shared" si="231"/>
        <v>556.17499999999984</v>
      </c>
      <c r="DB94" s="62">
        <f t="shared" si="231"/>
        <v>482.39999999999981</v>
      </c>
      <c r="DC94" s="62">
        <f t="shared" ref="DC94" si="232">DC28+DC53+DC70+DC93</f>
        <v>1657.8000000000002</v>
      </c>
      <c r="DD94" s="62">
        <f t="shared" ref="DD94:DP94" si="233">DD28+DD53+DD70+DD93</f>
        <v>673.19999999999982</v>
      </c>
      <c r="DE94" s="62">
        <f t="shared" si="233"/>
        <v>93.6</v>
      </c>
      <c r="DF94" s="62">
        <f t="shared" si="233"/>
        <v>0</v>
      </c>
      <c r="DG94" s="62">
        <f t="shared" si="233"/>
        <v>0</v>
      </c>
      <c r="DH94" s="62">
        <f t="shared" si="233"/>
        <v>0</v>
      </c>
      <c r="DI94" s="62">
        <f t="shared" si="233"/>
        <v>0</v>
      </c>
      <c r="DJ94" s="62">
        <f t="shared" si="233"/>
        <v>0</v>
      </c>
      <c r="DK94" s="62">
        <f t="shared" si="233"/>
        <v>0</v>
      </c>
      <c r="DL94" s="62">
        <f t="shared" si="233"/>
        <v>0</v>
      </c>
      <c r="DM94" s="62">
        <f t="shared" si="233"/>
        <v>0</v>
      </c>
      <c r="DN94" s="62">
        <f t="shared" si="233"/>
        <v>0</v>
      </c>
      <c r="DO94" s="62">
        <f t="shared" si="233"/>
        <v>0</v>
      </c>
      <c r="DP94" s="62">
        <f t="shared" si="233"/>
        <v>766.79999999999984</v>
      </c>
    </row>
    <row r="121" spans="96:104" x14ac:dyDescent="0.2">
      <c r="CS121" s="63">
        <v>2019</v>
      </c>
      <c r="CT121" s="63">
        <v>2020</v>
      </c>
      <c r="CU121" s="63">
        <v>2021</v>
      </c>
      <c r="CV121" s="63">
        <v>2022</v>
      </c>
      <c r="CW121" s="63">
        <v>2023</v>
      </c>
      <c r="CX121" s="63">
        <v>2024</v>
      </c>
      <c r="CY121" s="63">
        <v>2025</v>
      </c>
      <c r="CZ121" s="37">
        <v>2026</v>
      </c>
    </row>
    <row r="122" spans="96:104" x14ac:dyDescent="0.2">
      <c r="CR122" s="63" t="s">
        <v>372</v>
      </c>
      <c r="CS122" s="42">
        <v>1434.625</v>
      </c>
      <c r="CT122" s="42">
        <v>1572.85</v>
      </c>
      <c r="CU122" s="42">
        <v>1504.0500000000004</v>
      </c>
      <c r="CV122" s="42">
        <v>2009.6750000000002</v>
      </c>
      <c r="CW122" s="42">
        <v>2792.7750000000001</v>
      </c>
      <c r="CX122" s="42">
        <v>6178.4</v>
      </c>
      <c r="CY122" s="42">
        <f>DC94</f>
        <v>1657.8000000000002</v>
      </c>
      <c r="CZ122" s="42">
        <f>DP94</f>
        <v>766.79999999999984</v>
      </c>
    </row>
  </sheetData>
  <conditionalFormatting sqref="AQ2:BB2">
    <cfRule type="cellIs" dxfId="32" priority="2" operator="lessThan">
      <formula>0</formula>
    </cfRule>
  </conditionalFormatting>
  <conditionalFormatting sqref="BD2:BL2">
    <cfRule type="cellIs" dxfId="31" priority="1" operator="lessThan">
      <formula>0</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3854D-9B88-4B8A-8A09-0CF776F7E174}">
  <dimension ref="A2:AP89"/>
  <sheetViews>
    <sheetView showGridLines="0" zoomScale="120" zoomScaleNormal="120" workbookViewId="0">
      <pane xSplit="3" ySplit="3" topLeftCell="Z58" activePane="bottomRight" state="frozen"/>
      <selection pane="topRight" activeCell="G15" sqref="G15"/>
      <selection pane="bottomLeft" activeCell="G15" sqref="G15"/>
      <selection pane="bottomRight" activeCell="AH93" sqref="AH93"/>
    </sheetView>
  </sheetViews>
  <sheetFormatPr defaultColWidth="8.6640625" defaultRowHeight="10.199999999999999" x14ac:dyDescent="0.2"/>
  <cols>
    <col min="1" max="1" width="10.44140625" style="8" bestFit="1" customWidth="1"/>
    <col min="2" max="2" width="24" style="8" bestFit="1" customWidth="1"/>
    <col min="3" max="3" width="13" style="8" bestFit="1" customWidth="1"/>
    <col min="4" max="4" width="4.6640625" style="8" bestFit="1" customWidth="1"/>
    <col min="5" max="5" width="4.5546875" style="8" bestFit="1" customWidth="1"/>
    <col min="6" max="6" width="5" style="8" bestFit="1" customWidth="1"/>
    <col min="7" max="7" width="4.6640625" style="8" bestFit="1" customWidth="1"/>
    <col min="8" max="8" width="5.33203125" style="8" bestFit="1" customWidth="1"/>
    <col min="9" max="9" width="5.33203125" style="8" customWidth="1"/>
    <col min="10" max="10" width="5.6640625" style="8" customWidth="1"/>
    <col min="11" max="11" width="5.44140625" style="8" bestFit="1" customWidth="1"/>
    <col min="12" max="12" width="4.6640625" style="8" bestFit="1" customWidth="1"/>
    <col min="13" max="13" width="5.33203125" style="8" customWidth="1"/>
    <col min="14" max="14" width="5" style="8" bestFit="1" customWidth="1"/>
    <col min="15" max="15" width="4.44140625" style="8" bestFit="1" customWidth="1"/>
    <col min="16" max="16" width="6" style="8" bestFit="1" customWidth="1"/>
    <col min="17" max="18" width="5.33203125" style="8" bestFit="1" customWidth="1"/>
    <col min="19" max="19" width="5.5546875" style="8" bestFit="1" customWidth="1"/>
    <col min="20" max="20" width="5.33203125" style="8" bestFit="1" customWidth="1"/>
    <col min="21" max="21" width="5.6640625" style="8" bestFit="1" customWidth="1"/>
    <col min="22" max="22" width="5.33203125" style="8" bestFit="1" customWidth="1"/>
    <col min="23" max="23" width="6.33203125" style="8" customWidth="1"/>
    <col min="24" max="24" width="5.44140625" style="8" bestFit="1" customWidth="1"/>
    <col min="25" max="26" width="5.33203125" style="8" bestFit="1" customWidth="1"/>
    <col min="27" max="27" width="5.44140625" style="8" bestFit="1" customWidth="1"/>
    <col min="28" max="28" width="5.5546875" style="8" bestFit="1" customWidth="1"/>
    <col min="29" max="29" width="6.5546875" style="8" bestFit="1" customWidth="1"/>
    <col min="30" max="30" width="5.5546875" style="8" bestFit="1" customWidth="1"/>
    <col min="31" max="31" width="5.44140625" style="8" bestFit="1" customWidth="1"/>
    <col min="32" max="32" width="5.5546875" style="8" bestFit="1" customWidth="1"/>
    <col min="33" max="33" width="5.21875" style="8" bestFit="1" customWidth="1"/>
    <col min="34" max="34" width="5.33203125" style="8" bestFit="1" customWidth="1"/>
    <col min="35" max="35" width="4.5546875" style="8" bestFit="1" customWidth="1"/>
    <col min="36" max="36" width="4.109375" style="8" bestFit="1" customWidth="1"/>
    <col min="37" max="37" width="4.88671875" style="8" bestFit="1" customWidth="1"/>
    <col min="38" max="39" width="4.6640625" style="8" bestFit="1" customWidth="1"/>
    <col min="40" max="40" width="5" style="8" bestFit="1" customWidth="1"/>
    <col min="41" max="41" width="4.33203125" style="8" bestFit="1" customWidth="1"/>
    <col min="42" max="42" width="6" style="8" bestFit="1" customWidth="1"/>
    <col min="43" max="16384" width="8.6640625" style="8"/>
  </cols>
  <sheetData>
    <row r="2" spans="1:42" x14ac:dyDescent="0.2">
      <c r="A2" s="37" t="s">
        <v>264</v>
      </c>
      <c r="D2" s="56">
        <v>0</v>
      </c>
      <c r="E2" s="56">
        <v>0</v>
      </c>
      <c r="F2" s="56">
        <v>0</v>
      </c>
      <c r="G2" s="56">
        <v>0</v>
      </c>
      <c r="H2" s="56">
        <v>0</v>
      </c>
      <c r="I2" s="56">
        <v>0</v>
      </c>
      <c r="J2" s="56">
        <v>0</v>
      </c>
      <c r="K2" s="56">
        <v>0</v>
      </c>
      <c r="L2" s="56">
        <v>24</v>
      </c>
      <c r="M2" s="56">
        <v>26</v>
      </c>
      <c r="N2" s="56">
        <v>25</v>
      </c>
      <c r="O2" s="56">
        <v>24</v>
      </c>
      <c r="P2" s="124">
        <f>SUM(D2:G2)</f>
        <v>0</v>
      </c>
      <c r="Q2" s="56">
        <v>26</v>
      </c>
      <c r="R2" s="56">
        <v>23</v>
      </c>
      <c r="S2" s="56">
        <v>24</v>
      </c>
      <c r="T2" s="56">
        <v>24</v>
      </c>
      <c r="U2" s="56">
        <v>26</v>
      </c>
      <c r="V2" s="56">
        <v>25</v>
      </c>
      <c r="W2" s="56">
        <v>27</v>
      </c>
      <c r="X2" s="56">
        <v>26</v>
      </c>
      <c r="Y2" s="56">
        <v>25</v>
      </c>
      <c r="Z2" s="56">
        <v>27</v>
      </c>
      <c r="AA2" s="56">
        <v>24</v>
      </c>
      <c r="AB2" s="56">
        <v>25</v>
      </c>
      <c r="AC2" s="124">
        <f>SUM(Q2:T2)</f>
        <v>97</v>
      </c>
      <c r="AD2" s="56">
        <v>26</v>
      </c>
      <c r="AE2" s="56">
        <v>23</v>
      </c>
      <c r="AF2" s="56">
        <v>25</v>
      </c>
      <c r="AG2" s="56">
        <v>24</v>
      </c>
      <c r="AH2" s="56"/>
      <c r="AI2" s="56"/>
      <c r="AJ2" s="56"/>
      <c r="AK2" s="56"/>
      <c r="AL2" s="56"/>
      <c r="AM2" s="56"/>
      <c r="AN2" s="56"/>
      <c r="AO2" s="56"/>
      <c r="AP2" s="124">
        <f>SUM(AD2:AO2)</f>
        <v>98</v>
      </c>
    </row>
    <row r="3" spans="1:42" x14ac:dyDescent="0.2">
      <c r="A3" s="38" t="s">
        <v>18</v>
      </c>
      <c r="B3" s="38" t="s">
        <v>19</v>
      </c>
      <c r="C3" s="38" t="s">
        <v>20</v>
      </c>
      <c r="D3" s="39" t="s">
        <v>217</v>
      </c>
      <c r="E3" s="39" t="s">
        <v>218</v>
      </c>
      <c r="F3" s="39" t="s">
        <v>219</v>
      </c>
      <c r="G3" s="39" t="s">
        <v>220</v>
      </c>
      <c r="H3" s="39" t="s">
        <v>221</v>
      </c>
      <c r="I3" s="39" t="s">
        <v>222</v>
      </c>
      <c r="J3" s="39" t="s">
        <v>223</v>
      </c>
      <c r="K3" s="39" t="s">
        <v>224</v>
      </c>
      <c r="L3" s="39" t="s">
        <v>225</v>
      </c>
      <c r="M3" s="39" t="s">
        <v>226</v>
      </c>
      <c r="N3" s="39" t="s">
        <v>227</v>
      </c>
      <c r="O3" s="39" t="s">
        <v>228</v>
      </c>
      <c r="P3" s="39" t="s">
        <v>265</v>
      </c>
      <c r="Q3" s="39" t="s">
        <v>229</v>
      </c>
      <c r="R3" s="39" t="s">
        <v>230</v>
      </c>
      <c r="S3" s="39" t="s">
        <v>231</v>
      </c>
      <c r="T3" s="39" t="s">
        <v>232</v>
      </c>
      <c r="U3" s="39" t="s">
        <v>233</v>
      </c>
      <c r="V3" s="39" t="s">
        <v>234</v>
      </c>
      <c r="W3" s="39" t="s">
        <v>235</v>
      </c>
      <c r="X3" s="39" t="s">
        <v>236</v>
      </c>
      <c r="Y3" s="39" t="s">
        <v>68</v>
      </c>
      <c r="Z3" s="39" t="s">
        <v>237</v>
      </c>
      <c r="AA3" s="39" t="s">
        <v>238</v>
      </c>
      <c r="AB3" s="39" t="s">
        <v>239</v>
      </c>
      <c r="AC3" s="39" t="s">
        <v>73</v>
      </c>
      <c r="AD3" s="39" t="s">
        <v>240</v>
      </c>
      <c r="AE3" s="39" t="s">
        <v>241</v>
      </c>
      <c r="AF3" s="39" t="s">
        <v>82</v>
      </c>
      <c r="AG3" s="39" t="s">
        <v>266</v>
      </c>
      <c r="AH3" s="39" t="s">
        <v>267</v>
      </c>
      <c r="AI3" s="39" t="s">
        <v>268</v>
      </c>
      <c r="AJ3" s="39" t="s">
        <v>269</v>
      </c>
      <c r="AK3" s="39" t="s">
        <v>270</v>
      </c>
      <c r="AL3" s="39" t="s">
        <v>271</v>
      </c>
      <c r="AM3" s="39" t="s">
        <v>272</v>
      </c>
      <c r="AN3" s="39" t="s">
        <v>273</v>
      </c>
      <c r="AO3" s="39" t="s">
        <v>274</v>
      </c>
      <c r="AP3" s="39" t="s">
        <v>83</v>
      </c>
    </row>
    <row r="4" spans="1:42" x14ac:dyDescent="0.2">
      <c r="A4" s="40"/>
      <c r="B4" s="37" t="s">
        <v>394</v>
      </c>
      <c r="C4" s="8" t="s">
        <v>158</v>
      </c>
      <c r="D4" s="57">
        <v>0</v>
      </c>
      <c r="E4" s="57">
        <v>0</v>
      </c>
      <c r="F4" s="57">
        <v>0</v>
      </c>
      <c r="G4" s="57">
        <v>0</v>
      </c>
      <c r="H4" s="57">
        <v>0</v>
      </c>
      <c r="I4" s="57">
        <v>0</v>
      </c>
      <c r="J4" s="57">
        <v>0</v>
      </c>
      <c r="K4" s="57">
        <v>0</v>
      </c>
      <c r="L4" s="57">
        <v>8</v>
      </c>
      <c r="M4" s="57">
        <v>8</v>
      </c>
      <c r="N4" s="57">
        <v>8.3000000000000007</v>
      </c>
      <c r="O4" s="57">
        <v>10.050000000000001</v>
      </c>
      <c r="P4" s="57">
        <f>SUM(D4:G4)</f>
        <v>0</v>
      </c>
      <c r="Q4" s="57">
        <v>10.199999999999999</v>
      </c>
      <c r="R4" s="57">
        <v>17.975000000000001</v>
      </c>
      <c r="S4" s="57">
        <v>27.675000000000001</v>
      </c>
      <c r="T4" s="57">
        <v>35</v>
      </c>
      <c r="U4" s="57">
        <v>34</v>
      </c>
      <c r="V4" s="57">
        <v>24.95</v>
      </c>
      <c r="W4" s="57">
        <v>14.1</v>
      </c>
      <c r="X4" s="57">
        <v>19.975000000000001</v>
      </c>
      <c r="Y4" s="57">
        <v>22</v>
      </c>
      <c r="Z4" s="57">
        <v>36</v>
      </c>
      <c r="AA4" s="57">
        <v>12.3</v>
      </c>
      <c r="AB4" s="57">
        <v>22.1</v>
      </c>
      <c r="AC4" s="57">
        <f>SUM(Q4:T4)</f>
        <v>90.85</v>
      </c>
      <c r="AD4" s="57">
        <v>30.1</v>
      </c>
      <c r="AE4" s="57">
        <v>14</v>
      </c>
      <c r="AF4" s="57">
        <v>22</v>
      </c>
      <c r="AG4" s="57">
        <v>47.95</v>
      </c>
      <c r="AH4" s="57">
        <v>0</v>
      </c>
      <c r="AI4" s="57">
        <v>0</v>
      </c>
      <c r="AJ4" s="57">
        <v>0</v>
      </c>
      <c r="AK4" s="57">
        <v>0</v>
      </c>
      <c r="AL4" s="57">
        <v>0</v>
      </c>
      <c r="AM4" s="57">
        <v>0</v>
      </c>
      <c r="AN4" s="57">
        <v>0</v>
      </c>
      <c r="AO4" s="57">
        <v>0</v>
      </c>
      <c r="AP4" s="57">
        <f>SUM(AD4:AO4)</f>
        <v>114.05</v>
      </c>
    </row>
    <row r="5" spans="1:42" x14ac:dyDescent="0.2">
      <c r="A5" s="40"/>
      <c r="B5" s="43" t="s">
        <v>399</v>
      </c>
      <c r="C5" s="44"/>
      <c r="D5" s="58">
        <f t="shared" ref="D5:AC5" si="0">SUM(D4)</f>
        <v>0</v>
      </c>
      <c r="E5" s="58">
        <f t="shared" si="0"/>
        <v>0</v>
      </c>
      <c r="F5" s="58">
        <f t="shared" si="0"/>
        <v>0</v>
      </c>
      <c r="G5" s="58">
        <f t="shared" si="0"/>
        <v>0</v>
      </c>
      <c r="H5" s="58">
        <f t="shared" si="0"/>
        <v>0</v>
      </c>
      <c r="I5" s="58">
        <f t="shared" si="0"/>
        <v>0</v>
      </c>
      <c r="J5" s="58">
        <f t="shared" si="0"/>
        <v>0</v>
      </c>
      <c r="K5" s="58">
        <f t="shared" si="0"/>
        <v>0</v>
      </c>
      <c r="L5" s="58">
        <f t="shared" si="0"/>
        <v>8</v>
      </c>
      <c r="M5" s="58">
        <f t="shared" si="0"/>
        <v>8</v>
      </c>
      <c r="N5" s="58">
        <f t="shared" si="0"/>
        <v>8.3000000000000007</v>
      </c>
      <c r="O5" s="58">
        <f t="shared" si="0"/>
        <v>10.050000000000001</v>
      </c>
      <c r="P5" s="58">
        <f t="shared" si="0"/>
        <v>0</v>
      </c>
      <c r="Q5" s="58">
        <f t="shared" si="0"/>
        <v>10.199999999999999</v>
      </c>
      <c r="R5" s="58">
        <f t="shared" si="0"/>
        <v>17.975000000000001</v>
      </c>
      <c r="S5" s="58">
        <f t="shared" si="0"/>
        <v>27.675000000000001</v>
      </c>
      <c r="T5" s="58">
        <f t="shared" si="0"/>
        <v>35</v>
      </c>
      <c r="U5" s="58">
        <f t="shared" si="0"/>
        <v>34</v>
      </c>
      <c r="V5" s="58">
        <f t="shared" si="0"/>
        <v>24.95</v>
      </c>
      <c r="W5" s="58">
        <f t="shared" si="0"/>
        <v>14.1</v>
      </c>
      <c r="X5" s="58">
        <f t="shared" si="0"/>
        <v>19.975000000000001</v>
      </c>
      <c r="Y5" s="58">
        <f t="shared" si="0"/>
        <v>22</v>
      </c>
      <c r="Z5" s="58">
        <f t="shared" si="0"/>
        <v>36</v>
      </c>
      <c r="AA5" s="58">
        <f t="shared" si="0"/>
        <v>12.3</v>
      </c>
      <c r="AB5" s="58">
        <f t="shared" si="0"/>
        <v>22.1</v>
      </c>
      <c r="AC5" s="58">
        <f t="shared" si="0"/>
        <v>90.85</v>
      </c>
      <c r="AD5" s="58">
        <f t="shared" ref="AD5:AP5" si="1">SUM(AD4)</f>
        <v>30.1</v>
      </c>
      <c r="AE5" s="58">
        <f t="shared" si="1"/>
        <v>14</v>
      </c>
      <c r="AF5" s="58">
        <f t="shared" si="1"/>
        <v>22</v>
      </c>
      <c r="AG5" s="58">
        <f t="shared" si="1"/>
        <v>47.95</v>
      </c>
      <c r="AH5" s="58">
        <f t="shared" si="1"/>
        <v>0</v>
      </c>
      <c r="AI5" s="58">
        <f t="shared" si="1"/>
        <v>0</v>
      </c>
      <c r="AJ5" s="58">
        <f t="shared" si="1"/>
        <v>0</v>
      </c>
      <c r="AK5" s="58">
        <f t="shared" si="1"/>
        <v>0</v>
      </c>
      <c r="AL5" s="58">
        <f t="shared" si="1"/>
        <v>0</v>
      </c>
      <c r="AM5" s="58">
        <f t="shared" si="1"/>
        <v>0</v>
      </c>
      <c r="AN5" s="58">
        <f t="shared" si="1"/>
        <v>0</v>
      </c>
      <c r="AO5" s="58">
        <f t="shared" si="1"/>
        <v>0</v>
      </c>
      <c r="AP5" s="58">
        <f t="shared" si="1"/>
        <v>114.05</v>
      </c>
    </row>
    <row r="6" spans="1:42" x14ac:dyDescent="0.2">
      <c r="A6" s="40"/>
      <c r="B6" s="37" t="s">
        <v>170</v>
      </c>
      <c r="C6" s="8" t="s">
        <v>171</v>
      </c>
      <c r="D6" s="57">
        <v>0</v>
      </c>
      <c r="E6" s="57">
        <v>0</v>
      </c>
      <c r="F6" s="57">
        <v>0</v>
      </c>
      <c r="G6" s="57">
        <v>0</v>
      </c>
      <c r="H6" s="57">
        <v>0</v>
      </c>
      <c r="I6" s="57">
        <v>0</v>
      </c>
      <c r="J6" s="57">
        <v>0</v>
      </c>
      <c r="K6" s="57">
        <v>0</v>
      </c>
      <c r="L6" s="57">
        <v>0</v>
      </c>
      <c r="M6" s="57">
        <v>11.25</v>
      </c>
      <c r="N6" s="57">
        <v>4.7</v>
      </c>
      <c r="O6" s="57">
        <v>0</v>
      </c>
      <c r="P6" s="57">
        <f t="shared" ref="P6:P8" si="2">SUM(D6:G6)</f>
        <v>0</v>
      </c>
      <c r="Q6" s="57">
        <v>4.7</v>
      </c>
      <c r="R6" s="57">
        <v>4.45</v>
      </c>
      <c r="S6" s="57">
        <v>6.75</v>
      </c>
      <c r="T6" s="57">
        <v>6.625</v>
      </c>
      <c r="U6" s="57">
        <v>9</v>
      </c>
      <c r="V6" s="57">
        <v>4.7</v>
      </c>
      <c r="W6" s="57">
        <v>9.125</v>
      </c>
      <c r="X6" s="57">
        <v>0.1</v>
      </c>
      <c r="Y6" s="57">
        <v>9</v>
      </c>
      <c r="Z6" s="57">
        <v>0</v>
      </c>
      <c r="AA6" s="57">
        <v>2.5499999999999998</v>
      </c>
      <c r="AB6" s="57">
        <v>4.375</v>
      </c>
      <c r="AC6" s="57">
        <f t="shared" ref="AC6:AC8" si="3">SUM(Q6:T6)</f>
        <v>22.524999999999999</v>
      </c>
      <c r="AD6" s="57">
        <v>6.7249999999999996</v>
      </c>
      <c r="AE6" s="57">
        <v>0</v>
      </c>
      <c r="AF6" s="57">
        <v>4.5</v>
      </c>
      <c r="AG6" s="57">
        <v>11.25</v>
      </c>
      <c r="AH6" s="57">
        <v>0</v>
      </c>
      <c r="AI6" s="57">
        <v>0</v>
      </c>
      <c r="AJ6" s="57">
        <v>0</v>
      </c>
      <c r="AK6" s="57">
        <v>0</v>
      </c>
      <c r="AL6" s="57">
        <v>0</v>
      </c>
      <c r="AM6" s="57">
        <v>0</v>
      </c>
      <c r="AN6" s="57">
        <v>0</v>
      </c>
      <c r="AO6" s="57">
        <v>0</v>
      </c>
      <c r="AP6" s="57">
        <f>SUM(AD6:AO6)</f>
        <v>22.475000000000001</v>
      </c>
    </row>
    <row r="7" spans="1:42" x14ac:dyDescent="0.2">
      <c r="A7" s="40"/>
      <c r="B7" s="37"/>
      <c r="C7" s="8" t="s">
        <v>172</v>
      </c>
      <c r="D7" s="57">
        <v>0</v>
      </c>
      <c r="E7" s="57">
        <v>0</v>
      </c>
      <c r="F7" s="57">
        <v>0</v>
      </c>
      <c r="G7" s="57">
        <v>0</v>
      </c>
      <c r="H7" s="57">
        <v>0</v>
      </c>
      <c r="I7" s="57">
        <v>0</v>
      </c>
      <c r="J7" s="57">
        <v>0</v>
      </c>
      <c r="K7" s="57">
        <v>0</v>
      </c>
      <c r="L7" s="57">
        <v>4</v>
      </c>
      <c r="M7" s="57">
        <v>4</v>
      </c>
      <c r="N7" s="57">
        <v>0</v>
      </c>
      <c r="O7" s="57">
        <v>2</v>
      </c>
      <c r="P7" s="57">
        <f t="shared" si="2"/>
        <v>0</v>
      </c>
      <c r="Q7" s="57">
        <v>2.2000000000000002</v>
      </c>
      <c r="R7" s="57">
        <v>2</v>
      </c>
      <c r="S7" s="57">
        <v>6</v>
      </c>
      <c r="T7" s="57">
        <v>4</v>
      </c>
      <c r="U7" s="57">
        <v>8</v>
      </c>
      <c r="V7" s="57">
        <v>2</v>
      </c>
      <c r="W7" s="57">
        <v>8</v>
      </c>
      <c r="X7" s="57">
        <v>2</v>
      </c>
      <c r="Y7" s="57">
        <v>4.0999999999999996</v>
      </c>
      <c r="Z7" s="57">
        <v>6</v>
      </c>
      <c r="AA7" s="57">
        <v>2</v>
      </c>
      <c r="AB7" s="57">
        <v>6</v>
      </c>
      <c r="AC7" s="57">
        <f t="shared" si="3"/>
        <v>14.2</v>
      </c>
      <c r="AD7" s="57">
        <v>6</v>
      </c>
      <c r="AE7" s="57">
        <v>13.824999999999999</v>
      </c>
      <c r="AF7" s="57">
        <v>13.95</v>
      </c>
      <c r="AG7" s="57">
        <v>11.925000000000001</v>
      </c>
      <c r="AH7" s="57">
        <v>0</v>
      </c>
      <c r="AI7" s="57">
        <v>0</v>
      </c>
      <c r="AJ7" s="57">
        <v>0</v>
      </c>
      <c r="AK7" s="57">
        <v>0</v>
      </c>
      <c r="AL7" s="57">
        <v>0</v>
      </c>
      <c r="AM7" s="57">
        <v>0</v>
      </c>
      <c r="AN7" s="57">
        <v>0</v>
      </c>
      <c r="AO7" s="57">
        <v>0</v>
      </c>
      <c r="AP7" s="57">
        <f>SUM(AD7:AO7)</f>
        <v>45.7</v>
      </c>
    </row>
    <row r="8" spans="1:42" x14ac:dyDescent="0.2">
      <c r="A8" s="40"/>
      <c r="B8" s="37"/>
      <c r="C8" s="8" t="s">
        <v>173</v>
      </c>
      <c r="D8" s="57">
        <v>0</v>
      </c>
      <c r="E8" s="57">
        <v>0</v>
      </c>
      <c r="F8" s="57">
        <v>0</v>
      </c>
      <c r="G8" s="57">
        <v>0</v>
      </c>
      <c r="H8" s="57">
        <v>0</v>
      </c>
      <c r="I8" s="57">
        <v>0</v>
      </c>
      <c r="J8" s="57">
        <v>0</v>
      </c>
      <c r="K8" s="57">
        <v>0</v>
      </c>
      <c r="L8" s="57">
        <v>0</v>
      </c>
      <c r="M8" s="57">
        <v>10</v>
      </c>
      <c r="N8" s="57">
        <v>0.1</v>
      </c>
      <c r="O8" s="57">
        <v>0</v>
      </c>
      <c r="P8" s="57">
        <f t="shared" si="2"/>
        <v>0</v>
      </c>
      <c r="Q8" s="57">
        <v>0.2</v>
      </c>
      <c r="R8" s="57">
        <v>0</v>
      </c>
      <c r="S8" s="57">
        <v>10</v>
      </c>
      <c r="T8" s="57">
        <v>0</v>
      </c>
      <c r="U8" s="57">
        <v>6</v>
      </c>
      <c r="V8" s="57">
        <v>0.1</v>
      </c>
      <c r="W8" s="57">
        <v>2</v>
      </c>
      <c r="X8" s="57">
        <v>2.2000000000000002</v>
      </c>
      <c r="Y8" s="57">
        <v>22</v>
      </c>
      <c r="Z8" s="57">
        <v>2</v>
      </c>
      <c r="AA8" s="57">
        <v>2</v>
      </c>
      <c r="AB8" s="57">
        <v>2</v>
      </c>
      <c r="AC8" s="57">
        <f t="shared" si="3"/>
        <v>10.199999999999999</v>
      </c>
      <c r="AD8" s="57">
        <v>2.2999999999999998</v>
      </c>
      <c r="AE8" s="57">
        <v>6</v>
      </c>
      <c r="AF8" s="57">
        <v>8</v>
      </c>
      <c r="AG8" s="57">
        <v>8</v>
      </c>
      <c r="AH8" s="57">
        <v>0</v>
      </c>
      <c r="AI8" s="57">
        <v>0</v>
      </c>
      <c r="AJ8" s="57">
        <v>0</v>
      </c>
      <c r="AK8" s="57">
        <v>0</v>
      </c>
      <c r="AL8" s="57">
        <v>0</v>
      </c>
      <c r="AM8" s="57">
        <v>0</v>
      </c>
      <c r="AN8" s="57">
        <v>0</v>
      </c>
      <c r="AO8" s="57">
        <v>0</v>
      </c>
      <c r="AP8" s="57">
        <f>SUM(AD8:AO8)</f>
        <v>24.3</v>
      </c>
    </row>
    <row r="9" spans="1:42" x14ac:dyDescent="0.2">
      <c r="B9" s="43" t="s">
        <v>303</v>
      </c>
      <c r="C9" s="44"/>
      <c r="D9" s="58">
        <f t="shared" ref="D9:AP9" si="4">SUM(D6:D8)</f>
        <v>0</v>
      </c>
      <c r="E9" s="58">
        <f t="shared" si="4"/>
        <v>0</v>
      </c>
      <c r="F9" s="58">
        <f t="shared" si="4"/>
        <v>0</v>
      </c>
      <c r="G9" s="58">
        <f t="shared" si="4"/>
        <v>0</v>
      </c>
      <c r="H9" s="58">
        <f t="shared" si="4"/>
        <v>0</v>
      </c>
      <c r="I9" s="58">
        <f t="shared" si="4"/>
        <v>0</v>
      </c>
      <c r="J9" s="58">
        <f t="shared" si="4"/>
        <v>0</v>
      </c>
      <c r="K9" s="58">
        <f t="shared" si="4"/>
        <v>0</v>
      </c>
      <c r="L9" s="58">
        <f t="shared" si="4"/>
        <v>4</v>
      </c>
      <c r="M9" s="58">
        <f t="shared" si="4"/>
        <v>25.25</v>
      </c>
      <c r="N9" s="58">
        <f t="shared" si="4"/>
        <v>4.8</v>
      </c>
      <c r="O9" s="58">
        <f t="shared" si="4"/>
        <v>2</v>
      </c>
      <c r="P9" s="58">
        <f t="shared" si="4"/>
        <v>0</v>
      </c>
      <c r="Q9" s="58">
        <f t="shared" si="4"/>
        <v>7.1000000000000005</v>
      </c>
      <c r="R9" s="58">
        <f t="shared" si="4"/>
        <v>6.45</v>
      </c>
      <c r="S9" s="58">
        <f t="shared" si="4"/>
        <v>22.75</v>
      </c>
      <c r="T9" s="58">
        <f t="shared" si="4"/>
        <v>10.625</v>
      </c>
      <c r="U9" s="58">
        <f t="shared" si="4"/>
        <v>23</v>
      </c>
      <c r="V9" s="58">
        <f t="shared" si="4"/>
        <v>6.8</v>
      </c>
      <c r="W9" s="58">
        <f t="shared" si="4"/>
        <v>19.125</v>
      </c>
      <c r="X9" s="58">
        <f t="shared" si="4"/>
        <v>4.3000000000000007</v>
      </c>
      <c r="Y9" s="58">
        <f t="shared" si="4"/>
        <v>35.1</v>
      </c>
      <c r="Z9" s="58">
        <f t="shared" si="4"/>
        <v>8</v>
      </c>
      <c r="AA9" s="58">
        <f t="shared" si="4"/>
        <v>6.55</v>
      </c>
      <c r="AB9" s="58">
        <f t="shared" si="4"/>
        <v>12.375</v>
      </c>
      <c r="AC9" s="58">
        <f t="shared" si="4"/>
        <v>46.924999999999997</v>
      </c>
      <c r="AD9" s="58">
        <f t="shared" si="4"/>
        <v>15.024999999999999</v>
      </c>
      <c r="AE9" s="58">
        <f t="shared" si="4"/>
        <v>19.824999999999999</v>
      </c>
      <c r="AF9" s="58">
        <f t="shared" si="4"/>
        <v>26.45</v>
      </c>
      <c r="AG9" s="58">
        <f t="shared" si="4"/>
        <v>31.175000000000001</v>
      </c>
      <c r="AH9" s="58">
        <f t="shared" si="4"/>
        <v>0</v>
      </c>
      <c r="AI9" s="58">
        <f t="shared" si="4"/>
        <v>0</v>
      </c>
      <c r="AJ9" s="58">
        <f t="shared" si="4"/>
        <v>0</v>
      </c>
      <c r="AK9" s="58">
        <f t="shared" si="4"/>
        <v>0</v>
      </c>
      <c r="AL9" s="58">
        <f t="shared" si="4"/>
        <v>0</v>
      </c>
      <c r="AM9" s="58">
        <f t="shared" si="4"/>
        <v>0</v>
      </c>
      <c r="AN9" s="58">
        <f t="shared" si="4"/>
        <v>0</v>
      </c>
      <c r="AO9" s="58">
        <f t="shared" si="4"/>
        <v>0</v>
      </c>
      <c r="AP9" s="58">
        <f t="shared" si="4"/>
        <v>92.475000000000009</v>
      </c>
    </row>
    <row r="10" spans="1:42" x14ac:dyDescent="0.2">
      <c r="B10" s="37" t="s">
        <v>395</v>
      </c>
      <c r="C10" s="8" t="s">
        <v>159</v>
      </c>
      <c r="D10" s="57">
        <v>0</v>
      </c>
      <c r="E10" s="57">
        <v>0</v>
      </c>
      <c r="F10" s="57">
        <v>0</v>
      </c>
      <c r="G10" s="57">
        <v>0</v>
      </c>
      <c r="H10" s="57">
        <v>0</v>
      </c>
      <c r="I10" s="57">
        <v>0</v>
      </c>
      <c r="J10" s="57">
        <v>0</v>
      </c>
      <c r="K10" s="57">
        <v>0</v>
      </c>
      <c r="L10" s="57">
        <v>4</v>
      </c>
      <c r="M10" s="57">
        <v>0</v>
      </c>
      <c r="N10" s="57">
        <v>0.2</v>
      </c>
      <c r="O10" s="57">
        <v>0</v>
      </c>
      <c r="P10" s="57">
        <f t="shared" ref="P10:P13" si="5">SUM(D10:G10)</f>
        <v>0</v>
      </c>
      <c r="Q10" s="57">
        <v>0</v>
      </c>
      <c r="R10" s="57">
        <v>2</v>
      </c>
      <c r="S10" s="57">
        <v>2</v>
      </c>
      <c r="T10" s="57">
        <v>8</v>
      </c>
      <c r="U10" s="57">
        <v>2.1</v>
      </c>
      <c r="V10" s="57">
        <v>4</v>
      </c>
      <c r="W10" s="57">
        <v>4.2</v>
      </c>
      <c r="X10" s="57">
        <v>2</v>
      </c>
      <c r="Y10" s="57">
        <v>4</v>
      </c>
      <c r="Z10" s="57">
        <v>6</v>
      </c>
      <c r="AA10" s="57">
        <v>0</v>
      </c>
      <c r="AB10" s="57">
        <v>2</v>
      </c>
      <c r="AC10" s="57">
        <f t="shared" ref="AC10:AC13" si="6">SUM(Q10:T10)</f>
        <v>12</v>
      </c>
      <c r="AD10" s="57">
        <v>2</v>
      </c>
      <c r="AE10" s="57">
        <v>4</v>
      </c>
      <c r="AF10" s="57">
        <v>4</v>
      </c>
      <c r="AG10" s="57">
        <v>0</v>
      </c>
      <c r="AH10" s="57">
        <v>0</v>
      </c>
      <c r="AI10" s="57">
        <v>0</v>
      </c>
      <c r="AJ10" s="57">
        <v>0</v>
      </c>
      <c r="AK10" s="57">
        <v>0</v>
      </c>
      <c r="AL10" s="57">
        <v>0</v>
      </c>
      <c r="AM10" s="57">
        <v>0</v>
      </c>
      <c r="AN10" s="57">
        <v>0</v>
      </c>
      <c r="AO10" s="57">
        <v>0</v>
      </c>
      <c r="AP10" s="57">
        <f>SUM(AD10:AO10)</f>
        <v>10</v>
      </c>
    </row>
    <row r="11" spans="1:42" x14ac:dyDescent="0.2">
      <c r="B11" s="37"/>
      <c r="C11" s="8" t="s">
        <v>161</v>
      </c>
      <c r="D11" s="57">
        <v>0</v>
      </c>
      <c r="E11" s="57">
        <v>0</v>
      </c>
      <c r="F11" s="57">
        <v>0</v>
      </c>
      <c r="G11" s="57">
        <v>0</v>
      </c>
      <c r="H11" s="57">
        <v>0</v>
      </c>
      <c r="I11" s="57">
        <v>0</v>
      </c>
      <c r="J11" s="57">
        <v>0</v>
      </c>
      <c r="K11" s="57">
        <v>0</v>
      </c>
      <c r="L11" s="57">
        <v>4</v>
      </c>
      <c r="M11" s="57">
        <v>8</v>
      </c>
      <c r="N11" s="57">
        <v>2.2000000000000002</v>
      </c>
      <c r="O11" s="57">
        <v>2</v>
      </c>
      <c r="P11" s="57">
        <f t="shared" si="5"/>
        <v>0</v>
      </c>
      <c r="Q11" s="57">
        <v>2.1</v>
      </c>
      <c r="R11" s="57">
        <v>2</v>
      </c>
      <c r="S11" s="57">
        <v>2</v>
      </c>
      <c r="T11" s="57">
        <v>6</v>
      </c>
      <c r="U11" s="57">
        <v>8</v>
      </c>
      <c r="V11" s="57">
        <v>6</v>
      </c>
      <c r="W11" s="57">
        <v>8</v>
      </c>
      <c r="X11" s="57">
        <v>8</v>
      </c>
      <c r="Y11" s="57">
        <v>6</v>
      </c>
      <c r="Z11" s="57">
        <v>6.1</v>
      </c>
      <c r="AA11" s="57">
        <v>4</v>
      </c>
      <c r="AB11" s="57">
        <v>6.1</v>
      </c>
      <c r="AC11" s="57">
        <f t="shared" si="6"/>
        <v>12.1</v>
      </c>
      <c r="AD11" s="57">
        <v>4</v>
      </c>
      <c r="AE11" s="57">
        <v>4</v>
      </c>
      <c r="AF11" s="57">
        <v>12</v>
      </c>
      <c r="AG11" s="57">
        <v>10</v>
      </c>
      <c r="AH11" s="57">
        <v>0</v>
      </c>
      <c r="AI11" s="57">
        <v>0</v>
      </c>
      <c r="AJ11" s="57">
        <v>0</v>
      </c>
      <c r="AK11" s="57">
        <v>0</v>
      </c>
      <c r="AL11" s="57">
        <v>0</v>
      </c>
      <c r="AM11" s="57">
        <v>0</v>
      </c>
      <c r="AN11" s="57">
        <v>0</v>
      </c>
      <c r="AO11" s="57">
        <v>0</v>
      </c>
      <c r="AP11" s="57">
        <f>SUM(AD11:AO11)</f>
        <v>30</v>
      </c>
    </row>
    <row r="12" spans="1:42" x14ac:dyDescent="0.2">
      <c r="B12" s="37"/>
      <c r="C12" s="8" t="s">
        <v>162</v>
      </c>
      <c r="D12" s="57">
        <v>0</v>
      </c>
      <c r="E12" s="57">
        <v>0</v>
      </c>
      <c r="F12" s="57">
        <v>0</v>
      </c>
      <c r="G12" s="57">
        <v>0</v>
      </c>
      <c r="H12" s="57">
        <v>0</v>
      </c>
      <c r="I12" s="57">
        <v>0</v>
      </c>
      <c r="J12" s="57">
        <v>0</v>
      </c>
      <c r="K12" s="57">
        <v>0</v>
      </c>
      <c r="L12" s="57">
        <v>12</v>
      </c>
      <c r="M12" s="57">
        <v>0</v>
      </c>
      <c r="N12" s="57">
        <v>10.199999999999999</v>
      </c>
      <c r="O12" s="57">
        <v>3.75</v>
      </c>
      <c r="P12" s="57">
        <f t="shared" si="5"/>
        <v>0</v>
      </c>
      <c r="Q12" s="57">
        <v>4</v>
      </c>
      <c r="R12" s="57">
        <v>6</v>
      </c>
      <c r="S12" s="57">
        <v>4.0999999999999996</v>
      </c>
      <c r="T12" s="57">
        <v>6</v>
      </c>
      <c r="U12" s="57">
        <v>14.2</v>
      </c>
      <c r="V12" s="57">
        <v>12</v>
      </c>
      <c r="W12" s="57">
        <v>16</v>
      </c>
      <c r="X12" s="57">
        <v>10</v>
      </c>
      <c r="Y12" s="57">
        <v>5.5749999999999993</v>
      </c>
      <c r="Z12" s="57">
        <v>14.4</v>
      </c>
      <c r="AA12" s="57">
        <v>18.3</v>
      </c>
      <c r="AB12" s="57">
        <v>19.200000000000003</v>
      </c>
      <c r="AC12" s="57">
        <f t="shared" si="6"/>
        <v>20.100000000000001</v>
      </c>
      <c r="AD12" s="57">
        <v>5.55</v>
      </c>
      <c r="AE12" s="57">
        <v>23.2</v>
      </c>
      <c r="AF12" s="57">
        <v>11.675000000000001</v>
      </c>
      <c r="AG12" s="57">
        <v>10.8</v>
      </c>
      <c r="AH12" s="57">
        <v>0</v>
      </c>
      <c r="AI12" s="57">
        <v>0</v>
      </c>
      <c r="AJ12" s="57">
        <v>0</v>
      </c>
      <c r="AK12" s="57">
        <v>0</v>
      </c>
      <c r="AL12" s="57">
        <v>0</v>
      </c>
      <c r="AM12" s="57">
        <v>0</v>
      </c>
      <c r="AN12" s="57">
        <v>0</v>
      </c>
      <c r="AO12" s="57">
        <v>0</v>
      </c>
      <c r="AP12" s="57">
        <f>SUM(AD12:AO12)</f>
        <v>51.224999999999994</v>
      </c>
    </row>
    <row r="13" spans="1:42" x14ac:dyDescent="0.2">
      <c r="B13" s="37"/>
      <c r="C13" s="8" t="s">
        <v>160</v>
      </c>
      <c r="D13" s="57">
        <v>0</v>
      </c>
      <c r="E13" s="57">
        <v>0</v>
      </c>
      <c r="F13" s="57">
        <v>0</v>
      </c>
      <c r="G13" s="57">
        <v>0</v>
      </c>
      <c r="H13" s="57">
        <v>0</v>
      </c>
      <c r="I13" s="57">
        <v>0</v>
      </c>
      <c r="J13" s="57">
        <v>0</v>
      </c>
      <c r="K13" s="57">
        <v>0</v>
      </c>
      <c r="L13" s="57">
        <v>34</v>
      </c>
      <c r="M13" s="57">
        <v>16</v>
      </c>
      <c r="N13" s="57">
        <v>37</v>
      </c>
      <c r="O13" s="57">
        <v>24.475000000000001</v>
      </c>
      <c r="P13" s="57">
        <f t="shared" si="5"/>
        <v>0</v>
      </c>
      <c r="Q13" s="57">
        <v>24.1</v>
      </c>
      <c r="R13" s="57">
        <v>42</v>
      </c>
      <c r="S13" s="57">
        <v>43</v>
      </c>
      <c r="T13" s="57">
        <v>46.924999999999997</v>
      </c>
      <c r="U13" s="57">
        <v>46</v>
      </c>
      <c r="V13" s="57">
        <v>68.400000000000006</v>
      </c>
      <c r="W13" s="57">
        <v>63.650000000000013</v>
      </c>
      <c r="X13" s="57">
        <v>56.1</v>
      </c>
      <c r="Y13" s="57">
        <v>56.875</v>
      </c>
      <c r="Z13" s="57">
        <v>53.525000000000006</v>
      </c>
      <c r="AA13" s="57">
        <v>55.4</v>
      </c>
      <c r="AB13" s="57">
        <v>50.5</v>
      </c>
      <c r="AC13" s="57">
        <f t="shared" si="6"/>
        <v>156.02499999999998</v>
      </c>
      <c r="AD13" s="57">
        <v>84.600000000000009</v>
      </c>
      <c r="AE13" s="57">
        <v>84</v>
      </c>
      <c r="AF13" s="57">
        <v>74.2</v>
      </c>
      <c r="AG13" s="57">
        <v>96</v>
      </c>
      <c r="AH13" s="57">
        <v>0</v>
      </c>
      <c r="AI13" s="57">
        <v>0</v>
      </c>
      <c r="AJ13" s="57">
        <v>0</v>
      </c>
      <c r="AK13" s="57">
        <v>0</v>
      </c>
      <c r="AL13" s="57">
        <v>0</v>
      </c>
      <c r="AM13" s="57">
        <v>0</v>
      </c>
      <c r="AN13" s="57">
        <v>0</v>
      </c>
      <c r="AO13" s="57">
        <v>0</v>
      </c>
      <c r="AP13" s="57">
        <f>SUM(AD13:AO13)</f>
        <v>338.8</v>
      </c>
    </row>
    <row r="14" spans="1:42" x14ac:dyDescent="0.2">
      <c r="B14" s="43" t="s">
        <v>400</v>
      </c>
      <c r="C14" s="44"/>
      <c r="D14" s="58">
        <f t="shared" ref="D14:O14" si="7">SUM(D10:D13)</f>
        <v>0</v>
      </c>
      <c r="E14" s="58">
        <f t="shared" si="7"/>
        <v>0</v>
      </c>
      <c r="F14" s="58">
        <f t="shared" si="7"/>
        <v>0</v>
      </c>
      <c r="G14" s="58">
        <f t="shared" si="7"/>
        <v>0</v>
      </c>
      <c r="H14" s="58">
        <f t="shared" si="7"/>
        <v>0</v>
      </c>
      <c r="I14" s="58">
        <f t="shared" si="7"/>
        <v>0</v>
      </c>
      <c r="J14" s="58">
        <f t="shared" si="7"/>
        <v>0</v>
      </c>
      <c r="K14" s="58">
        <f t="shared" si="7"/>
        <v>0</v>
      </c>
      <c r="L14" s="58">
        <f t="shared" si="7"/>
        <v>54</v>
      </c>
      <c r="M14" s="58">
        <f t="shared" si="7"/>
        <v>24</v>
      </c>
      <c r="N14" s="58">
        <f t="shared" si="7"/>
        <v>49.6</v>
      </c>
      <c r="O14" s="58">
        <f t="shared" si="7"/>
        <v>30.225000000000001</v>
      </c>
      <c r="P14" s="58">
        <f>SUM(P10:P13)</f>
        <v>0</v>
      </c>
      <c r="Q14" s="58">
        <f t="shared" ref="Q14:AP14" si="8">SUM(Q10:Q13)</f>
        <v>30.200000000000003</v>
      </c>
      <c r="R14" s="58">
        <f t="shared" si="8"/>
        <v>52</v>
      </c>
      <c r="S14" s="58">
        <f t="shared" si="8"/>
        <v>51.1</v>
      </c>
      <c r="T14" s="58">
        <f t="shared" si="8"/>
        <v>66.924999999999997</v>
      </c>
      <c r="U14" s="58">
        <f t="shared" si="8"/>
        <v>70.3</v>
      </c>
      <c r="V14" s="58">
        <f t="shared" si="8"/>
        <v>90.4</v>
      </c>
      <c r="W14" s="58">
        <f t="shared" si="8"/>
        <v>91.850000000000009</v>
      </c>
      <c r="X14" s="58">
        <f t="shared" si="8"/>
        <v>76.099999999999994</v>
      </c>
      <c r="Y14" s="58">
        <f t="shared" si="8"/>
        <v>72.45</v>
      </c>
      <c r="Z14" s="58">
        <f t="shared" si="8"/>
        <v>80.025000000000006</v>
      </c>
      <c r="AA14" s="58">
        <f t="shared" si="8"/>
        <v>77.7</v>
      </c>
      <c r="AB14" s="58">
        <f t="shared" si="8"/>
        <v>77.800000000000011</v>
      </c>
      <c r="AC14" s="58">
        <f t="shared" si="8"/>
        <v>200.22499999999997</v>
      </c>
      <c r="AD14" s="58">
        <f t="shared" si="8"/>
        <v>96.15</v>
      </c>
      <c r="AE14" s="58">
        <f t="shared" si="8"/>
        <v>115.2</v>
      </c>
      <c r="AF14" s="58">
        <f t="shared" si="8"/>
        <v>101.875</v>
      </c>
      <c r="AG14" s="58">
        <f t="shared" si="8"/>
        <v>116.8</v>
      </c>
      <c r="AH14" s="58">
        <f t="shared" si="8"/>
        <v>0</v>
      </c>
      <c r="AI14" s="58">
        <f t="shared" si="8"/>
        <v>0</v>
      </c>
      <c r="AJ14" s="58">
        <f t="shared" si="8"/>
        <v>0</v>
      </c>
      <c r="AK14" s="58">
        <f t="shared" si="8"/>
        <v>0</v>
      </c>
      <c r="AL14" s="58">
        <f t="shared" si="8"/>
        <v>0</v>
      </c>
      <c r="AM14" s="58">
        <f t="shared" si="8"/>
        <v>0</v>
      </c>
      <c r="AN14" s="58">
        <f t="shared" si="8"/>
        <v>0</v>
      </c>
      <c r="AO14" s="58">
        <f t="shared" si="8"/>
        <v>0</v>
      </c>
      <c r="AP14" s="58">
        <f t="shared" si="8"/>
        <v>430.02499999999998</v>
      </c>
    </row>
    <row r="15" spans="1:42" x14ac:dyDescent="0.2">
      <c r="B15" s="37" t="s">
        <v>163</v>
      </c>
      <c r="C15" s="8" t="s">
        <v>164</v>
      </c>
      <c r="D15" s="57">
        <v>0</v>
      </c>
      <c r="E15" s="57">
        <v>0</v>
      </c>
      <c r="F15" s="57">
        <v>0</v>
      </c>
      <c r="G15" s="57">
        <v>0</v>
      </c>
      <c r="H15" s="57">
        <v>0</v>
      </c>
      <c r="I15" s="57">
        <v>0</v>
      </c>
      <c r="J15" s="57">
        <v>0</v>
      </c>
      <c r="K15" s="57">
        <v>0</v>
      </c>
      <c r="L15" s="57">
        <v>4</v>
      </c>
      <c r="M15" s="57">
        <v>50.825000000000003</v>
      </c>
      <c r="N15" s="57">
        <v>40.200000000000003</v>
      </c>
      <c r="O15" s="57">
        <v>26</v>
      </c>
      <c r="P15" s="57">
        <f t="shared" ref="P15:P20" si="9">SUM(D15:G15)</f>
        <v>0</v>
      </c>
      <c r="Q15" s="57">
        <v>0</v>
      </c>
      <c r="R15" s="57">
        <v>0</v>
      </c>
      <c r="S15" s="57">
        <v>0.3</v>
      </c>
      <c r="T15" s="57">
        <v>0</v>
      </c>
      <c r="U15" s="57">
        <v>10</v>
      </c>
      <c r="V15" s="57">
        <v>0</v>
      </c>
      <c r="W15" s="57">
        <v>34</v>
      </c>
      <c r="X15" s="57">
        <v>16</v>
      </c>
      <c r="Y15" s="57">
        <v>4</v>
      </c>
      <c r="Z15" s="57">
        <v>30</v>
      </c>
      <c r="AA15" s="57">
        <v>12</v>
      </c>
      <c r="AB15" s="57">
        <v>14</v>
      </c>
      <c r="AC15" s="57">
        <f t="shared" ref="AC15:AC20" si="10">SUM(Q15:T15)</f>
        <v>0.3</v>
      </c>
      <c r="AD15" s="57">
        <v>2</v>
      </c>
      <c r="AE15" s="57">
        <v>0</v>
      </c>
      <c r="AF15" s="57">
        <v>6.1</v>
      </c>
      <c r="AG15" s="57">
        <v>4</v>
      </c>
      <c r="AH15" s="57">
        <v>0</v>
      </c>
      <c r="AI15" s="57">
        <v>0</v>
      </c>
      <c r="AJ15" s="57">
        <v>0</v>
      </c>
      <c r="AK15" s="57">
        <v>0</v>
      </c>
      <c r="AL15" s="57">
        <v>0</v>
      </c>
      <c r="AM15" s="57">
        <v>0</v>
      </c>
      <c r="AN15" s="57">
        <v>0</v>
      </c>
      <c r="AO15" s="57">
        <v>0</v>
      </c>
      <c r="AP15" s="57">
        <f t="shared" ref="AP15:AP20" si="11">SUM(AD15:AO15)</f>
        <v>12.1</v>
      </c>
    </row>
    <row r="16" spans="1:42" x14ac:dyDescent="0.2">
      <c r="B16" s="37"/>
      <c r="C16" s="8" t="s">
        <v>166</v>
      </c>
      <c r="D16" s="57">
        <v>0</v>
      </c>
      <c r="E16" s="57">
        <v>0</v>
      </c>
      <c r="F16" s="57">
        <v>0</v>
      </c>
      <c r="G16" s="57">
        <v>0</v>
      </c>
      <c r="H16" s="57">
        <v>0</v>
      </c>
      <c r="I16" s="57">
        <v>0</v>
      </c>
      <c r="J16" s="57">
        <v>0</v>
      </c>
      <c r="K16" s="57">
        <v>0</v>
      </c>
      <c r="L16" s="57">
        <v>1.5</v>
      </c>
      <c r="M16" s="57">
        <v>6</v>
      </c>
      <c r="N16" s="57">
        <v>0</v>
      </c>
      <c r="O16" s="57">
        <v>0.2</v>
      </c>
      <c r="P16" s="57">
        <f t="shared" si="9"/>
        <v>0</v>
      </c>
      <c r="Q16" s="57">
        <v>0</v>
      </c>
      <c r="R16" s="57">
        <v>2</v>
      </c>
      <c r="S16" s="57">
        <v>2</v>
      </c>
      <c r="T16" s="57">
        <v>2.1</v>
      </c>
      <c r="U16" s="57">
        <v>2</v>
      </c>
      <c r="V16" s="57">
        <v>0</v>
      </c>
      <c r="W16" s="57">
        <v>2.1</v>
      </c>
      <c r="X16" s="57">
        <v>0</v>
      </c>
      <c r="Y16" s="57">
        <v>2.1</v>
      </c>
      <c r="Z16" s="57">
        <v>2</v>
      </c>
      <c r="AA16" s="57">
        <v>2</v>
      </c>
      <c r="AB16" s="57">
        <v>2</v>
      </c>
      <c r="AC16" s="57">
        <f t="shared" si="10"/>
        <v>6.1</v>
      </c>
      <c r="AD16" s="57">
        <v>2</v>
      </c>
      <c r="AE16" s="57">
        <v>4</v>
      </c>
      <c r="AF16" s="57">
        <v>4</v>
      </c>
      <c r="AG16" s="57">
        <v>0</v>
      </c>
      <c r="AH16" s="57">
        <v>0</v>
      </c>
      <c r="AI16" s="57">
        <v>0</v>
      </c>
      <c r="AJ16" s="57">
        <v>0</v>
      </c>
      <c r="AK16" s="57">
        <v>0</v>
      </c>
      <c r="AL16" s="57">
        <v>0</v>
      </c>
      <c r="AM16" s="57">
        <v>0</v>
      </c>
      <c r="AN16" s="57">
        <v>0</v>
      </c>
      <c r="AO16" s="57">
        <v>0</v>
      </c>
      <c r="AP16" s="57">
        <f t="shared" si="11"/>
        <v>10</v>
      </c>
    </row>
    <row r="17" spans="1:42" x14ac:dyDescent="0.2">
      <c r="B17" s="37"/>
      <c r="C17" s="8" t="s">
        <v>167</v>
      </c>
      <c r="D17" s="57">
        <v>0</v>
      </c>
      <c r="E17" s="57">
        <v>0</v>
      </c>
      <c r="F17" s="57">
        <v>0</v>
      </c>
      <c r="G17" s="57">
        <v>0</v>
      </c>
      <c r="H17" s="57">
        <v>0</v>
      </c>
      <c r="I17" s="57">
        <v>0</v>
      </c>
      <c r="J17" s="57">
        <v>0</v>
      </c>
      <c r="K17" s="57">
        <v>0</v>
      </c>
      <c r="L17" s="57">
        <v>8.8000000000000007</v>
      </c>
      <c r="M17" s="57">
        <v>22</v>
      </c>
      <c r="N17" s="57">
        <v>64.449999999999989</v>
      </c>
      <c r="O17" s="57">
        <v>4.4000000000000004</v>
      </c>
      <c r="P17" s="57">
        <f t="shared" si="9"/>
        <v>0</v>
      </c>
      <c r="Q17" s="57">
        <v>44.025000000000006</v>
      </c>
      <c r="R17" s="57">
        <v>19.824999999999999</v>
      </c>
      <c r="S17" s="57">
        <v>19.399999999999999</v>
      </c>
      <c r="T17" s="57">
        <v>70.474999999999994</v>
      </c>
      <c r="U17" s="57">
        <v>54.599999999999994</v>
      </c>
      <c r="V17" s="57">
        <v>61.300000000000004</v>
      </c>
      <c r="W17" s="57">
        <v>0</v>
      </c>
      <c r="X17" s="57">
        <v>40.799999999999997</v>
      </c>
      <c r="Y17" s="57">
        <v>48.2</v>
      </c>
      <c r="Z17" s="57">
        <v>30</v>
      </c>
      <c r="AA17" s="57">
        <v>22</v>
      </c>
      <c r="AB17" s="57">
        <v>22</v>
      </c>
      <c r="AC17" s="57">
        <f t="shared" si="10"/>
        <v>153.72499999999999</v>
      </c>
      <c r="AD17" s="57">
        <v>27.975000000000001</v>
      </c>
      <c r="AE17" s="57">
        <v>14</v>
      </c>
      <c r="AF17" s="57">
        <v>28.925000000000004</v>
      </c>
      <c r="AG17" s="57">
        <v>23.5</v>
      </c>
      <c r="AH17" s="57">
        <v>0</v>
      </c>
      <c r="AI17" s="57">
        <v>0</v>
      </c>
      <c r="AJ17" s="57">
        <v>0</v>
      </c>
      <c r="AK17" s="57">
        <v>0</v>
      </c>
      <c r="AL17" s="57">
        <v>0</v>
      </c>
      <c r="AM17" s="57">
        <v>0</v>
      </c>
      <c r="AN17" s="57">
        <v>0</v>
      </c>
      <c r="AO17" s="57">
        <v>0</v>
      </c>
      <c r="AP17" s="57">
        <f t="shared" si="11"/>
        <v>94.4</v>
      </c>
    </row>
    <row r="18" spans="1:42" x14ac:dyDescent="0.2">
      <c r="B18" s="37"/>
      <c r="C18" s="8" t="s">
        <v>169</v>
      </c>
      <c r="D18" s="57">
        <v>0</v>
      </c>
      <c r="E18" s="57">
        <v>0</v>
      </c>
      <c r="F18" s="57">
        <v>0</v>
      </c>
      <c r="G18" s="57">
        <v>0</v>
      </c>
      <c r="H18" s="57">
        <v>0</v>
      </c>
      <c r="I18" s="57">
        <v>0</v>
      </c>
      <c r="J18" s="57">
        <v>0</v>
      </c>
      <c r="K18" s="57">
        <v>0</v>
      </c>
      <c r="L18" s="57">
        <v>4.2</v>
      </c>
      <c r="M18" s="57">
        <v>7.8</v>
      </c>
      <c r="N18" s="57">
        <v>12.799999999999999</v>
      </c>
      <c r="O18" s="57">
        <v>6.6000000000000005</v>
      </c>
      <c r="P18" s="57">
        <f t="shared" si="9"/>
        <v>0</v>
      </c>
      <c r="Q18" s="57">
        <v>4.5</v>
      </c>
      <c r="R18" s="57">
        <v>4.4000000000000004</v>
      </c>
      <c r="S18" s="57">
        <v>15.999999999999998</v>
      </c>
      <c r="T18" s="57">
        <v>17.349999999999998</v>
      </c>
      <c r="U18" s="57">
        <v>6.6000000000000005</v>
      </c>
      <c r="V18" s="57">
        <v>4.2</v>
      </c>
      <c r="W18" s="57">
        <v>12.2</v>
      </c>
      <c r="X18" s="57">
        <v>2.1</v>
      </c>
      <c r="Y18" s="57">
        <v>8.5999999999999979</v>
      </c>
      <c r="Z18" s="57">
        <v>16.100000000000001</v>
      </c>
      <c r="AA18" s="57">
        <v>22.8</v>
      </c>
      <c r="AB18" s="57">
        <v>4.5</v>
      </c>
      <c r="AC18" s="57">
        <f t="shared" si="10"/>
        <v>42.25</v>
      </c>
      <c r="AD18" s="57">
        <v>18.5</v>
      </c>
      <c r="AE18" s="57">
        <v>21.6</v>
      </c>
      <c r="AF18" s="57">
        <v>22</v>
      </c>
      <c r="AG18" s="57">
        <v>14.400000000000002</v>
      </c>
      <c r="AH18" s="57">
        <v>0</v>
      </c>
      <c r="AI18" s="57">
        <v>0</v>
      </c>
      <c r="AJ18" s="57">
        <v>0</v>
      </c>
      <c r="AK18" s="57">
        <v>0</v>
      </c>
      <c r="AL18" s="57">
        <v>0</v>
      </c>
      <c r="AM18" s="57">
        <v>0</v>
      </c>
      <c r="AN18" s="57">
        <v>0</v>
      </c>
      <c r="AO18" s="57">
        <v>0</v>
      </c>
      <c r="AP18" s="57">
        <f t="shared" si="11"/>
        <v>76.5</v>
      </c>
    </row>
    <row r="19" spans="1:42" x14ac:dyDescent="0.2">
      <c r="B19" s="37"/>
      <c r="C19" s="8" t="s">
        <v>168</v>
      </c>
      <c r="D19" s="57">
        <v>0</v>
      </c>
      <c r="E19" s="57">
        <v>0</v>
      </c>
      <c r="F19" s="57">
        <v>0</v>
      </c>
      <c r="G19" s="57">
        <v>0</v>
      </c>
      <c r="H19" s="57">
        <v>0</v>
      </c>
      <c r="I19" s="57">
        <v>0</v>
      </c>
      <c r="J19" s="57">
        <v>0</v>
      </c>
      <c r="K19" s="57">
        <v>0</v>
      </c>
      <c r="L19" s="57">
        <v>2.2000000000000002</v>
      </c>
      <c r="M19" s="57">
        <v>6.6000000000000005</v>
      </c>
      <c r="N19" s="57">
        <v>2.4000000000000004</v>
      </c>
      <c r="O19" s="57">
        <v>2.2000000000000002</v>
      </c>
      <c r="P19" s="57">
        <f t="shared" si="9"/>
        <v>0</v>
      </c>
      <c r="Q19" s="57">
        <v>4.4000000000000004</v>
      </c>
      <c r="R19" s="57">
        <v>0</v>
      </c>
      <c r="S19" s="57">
        <v>4.4000000000000004</v>
      </c>
      <c r="T19" s="57">
        <v>6.6000000000000005</v>
      </c>
      <c r="U19" s="57">
        <v>6.6000000000000005</v>
      </c>
      <c r="V19" s="57">
        <v>6.3</v>
      </c>
      <c r="W19" s="57">
        <v>0</v>
      </c>
      <c r="X19" s="57">
        <v>0</v>
      </c>
      <c r="Y19" s="57">
        <v>6</v>
      </c>
      <c r="Z19" s="57">
        <v>6</v>
      </c>
      <c r="AA19" s="57">
        <v>2.2000000000000002</v>
      </c>
      <c r="AB19" s="57">
        <v>2</v>
      </c>
      <c r="AC19" s="57">
        <f t="shared" si="10"/>
        <v>15.400000000000002</v>
      </c>
      <c r="AD19" s="57">
        <v>10.1</v>
      </c>
      <c r="AE19" s="57">
        <v>5.8</v>
      </c>
      <c r="AF19" s="57">
        <v>12</v>
      </c>
      <c r="AG19" s="57">
        <v>0</v>
      </c>
      <c r="AH19" s="57">
        <v>0</v>
      </c>
      <c r="AI19" s="57">
        <v>0</v>
      </c>
      <c r="AJ19" s="57">
        <v>0</v>
      </c>
      <c r="AK19" s="57">
        <v>0</v>
      </c>
      <c r="AL19" s="57">
        <v>0</v>
      </c>
      <c r="AM19" s="57">
        <v>0</v>
      </c>
      <c r="AN19" s="57">
        <v>0</v>
      </c>
      <c r="AO19" s="57">
        <v>0</v>
      </c>
      <c r="AP19" s="57">
        <f t="shared" si="11"/>
        <v>27.9</v>
      </c>
    </row>
    <row r="20" spans="1:42" x14ac:dyDescent="0.2">
      <c r="B20" s="37"/>
      <c r="C20" s="8" t="s">
        <v>165</v>
      </c>
      <c r="D20" s="57">
        <v>0</v>
      </c>
      <c r="E20" s="57">
        <v>0</v>
      </c>
      <c r="F20" s="57">
        <v>0</v>
      </c>
      <c r="G20" s="57">
        <v>0</v>
      </c>
      <c r="H20" s="57">
        <v>0</v>
      </c>
      <c r="I20" s="57">
        <v>0</v>
      </c>
      <c r="J20" s="57">
        <v>0</v>
      </c>
      <c r="K20" s="57">
        <v>0</v>
      </c>
      <c r="L20" s="57">
        <v>2.15</v>
      </c>
      <c r="M20" s="57">
        <v>2.2000000000000002</v>
      </c>
      <c r="N20" s="57">
        <v>0</v>
      </c>
      <c r="O20" s="57">
        <v>0.1</v>
      </c>
      <c r="P20" s="57">
        <f t="shared" si="9"/>
        <v>0</v>
      </c>
      <c r="Q20" s="57">
        <v>0</v>
      </c>
      <c r="R20" s="57">
        <v>2.2000000000000002</v>
      </c>
      <c r="S20" s="57">
        <v>2.2000000000000002</v>
      </c>
      <c r="T20" s="57">
        <v>0</v>
      </c>
      <c r="U20" s="57">
        <v>2.5</v>
      </c>
      <c r="V20" s="57">
        <v>4</v>
      </c>
      <c r="W20" s="57">
        <v>0</v>
      </c>
      <c r="X20" s="57">
        <v>0</v>
      </c>
      <c r="Y20" s="57">
        <v>2.2000000000000002</v>
      </c>
      <c r="Z20" s="57">
        <v>2</v>
      </c>
      <c r="AA20" s="57">
        <v>2.2999999999999998</v>
      </c>
      <c r="AB20" s="57">
        <v>2</v>
      </c>
      <c r="AC20" s="57">
        <f t="shared" si="10"/>
        <v>4.4000000000000004</v>
      </c>
      <c r="AD20" s="57">
        <v>6.8</v>
      </c>
      <c r="AE20" s="57">
        <v>7.6</v>
      </c>
      <c r="AF20" s="57">
        <v>18</v>
      </c>
      <c r="AG20" s="57">
        <v>0</v>
      </c>
      <c r="AH20" s="57">
        <v>0</v>
      </c>
      <c r="AI20" s="57">
        <v>0</v>
      </c>
      <c r="AJ20" s="57">
        <v>0</v>
      </c>
      <c r="AK20" s="57">
        <v>0</v>
      </c>
      <c r="AL20" s="57">
        <v>0</v>
      </c>
      <c r="AM20" s="57">
        <v>0</v>
      </c>
      <c r="AN20" s="57">
        <v>0</v>
      </c>
      <c r="AO20" s="57">
        <v>0</v>
      </c>
      <c r="AP20" s="57">
        <f t="shared" si="11"/>
        <v>32.4</v>
      </c>
    </row>
    <row r="21" spans="1:42" x14ac:dyDescent="0.2">
      <c r="B21" s="43" t="s">
        <v>279</v>
      </c>
      <c r="C21" s="44"/>
      <c r="D21" s="58">
        <f t="shared" ref="D21:AP21" si="12">SUM(D15:D20)</f>
        <v>0</v>
      </c>
      <c r="E21" s="58">
        <f t="shared" si="12"/>
        <v>0</v>
      </c>
      <c r="F21" s="58">
        <f t="shared" si="12"/>
        <v>0</v>
      </c>
      <c r="G21" s="58">
        <f t="shared" si="12"/>
        <v>0</v>
      </c>
      <c r="H21" s="58">
        <f t="shared" si="12"/>
        <v>0</v>
      </c>
      <c r="I21" s="58">
        <f t="shared" si="12"/>
        <v>0</v>
      </c>
      <c r="J21" s="58">
        <f t="shared" si="12"/>
        <v>0</v>
      </c>
      <c r="K21" s="58">
        <f t="shared" si="12"/>
        <v>0</v>
      </c>
      <c r="L21" s="58">
        <f t="shared" si="12"/>
        <v>22.849999999999998</v>
      </c>
      <c r="M21" s="58">
        <f t="shared" si="12"/>
        <v>95.424999999999997</v>
      </c>
      <c r="N21" s="58">
        <f t="shared" si="12"/>
        <v>119.85</v>
      </c>
      <c r="O21" s="58">
        <f t="shared" si="12"/>
        <v>39.500000000000007</v>
      </c>
      <c r="P21" s="58">
        <f t="shared" si="12"/>
        <v>0</v>
      </c>
      <c r="Q21" s="58">
        <f t="shared" si="12"/>
        <v>52.925000000000004</v>
      </c>
      <c r="R21" s="58">
        <f t="shared" si="12"/>
        <v>28.425000000000001</v>
      </c>
      <c r="S21" s="58">
        <f t="shared" si="12"/>
        <v>44.3</v>
      </c>
      <c r="T21" s="58">
        <f t="shared" si="12"/>
        <v>96.524999999999977</v>
      </c>
      <c r="U21" s="58">
        <f t="shared" si="12"/>
        <v>82.299999999999983</v>
      </c>
      <c r="V21" s="58">
        <f t="shared" si="12"/>
        <v>75.8</v>
      </c>
      <c r="W21" s="58">
        <f t="shared" si="12"/>
        <v>48.3</v>
      </c>
      <c r="X21" s="58">
        <f t="shared" si="12"/>
        <v>58.9</v>
      </c>
      <c r="Y21" s="58">
        <f t="shared" si="12"/>
        <v>71.100000000000009</v>
      </c>
      <c r="Z21" s="58">
        <f t="shared" si="12"/>
        <v>86.1</v>
      </c>
      <c r="AA21" s="58">
        <f t="shared" si="12"/>
        <v>63.3</v>
      </c>
      <c r="AB21" s="58">
        <f t="shared" si="12"/>
        <v>46.5</v>
      </c>
      <c r="AC21" s="58">
        <f t="shared" si="12"/>
        <v>222.17500000000001</v>
      </c>
      <c r="AD21" s="58">
        <f t="shared" si="12"/>
        <v>67.375</v>
      </c>
      <c r="AE21" s="58">
        <f t="shared" si="12"/>
        <v>53</v>
      </c>
      <c r="AF21" s="58">
        <f t="shared" si="12"/>
        <v>91.025000000000006</v>
      </c>
      <c r="AG21" s="58">
        <f t="shared" si="12"/>
        <v>41.900000000000006</v>
      </c>
      <c r="AH21" s="58">
        <f t="shared" si="12"/>
        <v>0</v>
      </c>
      <c r="AI21" s="58">
        <f t="shared" si="12"/>
        <v>0</v>
      </c>
      <c r="AJ21" s="58">
        <f t="shared" si="12"/>
        <v>0</v>
      </c>
      <c r="AK21" s="58">
        <f t="shared" si="12"/>
        <v>0</v>
      </c>
      <c r="AL21" s="58">
        <f t="shared" si="12"/>
        <v>0</v>
      </c>
      <c r="AM21" s="58">
        <f t="shared" si="12"/>
        <v>0</v>
      </c>
      <c r="AN21" s="58">
        <f t="shared" si="12"/>
        <v>0</v>
      </c>
      <c r="AO21" s="58">
        <f t="shared" si="12"/>
        <v>0</v>
      </c>
      <c r="AP21" s="58">
        <f t="shared" si="12"/>
        <v>253.3</v>
      </c>
    </row>
    <row r="22" spans="1:42" x14ac:dyDescent="0.2">
      <c r="B22" s="37" t="s">
        <v>396</v>
      </c>
      <c r="C22" s="8" t="s">
        <v>179</v>
      </c>
      <c r="D22" s="57">
        <v>0</v>
      </c>
      <c r="E22" s="57">
        <v>0</v>
      </c>
      <c r="F22" s="57">
        <v>0</v>
      </c>
      <c r="G22" s="57">
        <v>0</v>
      </c>
      <c r="H22" s="57">
        <v>0</v>
      </c>
      <c r="I22" s="57">
        <v>0</v>
      </c>
      <c r="J22" s="57">
        <v>0</v>
      </c>
      <c r="K22" s="57">
        <v>0</v>
      </c>
      <c r="L22" s="57">
        <v>6</v>
      </c>
      <c r="M22" s="57">
        <v>0</v>
      </c>
      <c r="N22" s="57">
        <v>2.3000000000000003</v>
      </c>
      <c r="O22" s="57">
        <v>8</v>
      </c>
      <c r="P22" s="57">
        <f t="shared" ref="P22:P30" si="13">SUM(D22:G22)</f>
        <v>0</v>
      </c>
      <c r="Q22" s="57">
        <v>2</v>
      </c>
      <c r="R22" s="57">
        <v>0</v>
      </c>
      <c r="S22" s="57">
        <v>12.1</v>
      </c>
      <c r="T22" s="57">
        <v>2</v>
      </c>
      <c r="U22" s="57">
        <v>12</v>
      </c>
      <c r="V22" s="57">
        <v>6.0249999999999995</v>
      </c>
      <c r="W22" s="57">
        <v>8.1</v>
      </c>
      <c r="X22" s="57">
        <v>2</v>
      </c>
      <c r="Y22" s="57">
        <v>8.125</v>
      </c>
      <c r="Z22" s="57">
        <v>5.65</v>
      </c>
      <c r="AA22" s="57">
        <v>2.2000000000000002</v>
      </c>
      <c r="AB22" s="57">
        <v>4</v>
      </c>
      <c r="AC22" s="57">
        <f t="shared" ref="AC22:AC30" si="14">SUM(Q22:T22)</f>
        <v>16.100000000000001</v>
      </c>
      <c r="AD22" s="57">
        <v>6.1</v>
      </c>
      <c r="AE22" s="57">
        <v>12</v>
      </c>
      <c r="AF22" s="57">
        <v>16</v>
      </c>
      <c r="AG22" s="57">
        <v>4</v>
      </c>
      <c r="AH22" s="57">
        <v>0</v>
      </c>
      <c r="AI22" s="57">
        <v>0</v>
      </c>
      <c r="AJ22" s="57">
        <v>0</v>
      </c>
      <c r="AK22" s="57">
        <v>0</v>
      </c>
      <c r="AL22" s="57">
        <v>0</v>
      </c>
      <c r="AM22" s="57">
        <v>0</v>
      </c>
      <c r="AN22" s="57">
        <v>0</v>
      </c>
      <c r="AO22" s="57">
        <v>0</v>
      </c>
      <c r="AP22" s="57">
        <f t="shared" ref="AP22:AP30" si="15">SUM(AD22:AO22)</f>
        <v>38.1</v>
      </c>
    </row>
    <row r="23" spans="1:42" x14ac:dyDescent="0.2">
      <c r="B23" s="37"/>
      <c r="C23" s="8" t="s">
        <v>183</v>
      </c>
      <c r="D23" s="57">
        <v>0</v>
      </c>
      <c r="E23" s="57">
        <v>0</v>
      </c>
      <c r="F23" s="57">
        <v>0</v>
      </c>
      <c r="G23" s="57">
        <v>0</v>
      </c>
      <c r="H23" s="57">
        <v>0</v>
      </c>
      <c r="I23" s="57">
        <v>0</v>
      </c>
      <c r="J23" s="57">
        <v>0</v>
      </c>
      <c r="K23" s="57">
        <v>0</v>
      </c>
      <c r="L23" s="57">
        <v>4</v>
      </c>
      <c r="M23" s="57">
        <v>0</v>
      </c>
      <c r="N23" s="57">
        <v>4.2</v>
      </c>
      <c r="O23" s="57">
        <v>2</v>
      </c>
      <c r="P23" s="57">
        <f t="shared" si="13"/>
        <v>0</v>
      </c>
      <c r="Q23" s="57">
        <v>2.1</v>
      </c>
      <c r="R23" s="57">
        <v>6</v>
      </c>
      <c r="S23" s="57">
        <v>6.3</v>
      </c>
      <c r="T23" s="57">
        <v>2</v>
      </c>
      <c r="U23" s="57">
        <v>2.5</v>
      </c>
      <c r="V23" s="57">
        <v>6</v>
      </c>
      <c r="W23" s="57">
        <v>2</v>
      </c>
      <c r="X23" s="57">
        <v>6</v>
      </c>
      <c r="Y23" s="57">
        <v>2</v>
      </c>
      <c r="Z23" s="57">
        <v>8</v>
      </c>
      <c r="AA23" s="57">
        <v>2</v>
      </c>
      <c r="AB23" s="57">
        <v>3.2250000000000001</v>
      </c>
      <c r="AC23" s="57">
        <f t="shared" si="14"/>
        <v>16.399999999999999</v>
      </c>
      <c r="AD23" s="57">
        <v>10.199999999999999</v>
      </c>
      <c r="AE23" s="57">
        <v>2</v>
      </c>
      <c r="AF23" s="57">
        <v>8</v>
      </c>
      <c r="AG23" s="57">
        <v>8</v>
      </c>
      <c r="AH23" s="57">
        <v>0</v>
      </c>
      <c r="AI23" s="57">
        <v>0</v>
      </c>
      <c r="AJ23" s="57">
        <v>0</v>
      </c>
      <c r="AK23" s="57">
        <v>0</v>
      </c>
      <c r="AL23" s="57">
        <v>0</v>
      </c>
      <c r="AM23" s="57">
        <v>0</v>
      </c>
      <c r="AN23" s="57">
        <v>0</v>
      </c>
      <c r="AO23" s="57">
        <v>0</v>
      </c>
      <c r="AP23" s="57">
        <f t="shared" si="15"/>
        <v>28.2</v>
      </c>
    </row>
    <row r="24" spans="1:42" x14ac:dyDescent="0.2">
      <c r="B24" s="37"/>
      <c r="C24" s="8" t="s">
        <v>184</v>
      </c>
      <c r="D24" s="57">
        <v>0</v>
      </c>
      <c r="E24" s="57">
        <v>0</v>
      </c>
      <c r="F24" s="57">
        <v>0</v>
      </c>
      <c r="G24" s="57">
        <v>0</v>
      </c>
      <c r="H24" s="57">
        <v>0</v>
      </c>
      <c r="I24" s="57">
        <v>0</v>
      </c>
      <c r="J24" s="57">
        <v>0</v>
      </c>
      <c r="K24" s="57">
        <v>0</v>
      </c>
      <c r="L24" s="57">
        <v>4</v>
      </c>
      <c r="M24" s="57">
        <v>4</v>
      </c>
      <c r="N24" s="57">
        <v>6</v>
      </c>
      <c r="O24" s="57">
        <v>0.1</v>
      </c>
      <c r="P24" s="57">
        <f t="shared" si="13"/>
        <v>0</v>
      </c>
      <c r="Q24" s="57">
        <v>8</v>
      </c>
      <c r="R24" s="57">
        <v>6</v>
      </c>
      <c r="S24" s="57">
        <v>4.0999999999999996</v>
      </c>
      <c r="T24" s="57">
        <v>4</v>
      </c>
      <c r="U24" s="57">
        <v>4</v>
      </c>
      <c r="V24" s="57">
        <v>13.725</v>
      </c>
      <c r="W24" s="57">
        <v>6</v>
      </c>
      <c r="X24" s="57">
        <v>4</v>
      </c>
      <c r="Y24" s="57">
        <v>2.1</v>
      </c>
      <c r="Z24" s="57">
        <v>6</v>
      </c>
      <c r="AA24" s="57">
        <v>6.1</v>
      </c>
      <c r="AB24" s="57">
        <v>4</v>
      </c>
      <c r="AC24" s="57">
        <f t="shared" si="14"/>
        <v>22.1</v>
      </c>
      <c r="AD24" s="57">
        <v>12</v>
      </c>
      <c r="AE24" s="57">
        <v>9.9</v>
      </c>
      <c r="AF24" s="57">
        <v>16</v>
      </c>
      <c r="AG24" s="57">
        <v>8</v>
      </c>
      <c r="AH24" s="57">
        <v>0</v>
      </c>
      <c r="AI24" s="57">
        <v>0</v>
      </c>
      <c r="AJ24" s="57">
        <v>0</v>
      </c>
      <c r="AK24" s="57">
        <v>0</v>
      </c>
      <c r="AL24" s="57">
        <v>0</v>
      </c>
      <c r="AM24" s="57">
        <v>0</v>
      </c>
      <c r="AN24" s="57">
        <v>0</v>
      </c>
      <c r="AO24" s="57">
        <v>0</v>
      </c>
      <c r="AP24" s="57">
        <f t="shared" si="15"/>
        <v>45.9</v>
      </c>
    </row>
    <row r="25" spans="1:42" x14ac:dyDescent="0.2">
      <c r="B25" s="37"/>
      <c r="C25" s="8" t="s">
        <v>180</v>
      </c>
      <c r="D25" s="57">
        <v>0</v>
      </c>
      <c r="E25" s="57">
        <v>0</v>
      </c>
      <c r="F25" s="57">
        <v>0</v>
      </c>
      <c r="G25" s="57">
        <v>0</v>
      </c>
      <c r="H25" s="57">
        <v>0</v>
      </c>
      <c r="I25" s="57">
        <v>0</v>
      </c>
      <c r="J25" s="57">
        <v>0</v>
      </c>
      <c r="K25" s="57">
        <v>0</v>
      </c>
      <c r="L25" s="57">
        <v>4</v>
      </c>
      <c r="M25" s="57">
        <v>6</v>
      </c>
      <c r="N25" s="57">
        <v>2</v>
      </c>
      <c r="O25" s="57">
        <v>8</v>
      </c>
      <c r="P25" s="57">
        <f t="shared" si="13"/>
        <v>0</v>
      </c>
      <c r="Q25" s="57">
        <v>64.099999999999994</v>
      </c>
      <c r="R25" s="57">
        <v>2</v>
      </c>
      <c r="S25" s="57">
        <v>8</v>
      </c>
      <c r="T25" s="57">
        <v>10</v>
      </c>
      <c r="U25" s="57">
        <v>10</v>
      </c>
      <c r="V25" s="57">
        <v>4</v>
      </c>
      <c r="W25" s="57">
        <v>18</v>
      </c>
      <c r="X25" s="57">
        <v>6</v>
      </c>
      <c r="Y25" s="57">
        <v>0</v>
      </c>
      <c r="Z25" s="57">
        <v>12</v>
      </c>
      <c r="AA25" s="57">
        <v>6</v>
      </c>
      <c r="AB25" s="57">
        <v>20</v>
      </c>
      <c r="AC25" s="57">
        <f t="shared" si="14"/>
        <v>84.1</v>
      </c>
      <c r="AD25" s="57">
        <v>14.1</v>
      </c>
      <c r="AE25" s="57">
        <v>20</v>
      </c>
      <c r="AF25" s="57">
        <v>8</v>
      </c>
      <c r="AG25" s="57">
        <v>10</v>
      </c>
      <c r="AH25" s="57">
        <v>0</v>
      </c>
      <c r="AI25" s="57">
        <v>0</v>
      </c>
      <c r="AJ25" s="57">
        <v>0</v>
      </c>
      <c r="AK25" s="57">
        <v>0</v>
      </c>
      <c r="AL25" s="57">
        <v>0</v>
      </c>
      <c r="AM25" s="57">
        <v>0</v>
      </c>
      <c r="AN25" s="57">
        <v>0</v>
      </c>
      <c r="AO25" s="57">
        <v>0</v>
      </c>
      <c r="AP25" s="57">
        <f t="shared" si="15"/>
        <v>52.1</v>
      </c>
    </row>
    <row r="26" spans="1:42" x14ac:dyDescent="0.2">
      <c r="B26" s="37"/>
      <c r="C26" s="8" t="s">
        <v>181</v>
      </c>
      <c r="D26" s="57">
        <v>0</v>
      </c>
      <c r="E26" s="57">
        <v>0</v>
      </c>
      <c r="F26" s="57">
        <v>0</v>
      </c>
      <c r="G26" s="57">
        <v>0</v>
      </c>
      <c r="H26" s="57">
        <v>0</v>
      </c>
      <c r="I26" s="57">
        <v>0</v>
      </c>
      <c r="J26" s="57">
        <v>0</v>
      </c>
      <c r="K26" s="57">
        <v>0</v>
      </c>
      <c r="L26" s="57">
        <v>3.8</v>
      </c>
      <c r="M26" s="57">
        <v>0</v>
      </c>
      <c r="N26" s="57">
        <v>4.0999999999999996</v>
      </c>
      <c r="O26" s="57">
        <v>4</v>
      </c>
      <c r="P26" s="57">
        <f t="shared" si="13"/>
        <v>0</v>
      </c>
      <c r="Q26" s="57">
        <v>2.1</v>
      </c>
      <c r="R26" s="57">
        <v>8</v>
      </c>
      <c r="S26" s="57">
        <v>6</v>
      </c>
      <c r="T26" s="57">
        <v>2</v>
      </c>
      <c r="U26" s="57">
        <v>0</v>
      </c>
      <c r="V26" s="57">
        <v>2</v>
      </c>
      <c r="W26" s="57">
        <v>2</v>
      </c>
      <c r="X26" s="57">
        <v>2</v>
      </c>
      <c r="Y26" s="57">
        <v>4.0999999999999996</v>
      </c>
      <c r="Z26" s="57">
        <v>4</v>
      </c>
      <c r="AA26" s="57">
        <v>4</v>
      </c>
      <c r="AB26" s="57">
        <v>6.1</v>
      </c>
      <c r="AC26" s="57">
        <f t="shared" si="14"/>
        <v>18.100000000000001</v>
      </c>
      <c r="AD26" s="57">
        <v>16</v>
      </c>
      <c r="AE26" s="57">
        <v>10</v>
      </c>
      <c r="AF26" s="57">
        <v>4</v>
      </c>
      <c r="AG26" s="57">
        <v>14</v>
      </c>
      <c r="AH26" s="57">
        <v>0</v>
      </c>
      <c r="AI26" s="57">
        <v>0</v>
      </c>
      <c r="AJ26" s="57">
        <v>0</v>
      </c>
      <c r="AK26" s="57">
        <v>0</v>
      </c>
      <c r="AL26" s="57">
        <v>0</v>
      </c>
      <c r="AM26" s="57">
        <v>0</v>
      </c>
      <c r="AN26" s="57">
        <v>0</v>
      </c>
      <c r="AO26" s="57">
        <v>0</v>
      </c>
      <c r="AP26" s="57">
        <f t="shared" si="15"/>
        <v>44</v>
      </c>
    </row>
    <row r="27" spans="1:42" x14ac:dyDescent="0.2">
      <c r="B27" s="37"/>
      <c r="C27" s="8" t="s">
        <v>182</v>
      </c>
      <c r="D27" s="57">
        <v>0</v>
      </c>
      <c r="E27" s="57">
        <v>0</v>
      </c>
      <c r="F27" s="57">
        <v>0</v>
      </c>
      <c r="G27" s="57">
        <v>0</v>
      </c>
      <c r="H27" s="57">
        <v>0</v>
      </c>
      <c r="I27" s="57">
        <v>0</v>
      </c>
      <c r="J27" s="57">
        <v>0</v>
      </c>
      <c r="K27" s="57">
        <v>0</v>
      </c>
      <c r="L27" s="57">
        <v>5.1999999999999993</v>
      </c>
      <c r="M27" s="57">
        <v>6</v>
      </c>
      <c r="N27" s="57">
        <v>0.4</v>
      </c>
      <c r="O27" s="57">
        <v>0</v>
      </c>
      <c r="P27" s="57">
        <f t="shared" si="13"/>
        <v>0</v>
      </c>
      <c r="Q27" s="57">
        <v>2</v>
      </c>
      <c r="R27" s="57">
        <v>4</v>
      </c>
      <c r="S27" s="57">
        <v>4.4000000000000004</v>
      </c>
      <c r="T27" s="57">
        <v>2</v>
      </c>
      <c r="U27" s="57">
        <v>4</v>
      </c>
      <c r="V27" s="57">
        <v>0</v>
      </c>
      <c r="W27" s="57">
        <v>2</v>
      </c>
      <c r="X27" s="57">
        <v>2</v>
      </c>
      <c r="Y27" s="57">
        <v>4</v>
      </c>
      <c r="Z27" s="57">
        <v>2</v>
      </c>
      <c r="AA27" s="57">
        <v>7</v>
      </c>
      <c r="AB27" s="57">
        <v>2</v>
      </c>
      <c r="AC27" s="57">
        <f t="shared" si="14"/>
        <v>12.4</v>
      </c>
      <c r="AD27" s="57">
        <v>2.4000000000000004</v>
      </c>
      <c r="AE27" s="57">
        <v>6</v>
      </c>
      <c r="AF27" s="57">
        <v>12</v>
      </c>
      <c r="AG27" s="57">
        <v>0</v>
      </c>
      <c r="AH27" s="57">
        <v>0</v>
      </c>
      <c r="AI27" s="57">
        <v>0</v>
      </c>
      <c r="AJ27" s="57">
        <v>0</v>
      </c>
      <c r="AK27" s="57">
        <v>0</v>
      </c>
      <c r="AL27" s="57">
        <v>0</v>
      </c>
      <c r="AM27" s="57">
        <v>0</v>
      </c>
      <c r="AN27" s="57">
        <v>0</v>
      </c>
      <c r="AO27" s="57">
        <v>0</v>
      </c>
      <c r="AP27" s="57">
        <f t="shared" si="15"/>
        <v>20.399999999999999</v>
      </c>
    </row>
    <row r="28" spans="1:42" x14ac:dyDescent="0.2">
      <c r="B28" s="37"/>
      <c r="C28" s="8" t="s">
        <v>185</v>
      </c>
      <c r="D28" s="57">
        <v>0</v>
      </c>
      <c r="E28" s="57">
        <v>0</v>
      </c>
      <c r="F28" s="57">
        <v>0</v>
      </c>
      <c r="G28" s="57">
        <v>0</v>
      </c>
      <c r="H28" s="57">
        <v>0</v>
      </c>
      <c r="I28" s="57">
        <v>0</v>
      </c>
      <c r="J28" s="57">
        <v>0</v>
      </c>
      <c r="K28" s="57">
        <v>0</v>
      </c>
      <c r="L28" s="57">
        <v>4</v>
      </c>
      <c r="M28" s="57">
        <v>0</v>
      </c>
      <c r="N28" s="57">
        <v>0.2</v>
      </c>
      <c r="O28" s="57">
        <v>0</v>
      </c>
      <c r="P28" s="57">
        <f t="shared" si="13"/>
        <v>0</v>
      </c>
      <c r="Q28" s="57">
        <v>0</v>
      </c>
      <c r="R28" s="57">
        <v>2</v>
      </c>
      <c r="S28" s="57">
        <v>0</v>
      </c>
      <c r="T28" s="57">
        <v>2</v>
      </c>
      <c r="U28" s="57">
        <v>2</v>
      </c>
      <c r="V28" s="57">
        <v>0</v>
      </c>
      <c r="W28" s="57">
        <v>2</v>
      </c>
      <c r="X28" s="57">
        <v>0</v>
      </c>
      <c r="Y28" s="57">
        <v>0</v>
      </c>
      <c r="Z28" s="57">
        <v>4</v>
      </c>
      <c r="AA28" s="57">
        <v>0</v>
      </c>
      <c r="AB28" s="57">
        <v>2.1</v>
      </c>
      <c r="AC28" s="57">
        <f t="shared" si="14"/>
        <v>4</v>
      </c>
      <c r="AD28" s="57">
        <v>0</v>
      </c>
      <c r="AE28" s="57">
        <v>4</v>
      </c>
      <c r="AF28" s="57">
        <v>6</v>
      </c>
      <c r="AG28" s="57">
        <v>0</v>
      </c>
      <c r="AH28" s="57">
        <v>0</v>
      </c>
      <c r="AI28" s="57">
        <v>0</v>
      </c>
      <c r="AJ28" s="57">
        <v>0</v>
      </c>
      <c r="AK28" s="57">
        <v>0</v>
      </c>
      <c r="AL28" s="57">
        <v>0</v>
      </c>
      <c r="AM28" s="57">
        <v>0</v>
      </c>
      <c r="AN28" s="57">
        <v>0</v>
      </c>
      <c r="AO28" s="57">
        <v>0</v>
      </c>
      <c r="AP28" s="57">
        <f t="shared" si="15"/>
        <v>10</v>
      </c>
    </row>
    <row r="29" spans="1:42" x14ac:dyDescent="0.2">
      <c r="B29" s="37"/>
      <c r="C29" s="8" t="s">
        <v>186</v>
      </c>
      <c r="D29" s="57">
        <v>0</v>
      </c>
      <c r="E29" s="57">
        <v>0</v>
      </c>
      <c r="F29" s="57">
        <v>0</v>
      </c>
      <c r="G29" s="57">
        <v>0</v>
      </c>
      <c r="H29" s="57">
        <v>0</v>
      </c>
      <c r="I29" s="57">
        <v>0</v>
      </c>
      <c r="J29" s="57">
        <v>0</v>
      </c>
      <c r="K29" s="57">
        <v>0</v>
      </c>
      <c r="L29" s="57">
        <v>1.5</v>
      </c>
      <c r="M29" s="57">
        <v>4</v>
      </c>
      <c r="N29" s="57">
        <v>0</v>
      </c>
      <c r="O29" s="57">
        <v>0.1</v>
      </c>
      <c r="P29" s="57">
        <f t="shared" si="13"/>
        <v>0</v>
      </c>
      <c r="Q29" s="57">
        <v>2</v>
      </c>
      <c r="R29" s="57">
        <v>2</v>
      </c>
      <c r="S29" s="57">
        <v>2</v>
      </c>
      <c r="T29" s="57">
        <v>2</v>
      </c>
      <c r="U29" s="57">
        <v>4</v>
      </c>
      <c r="V29" s="57">
        <v>0</v>
      </c>
      <c r="W29" s="57">
        <v>4</v>
      </c>
      <c r="X29" s="57">
        <v>0</v>
      </c>
      <c r="Y29" s="57">
        <v>4.0999999999999996</v>
      </c>
      <c r="Z29" s="57">
        <v>4</v>
      </c>
      <c r="AA29" s="57">
        <v>2</v>
      </c>
      <c r="AB29" s="57">
        <v>0.1</v>
      </c>
      <c r="AC29" s="57">
        <f t="shared" si="14"/>
        <v>8</v>
      </c>
      <c r="AD29" s="57">
        <v>2</v>
      </c>
      <c r="AE29" s="57">
        <v>2</v>
      </c>
      <c r="AF29" s="57">
        <v>8</v>
      </c>
      <c r="AG29" s="57">
        <v>0</v>
      </c>
      <c r="AH29" s="57">
        <v>0</v>
      </c>
      <c r="AI29" s="57">
        <v>0</v>
      </c>
      <c r="AJ29" s="57">
        <v>0</v>
      </c>
      <c r="AK29" s="57">
        <v>0</v>
      </c>
      <c r="AL29" s="57">
        <v>0</v>
      </c>
      <c r="AM29" s="57">
        <v>0</v>
      </c>
      <c r="AN29" s="57">
        <v>0</v>
      </c>
      <c r="AO29" s="57">
        <v>0</v>
      </c>
      <c r="AP29" s="57">
        <f t="shared" si="15"/>
        <v>12</v>
      </c>
    </row>
    <row r="30" spans="1:42" x14ac:dyDescent="0.2">
      <c r="B30" s="37"/>
      <c r="C30" s="8" t="s">
        <v>187</v>
      </c>
      <c r="D30" s="57">
        <v>0</v>
      </c>
      <c r="E30" s="57">
        <v>0</v>
      </c>
      <c r="F30" s="57">
        <v>0</v>
      </c>
      <c r="G30" s="57">
        <v>0</v>
      </c>
      <c r="H30" s="57">
        <v>0</v>
      </c>
      <c r="I30" s="57">
        <v>0</v>
      </c>
      <c r="J30" s="57">
        <v>0</v>
      </c>
      <c r="K30" s="57">
        <v>0</v>
      </c>
      <c r="L30" s="57">
        <v>6</v>
      </c>
      <c r="M30" s="57">
        <v>0</v>
      </c>
      <c r="N30" s="57">
        <v>0.2</v>
      </c>
      <c r="O30" s="57">
        <v>2</v>
      </c>
      <c r="P30" s="57">
        <f t="shared" si="13"/>
        <v>0</v>
      </c>
      <c r="Q30" s="57">
        <v>6</v>
      </c>
      <c r="R30" s="57">
        <v>1.875</v>
      </c>
      <c r="S30" s="57">
        <v>8.5</v>
      </c>
      <c r="T30" s="57">
        <v>4</v>
      </c>
      <c r="U30" s="57">
        <v>4</v>
      </c>
      <c r="V30" s="57">
        <v>16</v>
      </c>
      <c r="W30" s="57">
        <v>7.95</v>
      </c>
      <c r="X30" s="57">
        <v>6</v>
      </c>
      <c r="Y30" s="57">
        <v>6.1</v>
      </c>
      <c r="Z30" s="57">
        <v>6</v>
      </c>
      <c r="AA30" s="57">
        <v>4.4000000000000004</v>
      </c>
      <c r="AB30" s="57">
        <v>2</v>
      </c>
      <c r="AC30" s="57">
        <f t="shared" si="14"/>
        <v>20.375</v>
      </c>
      <c r="AD30" s="57">
        <v>2</v>
      </c>
      <c r="AE30" s="57">
        <v>4</v>
      </c>
      <c r="AF30" s="57">
        <v>7.4749999999999996</v>
      </c>
      <c r="AG30" s="57">
        <v>5.7</v>
      </c>
      <c r="AH30" s="57">
        <v>0</v>
      </c>
      <c r="AI30" s="57">
        <v>0</v>
      </c>
      <c r="AJ30" s="57">
        <v>0</v>
      </c>
      <c r="AK30" s="57">
        <v>0</v>
      </c>
      <c r="AL30" s="57">
        <v>0</v>
      </c>
      <c r="AM30" s="57">
        <v>0</v>
      </c>
      <c r="AN30" s="57">
        <v>0</v>
      </c>
      <c r="AO30" s="57">
        <v>0</v>
      </c>
      <c r="AP30" s="57">
        <f t="shared" si="15"/>
        <v>19.175000000000001</v>
      </c>
    </row>
    <row r="31" spans="1:42" x14ac:dyDescent="0.2">
      <c r="B31" s="46" t="s">
        <v>396</v>
      </c>
      <c r="C31" s="47"/>
      <c r="D31" s="59">
        <f>SUM(D22:D30)</f>
        <v>0</v>
      </c>
      <c r="E31" s="59">
        <f t="shared" ref="E31:AP31" si="16">SUM(E22:E30)</f>
        <v>0</v>
      </c>
      <c r="F31" s="59">
        <f t="shared" si="16"/>
        <v>0</v>
      </c>
      <c r="G31" s="59">
        <f t="shared" si="16"/>
        <v>0</v>
      </c>
      <c r="H31" s="59">
        <f t="shared" si="16"/>
        <v>0</v>
      </c>
      <c r="I31" s="59">
        <f t="shared" si="16"/>
        <v>0</v>
      </c>
      <c r="J31" s="59">
        <f t="shared" si="16"/>
        <v>0</v>
      </c>
      <c r="K31" s="59">
        <f t="shared" si="16"/>
        <v>0</v>
      </c>
      <c r="L31" s="59">
        <f t="shared" si="16"/>
        <v>38.5</v>
      </c>
      <c r="M31" s="59">
        <f t="shared" si="16"/>
        <v>20</v>
      </c>
      <c r="N31" s="59">
        <f t="shared" si="16"/>
        <v>19.399999999999999</v>
      </c>
      <c r="O31" s="59">
        <f t="shared" si="16"/>
        <v>24.200000000000003</v>
      </c>
      <c r="P31" s="59">
        <f t="shared" si="16"/>
        <v>0</v>
      </c>
      <c r="Q31" s="59">
        <f t="shared" si="16"/>
        <v>88.299999999999983</v>
      </c>
      <c r="R31" s="59">
        <f t="shared" si="16"/>
        <v>31.875</v>
      </c>
      <c r="S31" s="59">
        <f t="shared" si="16"/>
        <v>51.4</v>
      </c>
      <c r="T31" s="59">
        <f t="shared" si="16"/>
        <v>30</v>
      </c>
      <c r="U31" s="59">
        <f t="shared" si="16"/>
        <v>42.5</v>
      </c>
      <c r="V31" s="59">
        <f t="shared" si="16"/>
        <v>47.75</v>
      </c>
      <c r="W31" s="59">
        <f t="shared" si="16"/>
        <v>52.050000000000004</v>
      </c>
      <c r="X31" s="59">
        <f t="shared" si="16"/>
        <v>28</v>
      </c>
      <c r="Y31" s="59">
        <f t="shared" si="16"/>
        <v>30.524999999999999</v>
      </c>
      <c r="Z31" s="59">
        <f t="shared" si="16"/>
        <v>51.65</v>
      </c>
      <c r="AA31" s="59">
        <f t="shared" si="16"/>
        <v>33.700000000000003</v>
      </c>
      <c r="AB31" s="59">
        <f t="shared" si="16"/>
        <v>43.525000000000006</v>
      </c>
      <c r="AC31" s="59">
        <f t="shared" si="16"/>
        <v>201.57499999999999</v>
      </c>
      <c r="AD31" s="59">
        <f t="shared" si="16"/>
        <v>64.8</v>
      </c>
      <c r="AE31" s="59">
        <f t="shared" si="16"/>
        <v>69.900000000000006</v>
      </c>
      <c r="AF31" s="59">
        <f t="shared" si="16"/>
        <v>85.474999999999994</v>
      </c>
      <c r="AG31" s="59">
        <f t="shared" si="16"/>
        <v>49.7</v>
      </c>
      <c r="AH31" s="59">
        <f t="shared" si="16"/>
        <v>0</v>
      </c>
      <c r="AI31" s="59">
        <f t="shared" si="16"/>
        <v>0</v>
      </c>
      <c r="AJ31" s="59">
        <f t="shared" si="16"/>
        <v>0</v>
      </c>
      <c r="AK31" s="59">
        <f t="shared" si="16"/>
        <v>0</v>
      </c>
      <c r="AL31" s="59">
        <f t="shared" si="16"/>
        <v>0</v>
      </c>
      <c r="AM31" s="59">
        <f t="shared" si="16"/>
        <v>0</v>
      </c>
      <c r="AN31" s="59">
        <f t="shared" si="16"/>
        <v>0</v>
      </c>
      <c r="AO31" s="59">
        <f t="shared" si="16"/>
        <v>0</v>
      </c>
      <c r="AP31" s="59">
        <f t="shared" si="16"/>
        <v>269.875</v>
      </c>
    </row>
    <row r="32" spans="1:42" x14ac:dyDescent="0.2">
      <c r="A32" s="49" t="s">
        <v>284</v>
      </c>
      <c r="B32" s="50"/>
      <c r="C32" s="51"/>
      <c r="D32" s="60">
        <f>D5+D9+D14+D21+D31</f>
        <v>0</v>
      </c>
      <c r="E32" s="60">
        <f t="shared" ref="E32:AP32" si="17">E5+E9+E14+E21+E31</f>
        <v>0</v>
      </c>
      <c r="F32" s="60">
        <f t="shared" si="17"/>
        <v>0</v>
      </c>
      <c r="G32" s="60">
        <f t="shared" si="17"/>
        <v>0</v>
      </c>
      <c r="H32" s="60">
        <f t="shared" si="17"/>
        <v>0</v>
      </c>
      <c r="I32" s="60">
        <f t="shared" si="17"/>
        <v>0</v>
      </c>
      <c r="J32" s="60">
        <f t="shared" si="17"/>
        <v>0</v>
      </c>
      <c r="K32" s="60">
        <f t="shared" si="17"/>
        <v>0</v>
      </c>
      <c r="L32" s="60">
        <f t="shared" si="17"/>
        <v>127.35</v>
      </c>
      <c r="M32" s="60">
        <f t="shared" si="17"/>
        <v>172.67500000000001</v>
      </c>
      <c r="N32" s="60">
        <f t="shared" si="17"/>
        <v>201.95000000000002</v>
      </c>
      <c r="O32" s="60">
        <f t="shared" si="17"/>
        <v>105.97500000000001</v>
      </c>
      <c r="P32" s="60">
        <f t="shared" si="17"/>
        <v>0</v>
      </c>
      <c r="Q32" s="60">
        <f t="shared" si="17"/>
        <v>188.72499999999999</v>
      </c>
      <c r="R32" s="60">
        <f t="shared" si="17"/>
        <v>136.72499999999999</v>
      </c>
      <c r="S32" s="60">
        <f t="shared" si="17"/>
        <v>197.22499999999999</v>
      </c>
      <c r="T32" s="60">
        <f t="shared" si="17"/>
        <v>239.07499999999999</v>
      </c>
      <c r="U32" s="60">
        <f t="shared" si="17"/>
        <v>252.09999999999997</v>
      </c>
      <c r="V32" s="60">
        <f t="shared" si="17"/>
        <v>245.7</v>
      </c>
      <c r="W32" s="60">
        <f t="shared" si="17"/>
        <v>225.42500000000001</v>
      </c>
      <c r="X32" s="60">
        <f t="shared" si="17"/>
        <v>187.27500000000001</v>
      </c>
      <c r="Y32" s="60">
        <f t="shared" si="17"/>
        <v>231.17500000000004</v>
      </c>
      <c r="Z32" s="60">
        <f t="shared" si="17"/>
        <v>261.77499999999998</v>
      </c>
      <c r="AA32" s="60">
        <f t="shared" si="17"/>
        <v>193.55</v>
      </c>
      <c r="AB32" s="60">
        <f t="shared" si="17"/>
        <v>202.3</v>
      </c>
      <c r="AC32" s="60">
        <f t="shared" si="17"/>
        <v>761.75</v>
      </c>
      <c r="AD32" s="60">
        <f t="shared" si="17"/>
        <v>273.45</v>
      </c>
      <c r="AE32" s="60">
        <f t="shared" si="17"/>
        <v>271.92500000000001</v>
      </c>
      <c r="AF32" s="60">
        <f t="shared" si="17"/>
        <v>326.82499999999999</v>
      </c>
      <c r="AG32" s="60">
        <f t="shared" si="17"/>
        <v>287.52500000000003</v>
      </c>
      <c r="AH32" s="60">
        <f t="shared" si="17"/>
        <v>0</v>
      </c>
      <c r="AI32" s="60">
        <f t="shared" si="17"/>
        <v>0</v>
      </c>
      <c r="AJ32" s="60">
        <f t="shared" si="17"/>
        <v>0</v>
      </c>
      <c r="AK32" s="60">
        <f t="shared" si="17"/>
        <v>0</v>
      </c>
      <c r="AL32" s="60">
        <f t="shared" si="17"/>
        <v>0</v>
      </c>
      <c r="AM32" s="60">
        <f t="shared" si="17"/>
        <v>0</v>
      </c>
      <c r="AN32" s="60">
        <f t="shared" si="17"/>
        <v>0</v>
      </c>
      <c r="AO32" s="60">
        <f t="shared" si="17"/>
        <v>0</v>
      </c>
      <c r="AP32" s="60">
        <f t="shared" si="17"/>
        <v>1159.7249999999999</v>
      </c>
    </row>
    <row r="33" spans="1:42" x14ac:dyDescent="0.2">
      <c r="A33" s="40" t="s">
        <v>285</v>
      </c>
      <c r="B33" s="37" t="s">
        <v>176</v>
      </c>
      <c r="C33" s="8" t="s">
        <v>177</v>
      </c>
      <c r="D33" s="57">
        <v>0</v>
      </c>
      <c r="E33" s="57">
        <v>0</v>
      </c>
      <c r="F33" s="57">
        <v>0</v>
      </c>
      <c r="G33" s="57">
        <v>0</v>
      </c>
      <c r="H33" s="57">
        <v>0</v>
      </c>
      <c r="I33" s="57">
        <v>0</v>
      </c>
      <c r="J33" s="57">
        <v>0</v>
      </c>
      <c r="K33" s="57">
        <v>0</v>
      </c>
      <c r="L33" s="57">
        <v>9</v>
      </c>
      <c r="M33" s="57">
        <v>9</v>
      </c>
      <c r="N33" s="57">
        <v>22.7</v>
      </c>
      <c r="O33" s="57">
        <v>11.9</v>
      </c>
      <c r="P33" s="57">
        <f t="shared" ref="P33:P35" si="18">SUM(D33:G33)</f>
        <v>0</v>
      </c>
      <c r="Q33" s="57">
        <v>7.15</v>
      </c>
      <c r="R33" s="57">
        <v>9</v>
      </c>
      <c r="S33" s="57">
        <v>4.5</v>
      </c>
      <c r="T33" s="57">
        <v>11.25</v>
      </c>
      <c r="U33" s="57">
        <v>4.5</v>
      </c>
      <c r="V33" s="57">
        <v>11.25</v>
      </c>
      <c r="W33" s="57">
        <v>13.799999999999999</v>
      </c>
      <c r="X33" s="57">
        <v>18</v>
      </c>
      <c r="Y33" s="57">
        <v>15.95</v>
      </c>
      <c r="Z33" s="57">
        <v>18</v>
      </c>
      <c r="AA33" s="57">
        <v>11.25</v>
      </c>
      <c r="AB33" s="57">
        <v>13.7</v>
      </c>
      <c r="AC33" s="57">
        <f t="shared" ref="AC33:AC35" si="19">SUM(Q33:T33)</f>
        <v>31.9</v>
      </c>
      <c r="AD33" s="57">
        <v>15.85</v>
      </c>
      <c r="AE33" s="57">
        <v>24.75</v>
      </c>
      <c r="AF33" s="57">
        <v>18</v>
      </c>
      <c r="AG33" s="57">
        <v>13.5</v>
      </c>
      <c r="AH33" s="57">
        <v>0</v>
      </c>
      <c r="AI33" s="57">
        <v>0</v>
      </c>
      <c r="AJ33" s="57">
        <v>0</v>
      </c>
      <c r="AK33" s="57">
        <v>0</v>
      </c>
      <c r="AL33" s="57">
        <v>0</v>
      </c>
      <c r="AM33" s="57">
        <v>0</v>
      </c>
      <c r="AN33" s="57">
        <v>0</v>
      </c>
      <c r="AO33" s="57">
        <v>0</v>
      </c>
      <c r="AP33" s="57">
        <f>SUM(AD33:AO33)</f>
        <v>72.099999999999994</v>
      </c>
    </row>
    <row r="34" spans="1:42" x14ac:dyDescent="0.2">
      <c r="B34" s="37"/>
      <c r="C34" s="8" t="s">
        <v>178</v>
      </c>
      <c r="D34" s="57">
        <v>0</v>
      </c>
      <c r="E34" s="57">
        <v>0</v>
      </c>
      <c r="F34" s="57">
        <v>0</v>
      </c>
      <c r="G34" s="57">
        <v>0</v>
      </c>
      <c r="H34" s="57">
        <v>0</v>
      </c>
      <c r="I34" s="57">
        <v>0</v>
      </c>
      <c r="J34" s="57">
        <v>0</v>
      </c>
      <c r="K34" s="57">
        <v>0</v>
      </c>
      <c r="L34" s="57">
        <v>5</v>
      </c>
      <c r="M34" s="57">
        <v>2.25</v>
      </c>
      <c r="N34" s="57">
        <v>2.25</v>
      </c>
      <c r="O34" s="57">
        <v>0</v>
      </c>
      <c r="P34" s="57">
        <f t="shared" si="18"/>
        <v>0</v>
      </c>
      <c r="Q34" s="57">
        <v>0.2</v>
      </c>
      <c r="R34" s="57">
        <v>8.9749999999999996</v>
      </c>
      <c r="S34" s="57">
        <v>6.75</v>
      </c>
      <c r="T34" s="57">
        <v>0</v>
      </c>
      <c r="U34" s="57">
        <v>6.75</v>
      </c>
      <c r="V34" s="57">
        <v>4.5</v>
      </c>
      <c r="W34" s="57">
        <v>2.4500000000000002</v>
      </c>
      <c r="X34" s="57">
        <v>2.25</v>
      </c>
      <c r="Y34" s="57">
        <v>9</v>
      </c>
      <c r="Z34" s="57">
        <v>2.25</v>
      </c>
      <c r="AA34" s="57">
        <v>4.5</v>
      </c>
      <c r="AB34" s="57">
        <v>2.25</v>
      </c>
      <c r="AC34" s="57">
        <f t="shared" si="19"/>
        <v>15.924999999999999</v>
      </c>
      <c r="AD34" s="57">
        <v>4.5999999999999996</v>
      </c>
      <c r="AE34" s="57">
        <v>4.5</v>
      </c>
      <c r="AF34" s="57">
        <v>6.7</v>
      </c>
      <c r="AG34" s="57">
        <v>9</v>
      </c>
      <c r="AH34" s="57">
        <v>0</v>
      </c>
      <c r="AI34" s="57">
        <v>0</v>
      </c>
      <c r="AJ34" s="57">
        <v>0</v>
      </c>
      <c r="AK34" s="57">
        <v>0</v>
      </c>
      <c r="AL34" s="57">
        <v>0</v>
      </c>
      <c r="AM34" s="57">
        <v>0</v>
      </c>
      <c r="AN34" s="57">
        <v>0</v>
      </c>
      <c r="AO34" s="57">
        <v>0</v>
      </c>
      <c r="AP34" s="57">
        <f>SUM(AD34:AO34)</f>
        <v>24.8</v>
      </c>
    </row>
    <row r="35" spans="1:42" x14ac:dyDescent="0.2">
      <c r="B35" s="37"/>
      <c r="C35" s="8" t="s">
        <v>6</v>
      </c>
      <c r="D35" s="57">
        <v>0</v>
      </c>
      <c r="E35" s="57">
        <v>0</v>
      </c>
      <c r="F35" s="57">
        <v>0</v>
      </c>
      <c r="G35" s="57">
        <v>0</v>
      </c>
      <c r="H35" s="57">
        <v>0</v>
      </c>
      <c r="I35" s="57">
        <v>0</v>
      </c>
      <c r="J35" s="57">
        <v>0</v>
      </c>
      <c r="K35" s="57">
        <v>0</v>
      </c>
      <c r="L35" s="57">
        <v>4.5</v>
      </c>
      <c r="M35" s="57">
        <v>11.25</v>
      </c>
      <c r="N35" s="57">
        <v>2.25</v>
      </c>
      <c r="O35" s="57">
        <v>4.5999999999999996</v>
      </c>
      <c r="P35" s="57">
        <f t="shared" si="18"/>
        <v>0</v>
      </c>
      <c r="Q35" s="57">
        <v>0.2</v>
      </c>
      <c r="R35" s="57">
        <v>4</v>
      </c>
      <c r="S35" s="57">
        <v>6</v>
      </c>
      <c r="T35" s="57">
        <v>4</v>
      </c>
      <c r="U35" s="57">
        <v>8</v>
      </c>
      <c r="V35" s="57">
        <v>8.1</v>
      </c>
      <c r="W35" s="57">
        <v>10.3</v>
      </c>
      <c r="X35" s="57">
        <v>10</v>
      </c>
      <c r="Y35" s="57">
        <v>6.3</v>
      </c>
      <c r="Z35" s="57">
        <v>14</v>
      </c>
      <c r="AA35" s="57">
        <v>4</v>
      </c>
      <c r="AB35" s="57">
        <v>6</v>
      </c>
      <c r="AC35" s="57">
        <f t="shared" si="19"/>
        <v>14.2</v>
      </c>
      <c r="AD35" s="57">
        <v>8.1999999999999993</v>
      </c>
      <c r="AE35" s="57">
        <v>16</v>
      </c>
      <c r="AF35" s="57">
        <v>8</v>
      </c>
      <c r="AG35" s="57">
        <v>9.9749999999999996</v>
      </c>
      <c r="AH35" s="57">
        <v>0</v>
      </c>
      <c r="AI35" s="57">
        <v>0</v>
      </c>
      <c r="AJ35" s="57">
        <v>0</v>
      </c>
      <c r="AK35" s="57">
        <v>0</v>
      </c>
      <c r="AL35" s="57">
        <v>0</v>
      </c>
      <c r="AM35" s="57">
        <v>0</v>
      </c>
      <c r="AN35" s="57">
        <v>0</v>
      </c>
      <c r="AO35" s="57">
        <v>0</v>
      </c>
      <c r="AP35" s="57">
        <f>SUM(AD35:AO35)</f>
        <v>42.175000000000004</v>
      </c>
    </row>
    <row r="36" spans="1:42" x14ac:dyDescent="0.2">
      <c r="B36" s="43" t="s">
        <v>401</v>
      </c>
      <c r="C36" s="44"/>
      <c r="D36" s="58">
        <f>SUM(D33:D35)</f>
        <v>0</v>
      </c>
      <c r="E36" s="58">
        <f t="shared" ref="E36:AP36" si="20">SUM(E33:E35)</f>
        <v>0</v>
      </c>
      <c r="F36" s="58">
        <f t="shared" si="20"/>
        <v>0</v>
      </c>
      <c r="G36" s="58">
        <f t="shared" si="20"/>
        <v>0</v>
      </c>
      <c r="H36" s="58">
        <f t="shared" si="20"/>
        <v>0</v>
      </c>
      <c r="I36" s="58">
        <f t="shared" si="20"/>
        <v>0</v>
      </c>
      <c r="J36" s="58">
        <f t="shared" si="20"/>
        <v>0</v>
      </c>
      <c r="K36" s="58">
        <f t="shared" si="20"/>
        <v>0</v>
      </c>
      <c r="L36" s="58">
        <f t="shared" si="20"/>
        <v>18.5</v>
      </c>
      <c r="M36" s="58">
        <f t="shared" si="20"/>
        <v>22.5</v>
      </c>
      <c r="N36" s="58">
        <f t="shared" si="20"/>
        <v>27.2</v>
      </c>
      <c r="O36" s="58">
        <f t="shared" si="20"/>
        <v>16.5</v>
      </c>
      <c r="P36" s="58">
        <f t="shared" si="20"/>
        <v>0</v>
      </c>
      <c r="Q36" s="58">
        <f t="shared" si="20"/>
        <v>7.5500000000000007</v>
      </c>
      <c r="R36" s="58">
        <f t="shared" si="20"/>
        <v>21.975000000000001</v>
      </c>
      <c r="S36" s="58">
        <f t="shared" si="20"/>
        <v>17.25</v>
      </c>
      <c r="T36" s="58">
        <f t="shared" si="20"/>
        <v>15.25</v>
      </c>
      <c r="U36" s="58">
        <f t="shared" si="20"/>
        <v>19.25</v>
      </c>
      <c r="V36" s="58">
        <f t="shared" si="20"/>
        <v>23.85</v>
      </c>
      <c r="W36" s="58">
        <f t="shared" si="20"/>
        <v>26.55</v>
      </c>
      <c r="X36" s="58">
        <f t="shared" si="20"/>
        <v>30.25</v>
      </c>
      <c r="Y36" s="58">
        <f t="shared" si="20"/>
        <v>31.25</v>
      </c>
      <c r="Z36" s="58">
        <f t="shared" si="20"/>
        <v>34.25</v>
      </c>
      <c r="AA36" s="58">
        <f t="shared" si="20"/>
        <v>19.75</v>
      </c>
      <c r="AB36" s="58">
        <f t="shared" si="20"/>
        <v>21.95</v>
      </c>
      <c r="AC36" s="58">
        <f t="shared" si="20"/>
        <v>62.024999999999991</v>
      </c>
      <c r="AD36" s="58">
        <f t="shared" si="20"/>
        <v>28.65</v>
      </c>
      <c r="AE36" s="58">
        <f t="shared" si="20"/>
        <v>45.25</v>
      </c>
      <c r="AF36" s="58">
        <f t="shared" si="20"/>
        <v>32.700000000000003</v>
      </c>
      <c r="AG36" s="58">
        <f t="shared" si="20"/>
        <v>32.475000000000001</v>
      </c>
      <c r="AH36" s="58">
        <f t="shared" si="20"/>
        <v>0</v>
      </c>
      <c r="AI36" s="58">
        <f t="shared" si="20"/>
        <v>0</v>
      </c>
      <c r="AJ36" s="58">
        <f t="shared" si="20"/>
        <v>0</v>
      </c>
      <c r="AK36" s="58">
        <f t="shared" si="20"/>
        <v>0</v>
      </c>
      <c r="AL36" s="58">
        <f t="shared" si="20"/>
        <v>0</v>
      </c>
      <c r="AM36" s="58">
        <f t="shared" si="20"/>
        <v>0</v>
      </c>
      <c r="AN36" s="58">
        <f t="shared" si="20"/>
        <v>0</v>
      </c>
      <c r="AO36" s="58">
        <f t="shared" si="20"/>
        <v>0</v>
      </c>
      <c r="AP36" s="58">
        <f t="shared" si="20"/>
        <v>139.07499999999999</v>
      </c>
    </row>
    <row r="37" spans="1:42" x14ac:dyDescent="0.2">
      <c r="B37" s="37" t="s">
        <v>145</v>
      </c>
      <c r="C37" s="8" t="s">
        <v>146</v>
      </c>
      <c r="D37" s="57">
        <v>0</v>
      </c>
      <c r="E37" s="57">
        <v>0</v>
      </c>
      <c r="F37" s="57">
        <v>0</v>
      </c>
      <c r="G37" s="57">
        <v>0</v>
      </c>
      <c r="H37" s="57">
        <v>0</v>
      </c>
      <c r="I37" s="57">
        <v>0</v>
      </c>
      <c r="J37" s="57">
        <v>0</v>
      </c>
      <c r="K37" s="57">
        <v>0</v>
      </c>
      <c r="L37" s="57">
        <v>4.5</v>
      </c>
      <c r="M37" s="57">
        <v>0</v>
      </c>
      <c r="N37" s="57">
        <v>2.25</v>
      </c>
      <c r="O37" s="57">
        <v>2.4500000000000002</v>
      </c>
      <c r="P37" s="57">
        <f t="shared" ref="P37:P41" si="21">SUM(D37:G37)</f>
        <v>0</v>
      </c>
      <c r="Q37" s="57">
        <v>2.25</v>
      </c>
      <c r="R37" s="57">
        <v>2.25</v>
      </c>
      <c r="S37" s="57">
        <v>2.5499999999999998</v>
      </c>
      <c r="T37" s="57">
        <v>4.5</v>
      </c>
      <c r="U37" s="57">
        <v>4.5</v>
      </c>
      <c r="V37" s="57">
        <v>4.5</v>
      </c>
      <c r="W37" s="57">
        <v>9.1999999999999993</v>
      </c>
      <c r="X37" s="57">
        <v>6.75</v>
      </c>
      <c r="Y37" s="57">
        <v>4.5999999999999996</v>
      </c>
      <c r="Z37" s="57">
        <v>4.5</v>
      </c>
      <c r="AA37" s="57">
        <v>6.75</v>
      </c>
      <c r="AB37" s="57">
        <v>4.8</v>
      </c>
      <c r="AC37" s="57">
        <f t="shared" ref="AC37:AC41" si="22">SUM(Q37:T37)</f>
        <v>11.55</v>
      </c>
      <c r="AD37" s="57">
        <v>0</v>
      </c>
      <c r="AE37" s="57">
        <v>6.75</v>
      </c>
      <c r="AF37" s="57">
        <v>9</v>
      </c>
      <c r="AG37" s="57">
        <v>9</v>
      </c>
      <c r="AH37" s="57">
        <v>0</v>
      </c>
      <c r="AI37" s="57">
        <v>0</v>
      </c>
      <c r="AJ37" s="57">
        <v>0</v>
      </c>
      <c r="AK37" s="57">
        <v>0</v>
      </c>
      <c r="AL37" s="57">
        <v>0</v>
      </c>
      <c r="AM37" s="57">
        <v>0</v>
      </c>
      <c r="AN37" s="57">
        <v>0</v>
      </c>
      <c r="AO37" s="57">
        <v>0</v>
      </c>
      <c r="AP37" s="57">
        <f>SUM(AD37:AO37)</f>
        <v>24.75</v>
      </c>
    </row>
    <row r="38" spans="1:42" x14ac:dyDescent="0.2">
      <c r="B38" s="37"/>
      <c r="C38" s="8" t="s">
        <v>147</v>
      </c>
      <c r="D38" s="57">
        <v>0</v>
      </c>
      <c r="E38" s="57">
        <v>0</v>
      </c>
      <c r="F38" s="57">
        <v>0</v>
      </c>
      <c r="G38" s="57">
        <v>0</v>
      </c>
      <c r="H38" s="57">
        <v>0</v>
      </c>
      <c r="I38" s="57">
        <v>0</v>
      </c>
      <c r="J38" s="57">
        <v>0</v>
      </c>
      <c r="K38" s="57">
        <v>0</v>
      </c>
      <c r="L38" s="57">
        <v>8.75</v>
      </c>
      <c r="M38" s="57">
        <v>0</v>
      </c>
      <c r="N38" s="57">
        <v>2.25</v>
      </c>
      <c r="O38" s="57">
        <v>9</v>
      </c>
      <c r="P38" s="57">
        <f t="shared" si="21"/>
        <v>0</v>
      </c>
      <c r="Q38" s="57">
        <v>2.4500000000000002</v>
      </c>
      <c r="R38" s="57">
        <v>13.5</v>
      </c>
      <c r="S38" s="57">
        <v>11.25</v>
      </c>
      <c r="T38" s="57">
        <v>4.5</v>
      </c>
      <c r="U38" s="57">
        <v>6.75</v>
      </c>
      <c r="V38" s="57">
        <v>4.5</v>
      </c>
      <c r="W38" s="57">
        <v>9</v>
      </c>
      <c r="X38" s="57">
        <v>4.5</v>
      </c>
      <c r="Y38" s="57">
        <v>8.5</v>
      </c>
      <c r="Z38" s="57">
        <v>9</v>
      </c>
      <c r="AA38" s="57">
        <v>6.75</v>
      </c>
      <c r="AB38" s="57">
        <v>9</v>
      </c>
      <c r="AC38" s="57">
        <f t="shared" si="22"/>
        <v>31.7</v>
      </c>
      <c r="AD38" s="57">
        <v>2.25</v>
      </c>
      <c r="AE38" s="57">
        <v>6.75</v>
      </c>
      <c r="AF38" s="57">
        <v>2.25</v>
      </c>
      <c r="AG38" s="57">
        <v>9</v>
      </c>
      <c r="AH38" s="57">
        <v>0</v>
      </c>
      <c r="AI38" s="57">
        <v>0</v>
      </c>
      <c r="AJ38" s="57">
        <v>0</v>
      </c>
      <c r="AK38" s="57">
        <v>0</v>
      </c>
      <c r="AL38" s="57">
        <v>0</v>
      </c>
      <c r="AM38" s="57">
        <v>0</v>
      </c>
      <c r="AN38" s="57">
        <v>0</v>
      </c>
      <c r="AO38" s="57">
        <v>0</v>
      </c>
      <c r="AP38" s="57">
        <f>SUM(AD38:AO38)</f>
        <v>20.25</v>
      </c>
    </row>
    <row r="39" spans="1:42" x14ac:dyDescent="0.2">
      <c r="B39" s="37"/>
      <c r="C39" s="8" t="s">
        <v>148</v>
      </c>
      <c r="D39" s="57">
        <v>0</v>
      </c>
      <c r="E39" s="57">
        <v>0</v>
      </c>
      <c r="F39" s="57">
        <v>0</v>
      </c>
      <c r="G39" s="57">
        <v>0</v>
      </c>
      <c r="H39" s="57">
        <v>0</v>
      </c>
      <c r="I39" s="57">
        <v>0</v>
      </c>
      <c r="J39" s="57">
        <v>0</v>
      </c>
      <c r="K39" s="57">
        <v>0</v>
      </c>
      <c r="L39" s="57">
        <v>0</v>
      </c>
      <c r="M39" s="57">
        <v>0</v>
      </c>
      <c r="N39" s="57">
        <v>0.1</v>
      </c>
      <c r="O39" s="57">
        <v>0</v>
      </c>
      <c r="P39" s="57">
        <f t="shared" si="21"/>
        <v>0</v>
      </c>
      <c r="Q39" s="57">
        <v>0</v>
      </c>
      <c r="R39" s="57">
        <v>0</v>
      </c>
      <c r="S39" s="57">
        <v>0.1</v>
      </c>
      <c r="T39" s="57">
        <v>0</v>
      </c>
      <c r="U39" s="57">
        <v>0</v>
      </c>
      <c r="V39" s="57">
        <v>0.1</v>
      </c>
      <c r="W39" s="57">
        <v>0</v>
      </c>
      <c r="X39" s="57">
        <v>0.1</v>
      </c>
      <c r="Y39" s="57">
        <v>0</v>
      </c>
      <c r="Z39" s="57">
        <v>0</v>
      </c>
      <c r="AA39" s="57">
        <v>0.30000000000000004</v>
      </c>
      <c r="AB39" s="57">
        <v>0</v>
      </c>
      <c r="AC39" s="57">
        <f t="shared" si="22"/>
        <v>0.1</v>
      </c>
      <c r="AD39" s="57">
        <v>0</v>
      </c>
      <c r="AE39" s="57">
        <v>0</v>
      </c>
      <c r="AF39" s="57">
        <v>4.5</v>
      </c>
      <c r="AG39" s="57">
        <v>0</v>
      </c>
      <c r="AH39" s="57">
        <v>0</v>
      </c>
      <c r="AI39" s="57">
        <v>0</v>
      </c>
      <c r="AJ39" s="57">
        <v>0</v>
      </c>
      <c r="AK39" s="57">
        <v>0</v>
      </c>
      <c r="AL39" s="57">
        <v>0</v>
      </c>
      <c r="AM39" s="57">
        <v>0</v>
      </c>
      <c r="AN39" s="57">
        <v>0</v>
      </c>
      <c r="AO39" s="57">
        <v>0</v>
      </c>
      <c r="AP39" s="57">
        <f>SUM(AD39:AO39)</f>
        <v>4.5</v>
      </c>
    </row>
    <row r="40" spans="1:42" x14ac:dyDescent="0.2">
      <c r="B40" s="37"/>
      <c r="C40" s="8" t="s">
        <v>149</v>
      </c>
      <c r="D40" s="57">
        <v>0</v>
      </c>
      <c r="E40" s="57">
        <v>0</v>
      </c>
      <c r="F40" s="57">
        <v>0</v>
      </c>
      <c r="G40" s="57">
        <v>0</v>
      </c>
      <c r="H40" s="57">
        <v>0</v>
      </c>
      <c r="I40" s="57">
        <v>0</v>
      </c>
      <c r="J40" s="57">
        <v>0</v>
      </c>
      <c r="K40" s="57">
        <v>0</v>
      </c>
      <c r="L40" s="57">
        <v>3.4</v>
      </c>
      <c r="M40" s="57">
        <v>4.2750000000000004</v>
      </c>
      <c r="N40" s="57">
        <v>12.4</v>
      </c>
      <c r="O40" s="57">
        <v>8.8500000000000014</v>
      </c>
      <c r="P40" s="57">
        <f t="shared" si="21"/>
        <v>0</v>
      </c>
      <c r="Q40" s="57">
        <v>8.4499999999999993</v>
      </c>
      <c r="R40" s="57">
        <v>8.4499999999999993</v>
      </c>
      <c r="S40" s="57">
        <v>11.200000000000001</v>
      </c>
      <c r="T40" s="57">
        <v>15.7</v>
      </c>
      <c r="U40" s="57">
        <v>4.4000000000000004</v>
      </c>
      <c r="V40" s="57">
        <v>8.9500000000000011</v>
      </c>
      <c r="W40" s="57">
        <v>15.600000000000001</v>
      </c>
      <c r="X40" s="57">
        <v>17.2</v>
      </c>
      <c r="Y40" s="57">
        <v>10.85</v>
      </c>
      <c r="Z40" s="57">
        <v>11.05</v>
      </c>
      <c r="AA40" s="57">
        <v>11.45</v>
      </c>
      <c r="AB40" s="57">
        <v>15.7</v>
      </c>
      <c r="AC40" s="57">
        <f t="shared" si="22"/>
        <v>43.8</v>
      </c>
      <c r="AD40" s="57">
        <v>8.5</v>
      </c>
      <c r="AE40" s="57">
        <v>18</v>
      </c>
      <c r="AF40" s="57">
        <v>15.75</v>
      </c>
      <c r="AG40" s="57">
        <v>22.5</v>
      </c>
      <c r="AH40" s="57">
        <v>0</v>
      </c>
      <c r="AI40" s="57">
        <v>0</v>
      </c>
      <c r="AJ40" s="57">
        <v>0</v>
      </c>
      <c r="AK40" s="57">
        <v>0</v>
      </c>
      <c r="AL40" s="57">
        <v>0</v>
      </c>
      <c r="AM40" s="57">
        <v>0</v>
      </c>
      <c r="AN40" s="57">
        <v>0</v>
      </c>
      <c r="AO40" s="57">
        <v>0</v>
      </c>
      <c r="AP40" s="57">
        <f>SUM(AD40:AO40)</f>
        <v>64.75</v>
      </c>
    </row>
    <row r="41" spans="1:42" x14ac:dyDescent="0.2">
      <c r="B41" s="37"/>
      <c r="C41" s="8" t="s">
        <v>150</v>
      </c>
      <c r="D41" s="57">
        <v>0</v>
      </c>
      <c r="E41" s="57">
        <v>0</v>
      </c>
      <c r="F41" s="57">
        <v>0</v>
      </c>
      <c r="G41" s="57">
        <v>0</v>
      </c>
      <c r="H41" s="57">
        <v>0</v>
      </c>
      <c r="I41" s="57">
        <v>0</v>
      </c>
      <c r="J41" s="57">
        <v>0</v>
      </c>
      <c r="K41" s="57">
        <v>0</v>
      </c>
      <c r="L41" s="57">
        <v>4.4000000000000004</v>
      </c>
      <c r="M41" s="57">
        <v>4.5</v>
      </c>
      <c r="N41" s="57">
        <v>4.2</v>
      </c>
      <c r="O41" s="57">
        <v>0</v>
      </c>
      <c r="P41" s="57">
        <f t="shared" si="21"/>
        <v>0</v>
      </c>
      <c r="Q41" s="57">
        <v>8.6</v>
      </c>
      <c r="R41" s="57">
        <v>6</v>
      </c>
      <c r="S41" s="57">
        <v>0</v>
      </c>
      <c r="T41" s="57">
        <v>2</v>
      </c>
      <c r="U41" s="57">
        <v>12.1</v>
      </c>
      <c r="V41" s="57">
        <v>2</v>
      </c>
      <c r="W41" s="57">
        <v>2</v>
      </c>
      <c r="X41" s="57">
        <v>4</v>
      </c>
      <c r="Y41" s="57">
        <v>4.3</v>
      </c>
      <c r="Z41" s="57">
        <v>10</v>
      </c>
      <c r="AA41" s="57">
        <v>4</v>
      </c>
      <c r="AB41" s="57">
        <v>6</v>
      </c>
      <c r="AC41" s="57">
        <f t="shared" si="22"/>
        <v>16.600000000000001</v>
      </c>
      <c r="AD41" s="57">
        <v>2.2999999999999998</v>
      </c>
      <c r="AE41" s="57">
        <v>6</v>
      </c>
      <c r="AF41" s="57">
        <v>11</v>
      </c>
      <c r="AG41" s="57">
        <v>12</v>
      </c>
      <c r="AH41" s="57">
        <v>0</v>
      </c>
      <c r="AI41" s="57">
        <v>0</v>
      </c>
      <c r="AJ41" s="57">
        <v>0</v>
      </c>
      <c r="AK41" s="57">
        <v>0</v>
      </c>
      <c r="AL41" s="57">
        <v>0</v>
      </c>
      <c r="AM41" s="57">
        <v>0</v>
      </c>
      <c r="AN41" s="57">
        <v>0</v>
      </c>
      <c r="AO41" s="57">
        <v>0</v>
      </c>
      <c r="AP41" s="57">
        <f>SUM(AD41:AO41)</f>
        <v>31.3</v>
      </c>
    </row>
    <row r="42" spans="1:42" x14ac:dyDescent="0.2">
      <c r="B42" s="43" t="s">
        <v>288</v>
      </c>
      <c r="C42" s="44"/>
      <c r="D42" s="58">
        <f t="shared" ref="D42:AP42" si="23">SUM(D37:D41)</f>
        <v>0</v>
      </c>
      <c r="E42" s="58">
        <f t="shared" si="23"/>
        <v>0</v>
      </c>
      <c r="F42" s="58">
        <f t="shared" si="23"/>
        <v>0</v>
      </c>
      <c r="G42" s="58">
        <f t="shared" si="23"/>
        <v>0</v>
      </c>
      <c r="H42" s="58">
        <f t="shared" si="23"/>
        <v>0</v>
      </c>
      <c r="I42" s="58">
        <f t="shared" si="23"/>
        <v>0</v>
      </c>
      <c r="J42" s="58">
        <f t="shared" si="23"/>
        <v>0</v>
      </c>
      <c r="K42" s="58">
        <f t="shared" si="23"/>
        <v>0</v>
      </c>
      <c r="L42" s="58">
        <f t="shared" si="23"/>
        <v>21.049999999999997</v>
      </c>
      <c r="M42" s="58">
        <f t="shared" si="23"/>
        <v>8.7750000000000004</v>
      </c>
      <c r="N42" s="58">
        <f t="shared" si="23"/>
        <v>21.2</v>
      </c>
      <c r="O42" s="58">
        <f t="shared" si="23"/>
        <v>20.3</v>
      </c>
      <c r="P42" s="58">
        <f t="shared" si="23"/>
        <v>0</v>
      </c>
      <c r="Q42" s="58">
        <f t="shared" si="23"/>
        <v>21.75</v>
      </c>
      <c r="R42" s="58">
        <f t="shared" si="23"/>
        <v>30.2</v>
      </c>
      <c r="S42" s="58">
        <f t="shared" si="23"/>
        <v>25.1</v>
      </c>
      <c r="T42" s="58">
        <f t="shared" si="23"/>
        <v>26.7</v>
      </c>
      <c r="U42" s="58">
        <f t="shared" si="23"/>
        <v>27.75</v>
      </c>
      <c r="V42" s="58">
        <f t="shared" si="23"/>
        <v>20.05</v>
      </c>
      <c r="W42" s="58">
        <f t="shared" si="23"/>
        <v>35.799999999999997</v>
      </c>
      <c r="X42" s="58">
        <f t="shared" si="23"/>
        <v>32.549999999999997</v>
      </c>
      <c r="Y42" s="58">
        <f t="shared" si="23"/>
        <v>28.25</v>
      </c>
      <c r="Z42" s="58">
        <f t="shared" si="23"/>
        <v>34.549999999999997</v>
      </c>
      <c r="AA42" s="58">
        <f t="shared" si="23"/>
        <v>29.25</v>
      </c>
      <c r="AB42" s="58">
        <f t="shared" si="23"/>
        <v>35.5</v>
      </c>
      <c r="AC42" s="58">
        <f t="shared" si="23"/>
        <v>103.75</v>
      </c>
      <c r="AD42" s="58">
        <f t="shared" si="23"/>
        <v>13.05</v>
      </c>
      <c r="AE42" s="58">
        <f t="shared" si="23"/>
        <v>37.5</v>
      </c>
      <c r="AF42" s="58">
        <f t="shared" si="23"/>
        <v>42.5</v>
      </c>
      <c r="AG42" s="58">
        <f t="shared" si="23"/>
        <v>52.5</v>
      </c>
      <c r="AH42" s="58">
        <f t="shared" si="23"/>
        <v>0</v>
      </c>
      <c r="AI42" s="58">
        <f t="shared" si="23"/>
        <v>0</v>
      </c>
      <c r="AJ42" s="58">
        <f t="shared" si="23"/>
        <v>0</v>
      </c>
      <c r="AK42" s="58">
        <f t="shared" si="23"/>
        <v>0</v>
      </c>
      <c r="AL42" s="58">
        <f t="shared" si="23"/>
        <v>0</v>
      </c>
      <c r="AM42" s="58">
        <f t="shared" si="23"/>
        <v>0</v>
      </c>
      <c r="AN42" s="58">
        <f t="shared" si="23"/>
        <v>0</v>
      </c>
      <c r="AO42" s="58">
        <f t="shared" si="23"/>
        <v>0</v>
      </c>
      <c r="AP42" s="58">
        <f t="shared" si="23"/>
        <v>145.55000000000001</v>
      </c>
    </row>
    <row r="43" spans="1:42" x14ac:dyDescent="0.2">
      <c r="B43" s="37" t="s">
        <v>289</v>
      </c>
      <c r="C43" s="8" t="s">
        <v>188</v>
      </c>
      <c r="D43" s="57">
        <v>0</v>
      </c>
      <c r="E43" s="57">
        <v>0</v>
      </c>
      <c r="F43" s="57">
        <v>0</v>
      </c>
      <c r="G43" s="57">
        <v>0</v>
      </c>
      <c r="H43" s="57">
        <v>0</v>
      </c>
      <c r="I43" s="57">
        <v>0</v>
      </c>
      <c r="J43" s="57">
        <v>0</v>
      </c>
      <c r="K43" s="57">
        <v>0</v>
      </c>
      <c r="L43" s="57">
        <v>4.5</v>
      </c>
      <c r="M43" s="57">
        <v>4.5</v>
      </c>
      <c r="N43" s="57">
        <v>9.1999999999999993</v>
      </c>
      <c r="O43" s="57">
        <v>15.649999999999999</v>
      </c>
      <c r="P43" s="57">
        <f t="shared" ref="P43:P48" si="24">SUM(D43:G43)</f>
        <v>0</v>
      </c>
      <c r="Q43" s="57">
        <v>20.25</v>
      </c>
      <c r="R43" s="57">
        <v>13.5</v>
      </c>
      <c r="S43" s="57">
        <v>18</v>
      </c>
      <c r="T43" s="57">
        <v>13</v>
      </c>
      <c r="U43" s="57">
        <v>31.5</v>
      </c>
      <c r="V43" s="57">
        <v>24.65</v>
      </c>
      <c r="W43" s="57">
        <v>24.75</v>
      </c>
      <c r="X43" s="57">
        <v>15.75</v>
      </c>
      <c r="Y43" s="57">
        <v>15.75</v>
      </c>
      <c r="Z43" s="57">
        <v>18</v>
      </c>
      <c r="AA43" s="57">
        <v>15.75</v>
      </c>
      <c r="AB43" s="57">
        <v>13.5</v>
      </c>
      <c r="AC43" s="57">
        <f t="shared" ref="AC43:AC48" si="25">SUM(Q43:T43)</f>
        <v>64.75</v>
      </c>
      <c r="AD43" s="57">
        <v>6.75</v>
      </c>
      <c r="AE43" s="57">
        <v>8.4499999999999993</v>
      </c>
      <c r="AF43" s="57">
        <v>4.8</v>
      </c>
      <c r="AG43" s="57">
        <v>2.25</v>
      </c>
      <c r="AH43" s="57">
        <v>0</v>
      </c>
      <c r="AI43" s="57">
        <v>0</v>
      </c>
      <c r="AJ43" s="57">
        <v>0</v>
      </c>
      <c r="AK43" s="57">
        <v>0</v>
      </c>
      <c r="AL43" s="57">
        <v>0</v>
      </c>
      <c r="AM43" s="57">
        <v>0</v>
      </c>
      <c r="AN43" s="57">
        <v>0</v>
      </c>
      <c r="AO43" s="57">
        <v>0</v>
      </c>
      <c r="AP43" s="57">
        <f t="shared" ref="AP43:AP48" si="26">SUM(AD43:AO43)</f>
        <v>22.25</v>
      </c>
    </row>
    <row r="44" spans="1:42" x14ac:dyDescent="0.2">
      <c r="B44" s="37"/>
      <c r="C44" s="8" t="s">
        <v>290</v>
      </c>
      <c r="D44" s="57">
        <v>0</v>
      </c>
      <c r="E44" s="57">
        <v>0</v>
      </c>
      <c r="F44" s="57">
        <v>0</v>
      </c>
      <c r="G44" s="57">
        <v>0</v>
      </c>
      <c r="H44" s="57">
        <v>0</v>
      </c>
      <c r="I44" s="57">
        <v>0</v>
      </c>
      <c r="J44" s="57">
        <v>0</v>
      </c>
      <c r="K44" s="57">
        <v>0</v>
      </c>
      <c r="L44" s="57">
        <v>4.4000000000000004</v>
      </c>
      <c r="M44" s="57">
        <v>4.4000000000000004</v>
      </c>
      <c r="N44" s="57">
        <v>2.2000000000000002</v>
      </c>
      <c r="O44" s="57">
        <v>11.1</v>
      </c>
      <c r="P44" s="57">
        <f t="shared" si="24"/>
        <v>0</v>
      </c>
      <c r="Q44" s="57">
        <v>6.6000000000000005</v>
      </c>
      <c r="R44" s="57">
        <v>13.2</v>
      </c>
      <c r="S44" s="57">
        <v>13.3</v>
      </c>
      <c r="T44" s="57">
        <v>6.75</v>
      </c>
      <c r="U44" s="57">
        <v>6.6000000000000005</v>
      </c>
      <c r="V44" s="57">
        <v>4.375</v>
      </c>
      <c r="W44" s="57">
        <v>12</v>
      </c>
      <c r="X44" s="57">
        <v>6</v>
      </c>
      <c r="Y44" s="57">
        <v>4</v>
      </c>
      <c r="Z44" s="57">
        <v>10</v>
      </c>
      <c r="AA44" s="57">
        <v>0.1</v>
      </c>
      <c r="AB44" s="57">
        <v>0.2</v>
      </c>
      <c r="AC44" s="57">
        <f t="shared" si="25"/>
        <v>39.85</v>
      </c>
      <c r="AD44" s="57">
        <v>2.1</v>
      </c>
      <c r="AE44" s="57">
        <v>0</v>
      </c>
      <c r="AF44" s="57">
        <v>0</v>
      </c>
      <c r="AG44" s="57">
        <v>0</v>
      </c>
      <c r="AH44" s="57">
        <v>0</v>
      </c>
      <c r="AI44" s="57">
        <v>0</v>
      </c>
      <c r="AJ44" s="57">
        <v>0</v>
      </c>
      <c r="AK44" s="57">
        <v>0</v>
      </c>
      <c r="AL44" s="57">
        <v>0</v>
      </c>
      <c r="AM44" s="57">
        <v>0</v>
      </c>
      <c r="AN44" s="57">
        <v>0</v>
      </c>
      <c r="AO44" s="57">
        <v>0</v>
      </c>
      <c r="AP44" s="57">
        <f t="shared" si="26"/>
        <v>2.1</v>
      </c>
    </row>
    <row r="45" spans="1:42" x14ac:dyDescent="0.2">
      <c r="B45" s="37"/>
      <c r="C45" s="8" t="s">
        <v>291</v>
      </c>
      <c r="D45" s="57">
        <v>0</v>
      </c>
      <c r="E45" s="57">
        <v>0</v>
      </c>
      <c r="F45" s="57">
        <v>0</v>
      </c>
      <c r="G45" s="57">
        <v>0</v>
      </c>
      <c r="H45" s="57">
        <v>0</v>
      </c>
      <c r="I45" s="57">
        <v>0</v>
      </c>
      <c r="J45" s="57">
        <v>0</v>
      </c>
      <c r="K45" s="57">
        <v>0</v>
      </c>
      <c r="L45" s="57">
        <v>4</v>
      </c>
      <c r="M45" s="57">
        <v>0</v>
      </c>
      <c r="N45" s="57">
        <v>3.9750000000000001</v>
      </c>
      <c r="O45" s="57">
        <v>0.1</v>
      </c>
      <c r="P45" s="57">
        <f t="shared" si="24"/>
        <v>0</v>
      </c>
      <c r="Q45" s="57">
        <v>0</v>
      </c>
      <c r="R45" s="57">
        <v>4</v>
      </c>
      <c r="S45" s="57">
        <v>8</v>
      </c>
      <c r="T45" s="57">
        <v>17.975000000000001</v>
      </c>
      <c r="U45" s="57">
        <v>9.9749999999999996</v>
      </c>
      <c r="V45" s="57">
        <v>0</v>
      </c>
      <c r="W45" s="57">
        <v>20</v>
      </c>
      <c r="X45" s="57">
        <v>6</v>
      </c>
      <c r="Y45" s="57">
        <v>12.074999999999999</v>
      </c>
      <c r="Z45" s="57">
        <v>6</v>
      </c>
      <c r="AA45" s="57">
        <v>14</v>
      </c>
      <c r="AB45" s="57">
        <v>10.1</v>
      </c>
      <c r="AC45" s="57">
        <f t="shared" si="25"/>
        <v>29.975000000000001</v>
      </c>
      <c r="AD45" s="57">
        <v>12.1</v>
      </c>
      <c r="AE45" s="57">
        <v>15.975</v>
      </c>
      <c r="AF45" s="57">
        <v>4</v>
      </c>
      <c r="AG45" s="57">
        <v>16</v>
      </c>
      <c r="AH45" s="57">
        <v>0</v>
      </c>
      <c r="AI45" s="57">
        <v>0</v>
      </c>
      <c r="AJ45" s="57">
        <v>0</v>
      </c>
      <c r="AK45" s="57">
        <v>0</v>
      </c>
      <c r="AL45" s="57">
        <v>0</v>
      </c>
      <c r="AM45" s="57">
        <v>0</v>
      </c>
      <c r="AN45" s="57">
        <v>0</v>
      </c>
      <c r="AO45" s="57">
        <v>0</v>
      </c>
      <c r="AP45" s="57">
        <f t="shared" si="26"/>
        <v>48.075000000000003</v>
      </c>
    </row>
    <row r="46" spans="1:42" x14ac:dyDescent="0.2">
      <c r="B46" s="37"/>
      <c r="C46" s="8" t="s">
        <v>189</v>
      </c>
      <c r="D46" s="57">
        <v>0</v>
      </c>
      <c r="E46" s="57">
        <v>0</v>
      </c>
      <c r="F46" s="57">
        <v>0</v>
      </c>
      <c r="G46" s="57">
        <v>0</v>
      </c>
      <c r="H46" s="57">
        <v>0</v>
      </c>
      <c r="I46" s="57">
        <v>0</v>
      </c>
      <c r="J46" s="57">
        <v>0</v>
      </c>
      <c r="K46" s="57">
        <v>0</v>
      </c>
      <c r="L46" s="57">
        <v>4.5</v>
      </c>
      <c r="M46" s="57">
        <v>4.5</v>
      </c>
      <c r="N46" s="57">
        <v>0.2</v>
      </c>
      <c r="O46" s="57">
        <v>2.25</v>
      </c>
      <c r="P46" s="57">
        <f t="shared" si="24"/>
        <v>0</v>
      </c>
      <c r="Q46" s="57">
        <v>2.25</v>
      </c>
      <c r="R46" s="57">
        <v>2.1749999999999998</v>
      </c>
      <c r="S46" s="57">
        <v>4.5999999999999996</v>
      </c>
      <c r="T46" s="57">
        <v>4.5</v>
      </c>
      <c r="U46" s="57">
        <v>2.25</v>
      </c>
      <c r="V46" s="57">
        <v>9.1</v>
      </c>
      <c r="W46" s="57">
        <v>4.5</v>
      </c>
      <c r="X46" s="57">
        <v>2.25</v>
      </c>
      <c r="Y46" s="57">
        <v>6.75</v>
      </c>
      <c r="Z46" s="57">
        <v>6.85</v>
      </c>
      <c r="AA46" s="57">
        <v>6.75</v>
      </c>
      <c r="AB46" s="57">
        <v>9</v>
      </c>
      <c r="AC46" s="57">
        <f t="shared" si="25"/>
        <v>13.524999999999999</v>
      </c>
      <c r="AD46" s="57">
        <v>2.35</v>
      </c>
      <c r="AE46" s="57">
        <v>2.25</v>
      </c>
      <c r="AF46" s="57">
        <v>9</v>
      </c>
      <c r="AG46" s="57">
        <v>4.5</v>
      </c>
      <c r="AH46" s="57">
        <v>0</v>
      </c>
      <c r="AI46" s="57">
        <v>0</v>
      </c>
      <c r="AJ46" s="57">
        <v>0</v>
      </c>
      <c r="AK46" s="57">
        <v>0</v>
      </c>
      <c r="AL46" s="57">
        <v>0</v>
      </c>
      <c r="AM46" s="57">
        <v>0</v>
      </c>
      <c r="AN46" s="57">
        <v>0</v>
      </c>
      <c r="AO46" s="57">
        <v>0</v>
      </c>
      <c r="AP46" s="57">
        <f t="shared" si="26"/>
        <v>18.100000000000001</v>
      </c>
    </row>
    <row r="47" spans="1:42" x14ac:dyDescent="0.2">
      <c r="B47" s="37"/>
      <c r="C47" s="8" t="s">
        <v>190</v>
      </c>
      <c r="D47" s="57">
        <v>0</v>
      </c>
      <c r="E47" s="57">
        <v>0</v>
      </c>
      <c r="F47" s="57">
        <v>0</v>
      </c>
      <c r="G47" s="57">
        <v>0</v>
      </c>
      <c r="H47" s="57">
        <v>0</v>
      </c>
      <c r="I47" s="57">
        <v>0</v>
      </c>
      <c r="J47" s="57">
        <v>0</v>
      </c>
      <c r="K47" s="57">
        <v>0</v>
      </c>
      <c r="L47" s="57">
        <v>4</v>
      </c>
      <c r="M47" s="57">
        <v>47.324999999999996</v>
      </c>
      <c r="N47" s="57">
        <v>36.200000000000003</v>
      </c>
      <c r="O47" s="57">
        <v>14</v>
      </c>
      <c r="P47" s="57">
        <f t="shared" si="24"/>
        <v>0</v>
      </c>
      <c r="Q47" s="57">
        <v>6.1</v>
      </c>
      <c r="R47" s="57">
        <v>14</v>
      </c>
      <c r="S47" s="57">
        <v>14.4</v>
      </c>
      <c r="T47" s="57">
        <v>22</v>
      </c>
      <c r="U47" s="57">
        <v>17.399999999999999</v>
      </c>
      <c r="V47" s="57">
        <v>14</v>
      </c>
      <c r="W47" s="57">
        <v>40</v>
      </c>
      <c r="X47" s="57">
        <v>32.1</v>
      </c>
      <c r="Y47" s="57">
        <v>10.199999999999999</v>
      </c>
      <c r="Z47" s="57">
        <v>30.2</v>
      </c>
      <c r="AA47" s="57">
        <v>24.1</v>
      </c>
      <c r="AB47" s="57">
        <v>12.1</v>
      </c>
      <c r="AC47" s="57">
        <f t="shared" si="25"/>
        <v>56.5</v>
      </c>
      <c r="AD47" s="57">
        <v>14</v>
      </c>
      <c r="AE47" s="57">
        <v>34</v>
      </c>
      <c r="AF47" s="57">
        <v>22.1</v>
      </c>
      <c r="AG47" s="57">
        <v>30</v>
      </c>
      <c r="AH47" s="57">
        <v>0</v>
      </c>
      <c r="AI47" s="57">
        <v>0</v>
      </c>
      <c r="AJ47" s="57">
        <v>0</v>
      </c>
      <c r="AK47" s="57">
        <v>0</v>
      </c>
      <c r="AL47" s="57">
        <v>0</v>
      </c>
      <c r="AM47" s="57">
        <v>0</v>
      </c>
      <c r="AN47" s="57">
        <v>0</v>
      </c>
      <c r="AO47" s="57">
        <v>0</v>
      </c>
      <c r="AP47" s="57">
        <f t="shared" si="26"/>
        <v>100.1</v>
      </c>
    </row>
    <row r="48" spans="1:42" x14ac:dyDescent="0.2">
      <c r="B48" s="37"/>
      <c r="C48" s="8" t="s">
        <v>191</v>
      </c>
      <c r="D48" s="57">
        <v>0</v>
      </c>
      <c r="E48" s="57">
        <v>0</v>
      </c>
      <c r="F48" s="57">
        <v>0</v>
      </c>
      <c r="G48" s="57">
        <v>0</v>
      </c>
      <c r="H48" s="57">
        <v>0</v>
      </c>
      <c r="I48" s="57">
        <v>0</v>
      </c>
      <c r="J48" s="57">
        <v>0</v>
      </c>
      <c r="K48" s="57">
        <v>0</v>
      </c>
      <c r="L48" s="57">
        <v>4.5</v>
      </c>
      <c r="M48" s="57">
        <v>9</v>
      </c>
      <c r="N48" s="57">
        <v>9</v>
      </c>
      <c r="O48" s="57">
        <v>11.45</v>
      </c>
      <c r="P48" s="57">
        <f t="shared" si="24"/>
        <v>0</v>
      </c>
      <c r="Q48" s="57">
        <v>6.75</v>
      </c>
      <c r="R48" s="57">
        <v>4.5</v>
      </c>
      <c r="S48" s="57">
        <v>20.350000000000001</v>
      </c>
      <c r="T48" s="57">
        <v>6.75</v>
      </c>
      <c r="U48" s="57">
        <v>15.75</v>
      </c>
      <c r="V48" s="57">
        <v>9</v>
      </c>
      <c r="W48" s="57">
        <v>4.5</v>
      </c>
      <c r="X48" s="57">
        <v>8.8000000000000007</v>
      </c>
      <c r="Y48" s="57">
        <v>13.5</v>
      </c>
      <c r="Z48" s="57">
        <v>11.35</v>
      </c>
      <c r="AA48" s="57">
        <v>13.5</v>
      </c>
      <c r="AB48" s="57">
        <v>6.75</v>
      </c>
      <c r="AC48" s="57">
        <f t="shared" si="25"/>
        <v>38.35</v>
      </c>
      <c r="AD48" s="57">
        <v>10.75</v>
      </c>
      <c r="AE48" s="57">
        <v>15.75</v>
      </c>
      <c r="AF48" s="57">
        <v>4.5</v>
      </c>
      <c r="AG48" s="57">
        <v>13.5</v>
      </c>
      <c r="AH48" s="57">
        <v>0</v>
      </c>
      <c r="AI48" s="57">
        <v>0</v>
      </c>
      <c r="AJ48" s="57">
        <v>0</v>
      </c>
      <c r="AK48" s="57">
        <v>0</v>
      </c>
      <c r="AL48" s="57">
        <v>0</v>
      </c>
      <c r="AM48" s="57">
        <v>0</v>
      </c>
      <c r="AN48" s="57">
        <v>0</v>
      </c>
      <c r="AO48" s="57">
        <v>0</v>
      </c>
      <c r="AP48" s="57">
        <f t="shared" si="26"/>
        <v>44.5</v>
      </c>
    </row>
    <row r="49" spans="1:42" x14ac:dyDescent="0.2">
      <c r="B49" s="43" t="s">
        <v>292</v>
      </c>
      <c r="C49" s="44"/>
      <c r="D49" s="58">
        <f t="shared" ref="D49:AP49" si="27">SUM(D43:D48)</f>
        <v>0</v>
      </c>
      <c r="E49" s="58">
        <f t="shared" si="27"/>
        <v>0</v>
      </c>
      <c r="F49" s="58">
        <f t="shared" si="27"/>
        <v>0</v>
      </c>
      <c r="G49" s="58">
        <f t="shared" si="27"/>
        <v>0</v>
      </c>
      <c r="H49" s="58">
        <f t="shared" si="27"/>
        <v>0</v>
      </c>
      <c r="I49" s="58">
        <f t="shared" si="27"/>
        <v>0</v>
      </c>
      <c r="J49" s="58">
        <f t="shared" si="27"/>
        <v>0</v>
      </c>
      <c r="K49" s="58">
        <f t="shared" si="27"/>
        <v>0</v>
      </c>
      <c r="L49" s="58">
        <f t="shared" si="27"/>
        <v>25.9</v>
      </c>
      <c r="M49" s="58">
        <f t="shared" si="27"/>
        <v>69.724999999999994</v>
      </c>
      <c r="N49" s="58">
        <f t="shared" si="27"/>
        <v>60.774999999999999</v>
      </c>
      <c r="O49" s="58">
        <f t="shared" si="27"/>
        <v>54.55</v>
      </c>
      <c r="P49" s="58">
        <f t="shared" si="27"/>
        <v>0</v>
      </c>
      <c r="Q49" s="58">
        <f t="shared" si="27"/>
        <v>41.95</v>
      </c>
      <c r="R49" s="58">
        <f t="shared" si="27"/>
        <v>51.375</v>
      </c>
      <c r="S49" s="58">
        <f t="shared" si="27"/>
        <v>78.650000000000006</v>
      </c>
      <c r="T49" s="58">
        <f t="shared" si="27"/>
        <v>70.974999999999994</v>
      </c>
      <c r="U49" s="58">
        <f t="shared" si="27"/>
        <v>83.474999999999994</v>
      </c>
      <c r="V49" s="58">
        <f t="shared" si="27"/>
        <v>61.125</v>
      </c>
      <c r="W49" s="58">
        <f t="shared" si="27"/>
        <v>105.75</v>
      </c>
      <c r="X49" s="58">
        <f t="shared" si="27"/>
        <v>70.900000000000006</v>
      </c>
      <c r="Y49" s="58">
        <f t="shared" si="27"/>
        <v>62.275000000000006</v>
      </c>
      <c r="Z49" s="58">
        <f t="shared" si="27"/>
        <v>82.399999999999991</v>
      </c>
      <c r="AA49" s="58">
        <f t="shared" si="27"/>
        <v>74.2</v>
      </c>
      <c r="AB49" s="58">
        <f t="shared" si="27"/>
        <v>51.65</v>
      </c>
      <c r="AC49" s="58">
        <f t="shared" si="27"/>
        <v>242.95</v>
      </c>
      <c r="AD49" s="58">
        <f t="shared" si="27"/>
        <v>48.05</v>
      </c>
      <c r="AE49" s="58">
        <f t="shared" si="27"/>
        <v>76.424999999999997</v>
      </c>
      <c r="AF49" s="58">
        <f t="shared" si="27"/>
        <v>44.400000000000006</v>
      </c>
      <c r="AG49" s="58">
        <f t="shared" si="27"/>
        <v>66.25</v>
      </c>
      <c r="AH49" s="58">
        <f t="shared" si="27"/>
        <v>0</v>
      </c>
      <c r="AI49" s="58">
        <f t="shared" si="27"/>
        <v>0</v>
      </c>
      <c r="AJ49" s="58">
        <f t="shared" si="27"/>
        <v>0</v>
      </c>
      <c r="AK49" s="58">
        <f t="shared" si="27"/>
        <v>0</v>
      </c>
      <c r="AL49" s="58">
        <f t="shared" si="27"/>
        <v>0</v>
      </c>
      <c r="AM49" s="58">
        <f t="shared" si="27"/>
        <v>0</v>
      </c>
      <c r="AN49" s="58">
        <f t="shared" si="27"/>
        <v>0</v>
      </c>
      <c r="AO49" s="58">
        <f t="shared" si="27"/>
        <v>0</v>
      </c>
      <c r="AP49" s="58">
        <f t="shared" si="27"/>
        <v>235.125</v>
      </c>
    </row>
    <row r="50" spans="1:42" x14ac:dyDescent="0.2">
      <c r="B50" s="37" t="s">
        <v>151</v>
      </c>
      <c r="C50" s="8" t="s">
        <v>155</v>
      </c>
      <c r="D50" s="57">
        <v>0</v>
      </c>
      <c r="E50" s="57">
        <v>0</v>
      </c>
      <c r="F50" s="57">
        <v>0</v>
      </c>
      <c r="G50" s="57">
        <v>0</v>
      </c>
      <c r="H50" s="57">
        <v>0</v>
      </c>
      <c r="I50" s="57">
        <v>0</v>
      </c>
      <c r="J50" s="57">
        <v>0</v>
      </c>
      <c r="K50" s="57">
        <v>0</v>
      </c>
      <c r="L50" s="57">
        <v>11</v>
      </c>
      <c r="M50" s="57">
        <v>10</v>
      </c>
      <c r="N50" s="57">
        <v>22.7</v>
      </c>
      <c r="O50" s="57">
        <v>15</v>
      </c>
      <c r="P50" s="57">
        <f t="shared" ref="P50:P55" si="28">SUM(D50:G50)</f>
        <v>0</v>
      </c>
      <c r="Q50" s="57">
        <v>0.4</v>
      </c>
      <c r="R50" s="57">
        <v>4.4000000000000004</v>
      </c>
      <c r="S50" s="57">
        <v>15.700000000000001</v>
      </c>
      <c r="T50" s="57">
        <v>6.6000000000000005</v>
      </c>
      <c r="U50" s="57">
        <v>13</v>
      </c>
      <c r="V50" s="57">
        <v>8.4</v>
      </c>
      <c r="W50" s="57">
        <v>20.099999999999998</v>
      </c>
      <c r="X50" s="57">
        <v>15.399999999999999</v>
      </c>
      <c r="Y50" s="57">
        <v>22.4</v>
      </c>
      <c r="Z50" s="57">
        <v>9.2999999999999989</v>
      </c>
      <c r="AA50" s="57">
        <v>18.899999999999999</v>
      </c>
      <c r="AB50" s="57">
        <v>16</v>
      </c>
      <c r="AC50" s="57">
        <f t="shared" ref="AC50:AC55" si="29">SUM(Q50:T50)</f>
        <v>27.1</v>
      </c>
      <c r="AD50" s="57">
        <v>15.3</v>
      </c>
      <c r="AE50" s="57">
        <v>16</v>
      </c>
      <c r="AF50" s="57">
        <v>30.2</v>
      </c>
      <c r="AG50" s="57">
        <v>38</v>
      </c>
      <c r="AH50" s="57">
        <v>0</v>
      </c>
      <c r="AI50" s="57">
        <v>0</v>
      </c>
      <c r="AJ50" s="57">
        <v>0</v>
      </c>
      <c r="AK50" s="57">
        <v>0</v>
      </c>
      <c r="AL50" s="57">
        <v>0</v>
      </c>
      <c r="AM50" s="57">
        <v>0</v>
      </c>
      <c r="AN50" s="57">
        <v>0</v>
      </c>
      <c r="AO50" s="57">
        <v>0</v>
      </c>
      <c r="AP50" s="57">
        <f t="shared" ref="AP50:AP55" si="30">SUM(AD50:AO50)</f>
        <v>99.5</v>
      </c>
    </row>
    <row r="51" spans="1:42" x14ac:dyDescent="0.2">
      <c r="B51" s="37"/>
      <c r="C51" s="8" t="s">
        <v>157</v>
      </c>
      <c r="D51" s="57">
        <v>0</v>
      </c>
      <c r="E51" s="57">
        <v>0</v>
      </c>
      <c r="F51" s="57">
        <v>0</v>
      </c>
      <c r="G51" s="57">
        <v>0</v>
      </c>
      <c r="H51" s="57">
        <v>0</v>
      </c>
      <c r="I51" s="57">
        <v>0</v>
      </c>
      <c r="J51" s="57">
        <v>0</v>
      </c>
      <c r="K51" s="57">
        <v>0</v>
      </c>
      <c r="L51" s="57">
        <v>2</v>
      </c>
      <c r="M51" s="57">
        <v>2</v>
      </c>
      <c r="N51" s="57">
        <v>0</v>
      </c>
      <c r="O51" s="57">
        <v>2</v>
      </c>
      <c r="P51" s="57">
        <f t="shared" si="28"/>
        <v>0</v>
      </c>
      <c r="Q51" s="57">
        <v>0</v>
      </c>
      <c r="R51" s="57">
        <v>0</v>
      </c>
      <c r="S51" s="57">
        <v>6</v>
      </c>
      <c r="T51" s="57">
        <v>8</v>
      </c>
      <c r="U51" s="57">
        <v>8</v>
      </c>
      <c r="V51" s="57">
        <v>3.9750000000000001</v>
      </c>
      <c r="W51" s="57">
        <v>6</v>
      </c>
      <c r="X51" s="57">
        <v>2</v>
      </c>
      <c r="Y51" s="57">
        <v>4</v>
      </c>
      <c r="Z51" s="57">
        <v>8</v>
      </c>
      <c r="AA51" s="57">
        <v>0</v>
      </c>
      <c r="AB51" s="57">
        <v>4</v>
      </c>
      <c r="AC51" s="57">
        <f t="shared" si="29"/>
        <v>14</v>
      </c>
      <c r="AD51" s="57">
        <v>2</v>
      </c>
      <c r="AE51" s="57">
        <v>6</v>
      </c>
      <c r="AF51" s="57">
        <v>12</v>
      </c>
      <c r="AG51" s="57">
        <v>4</v>
      </c>
      <c r="AH51" s="57">
        <v>0</v>
      </c>
      <c r="AI51" s="57">
        <v>0</v>
      </c>
      <c r="AJ51" s="57">
        <v>0</v>
      </c>
      <c r="AK51" s="57">
        <v>0</v>
      </c>
      <c r="AL51" s="57">
        <v>0</v>
      </c>
      <c r="AM51" s="57">
        <v>0</v>
      </c>
      <c r="AN51" s="57">
        <v>0</v>
      </c>
      <c r="AO51" s="57">
        <v>0</v>
      </c>
      <c r="AP51" s="57">
        <f t="shared" si="30"/>
        <v>24</v>
      </c>
    </row>
    <row r="52" spans="1:42" x14ac:dyDescent="0.2">
      <c r="B52" s="37"/>
      <c r="C52" s="8" t="s">
        <v>152</v>
      </c>
      <c r="D52" s="57">
        <v>0</v>
      </c>
      <c r="E52" s="57">
        <v>0</v>
      </c>
      <c r="F52" s="57">
        <v>0</v>
      </c>
      <c r="G52" s="57">
        <v>0</v>
      </c>
      <c r="H52" s="57">
        <v>0</v>
      </c>
      <c r="I52" s="57">
        <v>0</v>
      </c>
      <c r="J52" s="57">
        <v>0</v>
      </c>
      <c r="K52" s="57">
        <v>0</v>
      </c>
      <c r="L52" s="57">
        <v>4.5</v>
      </c>
      <c r="M52" s="57">
        <v>2.25</v>
      </c>
      <c r="N52" s="57">
        <v>3.6749999999999998</v>
      </c>
      <c r="O52" s="57">
        <v>0.2</v>
      </c>
      <c r="P52" s="57">
        <f t="shared" si="28"/>
        <v>0</v>
      </c>
      <c r="Q52" s="57">
        <v>4.5</v>
      </c>
      <c r="R52" s="57">
        <v>0</v>
      </c>
      <c r="S52" s="57">
        <v>4.5999999999999996</v>
      </c>
      <c r="T52" s="57">
        <v>2.25</v>
      </c>
      <c r="U52" s="57">
        <v>4.5</v>
      </c>
      <c r="V52" s="57">
        <v>4.5</v>
      </c>
      <c r="W52" s="57">
        <v>4.5</v>
      </c>
      <c r="X52" s="57">
        <v>6</v>
      </c>
      <c r="Y52" s="57">
        <v>6.2</v>
      </c>
      <c r="Z52" s="57">
        <v>2</v>
      </c>
      <c r="AA52" s="57">
        <v>6</v>
      </c>
      <c r="AB52" s="57">
        <v>8</v>
      </c>
      <c r="AC52" s="57">
        <f t="shared" si="29"/>
        <v>11.35</v>
      </c>
      <c r="AD52" s="57">
        <v>12.2</v>
      </c>
      <c r="AE52" s="57">
        <v>6</v>
      </c>
      <c r="AF52" s="57">
        <v>4</v>
      </c>
      <c r="AG52" s="57">
        <v>8</v>
      </c>
      <c r="AH52" s="57">
        <v>0</v>
      </c>
      <c r="AI52" s="57">
        <v>0</v>
      </c>
      <c r="AJ52" s="57">
        <v>0</v>
      </c>
      <c r="AK52" s="57">
        <v>0</v>
      </c>
      <c r="AL52" s="57">
        <v>0</v>
      </c>
      <c r="AM52" s="57">
        <v>0</v>
      </c>
      <c r="AN52" s="57">
        <v>0</v>
      </c>
      <c r="AO52" s="57">
        <v>0</v>
      </c>
      <c r="AP52" s="57">
        <f t="shared" si="30"/>
        <v>30.2</v>
      </c>
    </row>
    <row r="53" spans="1:42" x14ac:dyDescent="0.2">
      <c r="B53" s="37"/>
      <c r="C53" s="8" t="s">
        <v>153</v>
      </c>
      <c r="D53" s="57">
        <v>0</v>
      </c>
      <c r="E53" s="57">
        <v>0</v>
      </c>
      <c r="F53" s="57">
        <v>0</v>
      </c>
      <c r="G53" s="57">
        <v>0</v>
      </c>
      <c r="H53" s="57">
        <v>0</v>
      </c>
      <c r="I53" s="57">
        <v>0</v>
      </c>
      <c r="J53" s="57">
        <v>0</v>
      </c>
      <c r="K53" s="57">
        <v>0</v>
      </c>
      <c r="L53" s="57">
        <v>4.5</v>
      </c>
      <c r="M53" s="57">
        <v>3.9</v>
      </c>
      <c r="N53" s="57">
        <v>2.1749999999999998</v>
      </c>
      <c r="O53" s="57">
        <v>4.7</v>
      </c>
      <c r="P53" s="57">
        <f t="shared" si="28"/>
        <v>0</v>
      </c>
      <c r="Q53" s="57">
        <v>8.9</v>
      </c>
      <c r="R53" s="57">
        <v>9</v>
      </c>
      <c r="S53" s="57">
        <v>2.7</v>
      </c>
      <c r="T53" s="57">
        <v>2.25</v>
      </c>
      <c r="U53" s="57">
        <v>2.2250000000000001</v>
      </c>
      <c r="V53" s="57">
        <v>6.75</v>
      </c>
      <c r="W53" s="57">
        <v>6.55</v>
      </c>
      <c r="X53" s="57">
        <v>9</v>
      </c>
      <c r="Y53" s="57">
        <v>2.35</v>
      </c>
      <c r="Z53" s="57">
        <v>2.15</v>
      </c>
      <c r="AA53" s="57">
        <v>2.25</v>
      </c>
      <c r="AB53" s="57">
        <v>4.4000000000000004</v>
      </c>
      <c r="AC53" s="57">
        <f t="shared" si="29"/>
        <v>22.849999999999998</v>
      </c>
      <c r="AD53" s="57">
        <v>2.35</v>
      </c>
      <c r="AE53" s="57">
        <v>8.9499999999999993</v>
      </c>
      <c r="AF53" s="57">
        <v>4.5</v>
      </c>
      <c r="AG53" s="57">
        <v>0</v>
      </c>
      <c r="AH53" s="57">
        <v>0</v>
      </c>
      <c r="AI53" s="57">
        <v>0</v>
      </c>
      <c r="AJ53" s="57">
        <v>0</v>
      </c>
      <c r="AK53" s="57">
        <v>0</v>
      </c>
      <c r="AL53" s="57">
        <v>0</v>
      </c>
      <c r="AM53" s="57">
        <v>0</v>
      </c>
      <c r="AN53" s="57">
        <v>0</v>
      </c>
      <c r="AO53" s="57">
        <v>0</v>
      </c>
      <c r="AP53" s="57">
        <f t="shared" si="30"/>
        <v>15.799999999999999</v>
      </c>
    </row>
    <row r="54" spans="1:42" x14ac:dyDescent="0.2">
      <c r="B54" s="37"/>
      <c r="C54" s="8" t="s">
        <v>154</v>
      </c>
      <c r="D54" s="57">
        <v>0</v>
      </c>
      <c r="E54" s="57">
        <v>0</v>
      </c>
      <c r="F54" s="57">
        <v>0</v>
      </c>
      <c r="G54" s="57">
        <v>0</v>
      </c>
      <c r="H54" s="57">
        <v>0</v>
      </c>
      <c r="I54" s="57">
        <v>0</v>
      </c>
      <c r="J54" s="57">
        <v>0</v>
      </c>
      <c r="K54" s="57">
        <v>0</v>
      </c>
      <c r="L54" s="57">
        <v>13</v>
      </c>
      <c r="M54" s="57">
        <v>2</v>
      </c>
      <c r="N54" s="57">
        <v>0</v>
      </c>
      <c r="O54" s="57">
        <v>4.7</v>
      </c>
      <c r="P54" s="57">
        <f t="shared" si="28"/>
        <v>0</v>
      </c>
      <c r="Q54" s="57">
        <v>37.950000000000003</v>
      </c>
      <c r="R54" s="57">
        <v>4.25</v>
      </c>
      <c r="S54" s="57">
        <v>4.7</v>
      </c>
      <c r="T54" s="57">
        <v>9</v>
      </c>
      <c r="U54" s="57">
        <v>8.75</v>
      </c>
      <c r="V54" s="57">
        <v>20.7</v>
      </c>
      <c r="W54" s="57">
        <v>24.55</v>
      </c>
      <c r="X54" s="57">
        <v>20.75</v>
      </c>
      <c r="Y54" s="57">
        <v>6.35</v>
      </c>
      <c r="Z54" s="57">
        <v>20.5</v>
      </c>
      <c r="AA54" s="57">
        <v>14.399999999999999</v>
      </c>
      <c r="AB54" s="57">
        <v>16.75</v>
      </c>
      <c r="AC54" s="57">
        <f t="shared" si="29"/>
        <v>55.900000000000006</v>
      </c>
      <c r="AD54" s="57">
        <v>27.35</v>
      </c>
      <c r="AE54" s="57">
        <v>26.25</v>
      </c>
      <c r="AF54" s="57">
        <v>10.75</v>
      </c>
      <c r="AG54" s="57">
        <v>18.75</v>
      </c>
      <c r="AH54" s="57">
        <v>0</v>
      </c>
      <c r="AI54" s="57">
        <v>0</v>
      </c>
      <c r="AJ54" s="57">
        <v>0</v>
      </c>
      <c r="AK54" s="57">
        <v>0</v>
      </c>
      <c r="AL54" s="57">
        <v>0</v>
      </c>
      <c r="AM54" s="57">
        <v>0</v>
      </c>
      <c r="AN54" s="57">
        <v>0</v>
      </c>
      <c r="AO54" s="57">
        <v>0</v>
      </c>
      <c r="AP54" s="57">
        <f t="shared" si="30"/>
        <v>83.1</v>
      </c>
    </row>
    <row r="55" spans="1:42" x14ac:dyDescent="0.2">
      <c r="B55" s="37"/>
      <c r="C55" s="8" t="s">
        <v>156</v>
      </c>
      <c r="D55" s="57">
        <v>0</v>
      </c>
      <c r="E55" s="57">
        <v>0</v>
      </c>
      <c r="F55" s="57">
        <v>0</v>
      </c>
      <c r="G55" s="57">
        <v>0</v>
      </c>
      <c r="H55" s="57">
        <v>0</v>
      </c>
      <c r="I55" s="57">
        <v>0</v>
      </c>
      <c r="J55" s="57">
        <v>0</v>
      </c>
      <c r="K55" s="57">
        <v>0</v>
      </c>
      <c r="L55" s="57">
        <v>9</v>
      </c>
      <c r="M55" s="57">
        <v>4.5</v>
      </c>
      <c r="N55" s="57">
        <v>4.7</v>
      </c>
      <c r="O55" s="57">
        <v>0</v>
      </c>
      <c r="P55" s="57">
        <f t="shared" si="28"/>
        <v>0</v>
      </c>
      <c r="Q55" s="57">
        <v>0</v>
      </c>
      <c r="R55" s="57">
        <v>15.75</v>
      </c>
      <c r="S55" s="57">
        <v>15.75</v>
      </c>
      <c r="T55" s="57">
        <v>4.5999999999999996</v>
      </c>
      <c r="U55" s="57">
        <v>9</v>
      </c>
      <c r="V55" s="57">
        <v>0</v>
      </c>
      <c r="W55" s="57">
        <v>9</v>
      </c>
      <c r="X55" s="57">
        <v>2.25</v>
      </c>
      <c r="Y55" s="57">
        <v>11.25</v>
      </c>
      <c r="Z55" s="57">
        <v>6.75</v>
      </c>
      <c r="AA55" s="57">
        <v>6.85</v>
      </c>
      <c r="AB55" s="57">
        <v>0</v>
      </c>
      <c r="AC55" s="57">
        <f t="shared" si="29"/>
        <v>36.1</v>
      </c>
      <c r="AD55" s="57">
        <v>0</v>
      </c>
      <c r="AE55" s="57">
        <v>2.25</v>
      </c>
      <c r="AF55" s="57">
        <v>4.5</v>
      </c>
      <c r="AG55" s="57">
        <v>9</v>
      </c>
      <c r="AH55" s="57">
        <v>0</v>
      </c>
      <c r="AI55" s="57">
        <v>0</v>
      </c>
      <c r="AJ55" s="57">
        <v>0</v>
      </c>
      <c r="AK55" s="57">
        <v>0</v>
      </c>
      <c r="AL55" s="57">
        <v>0</v>
      </c>
      <c r="AM55" s="57">
        <v>0</v>
      </c>
      <c r="AN55" s="57">
        <v>0</v>
      </c>
      <c r="AO55" s="57">
        <v>0</v>
      </c>
      <c r="AP55" s="57">
        <f t="shared" si="30"/>
        <v>15.75</v>
      </c>
    </row>
    <row r="56" spans="1:42" x14ac:dyDescent="0.2">
      <c r="B56" s="43" t="s">
        <v>402</v>
      </c>
      <c r="C56" s="44"/>
      <c r="D56" s="58">
        <f t="shared" ref="D56:AE56" si="31">SUM(D50:D55)</f>
        <v>0</v>
      </c>
      <c r="E56" s="58">
        <f t="shared" si="31"/>
        <v>0</v>
      </c>
      <c r="F56" s="58">
        <f t="shared" si="31"/>
        <v>0</v>
      </c>
      <c r="G56" s="58">
        <f t="shared" si="31"/>
        <v>0</v>
      </c>
      <c r="H56" s="58">
        <f t="shared" si="31"/>
        <v>0</v>
      </c>
      <c r="I56" s="58">
        <f t="shared" si="31"/>
        <v>0</v>
      </c>
      <c r="J56" s="58">
        <f t="shared" si="31"/>
        <v>0</v>
      </c>
      <c r="K56" s="58">
        <f t="shared" si="31"/>
        <v>0</v>
      </c>
      <c r="L56" s="58">
        <f t="shared" si="31"/>
        <v>44</v>
      </c>
      <c r="M56" s="58">
        <f t="shared" si="31"/>
        <v>24.65</v>
      </c>
      <c r="N56" s="58">
        <f t="shared" si="31"/>
        <v>33.25</v>
      </c>
      <c r="O56" s="58">
        <f t="shared" si="31"/>
        <v>26.599999999999998</v>
      </c>
      <c r="P56" s="58">
        <f t="shared" si="31"/>
        <v>0</v>
      </c>
      <c r="Q56" s="58">
        <f t="shared" si="31"/>
        <v>51.75</v>
      </c>
      <c r="R56" s="58">
        <f t="shared" si="31"/>
        <v>33.4</v>
      </c>
      <c r="S56" s="58">
        <f t="shared" si="31"/>
        <v>49.45</v>
      </c>
      <c r="T56" s="58">
        <f t="shared" si="31"/>
        <v>32.700000000000003</v>
      </c>
      <c r="U56" s="58">
        <f t="shared" si="31"/>
        <v>45.475000000000001</v>
      </c>
      <c r="V56" s="58">
        <f t="shared" si="31"/>
        <v>44.325000000000003</v>
      </c>
      <c r="W56" s="58">
        <f t="shared" si="31"/>
        <v>70.7</v>
      </c>
      <c r="X56" s="58">
        <f t="shared" si="31"/>
        <v>55.4</v>
      </c>
      <c r="Y56" s="58">
        <f t="shared" si="31"/>
        <v>52.550000000000004</v>
      </c>
      <c r="Z56" s="58">
        <f t="shared" si="31"/>
        <v>48.699999999999996</v>
      </c>
      <c r="AA56" s="58">
        <f t="shared" si="31"/>
        <v>48.4</v>
      </c>
      <c r="AB56" s="58">
        <f t="shared" si="31"/>
        <v>49.15</v>
      </c>
      <c r="AC56" s="58">
        <f t="shared" si="31"/>
        <v>167.29999999999998</v>
      </c>
      <c r="AD56" s="58">
        <f t="shared" si="31"/>
        <v>59.2</v>
      </c>
      <c r="AE56" s="58">
        <f t="shared" si="31"/>
        <v>65.45</v>
      </c>
      <c r="AF56" s="58">
        <f>SUM(AF50:AF55)</f>
        <v>65.95</v>
      </c>
      <c r="AG56" s="58">
        <f t="shared" ref="AG56:AP56" si="32">SUM(AG50:AG55)</f>
        <v>77.75</v>
      </c>
      <c r="AH56" s="58">
        <f t="shared" si="32"/>
        <v>0</v>
      </c>
      <c r="AI56" s="58">
        <f t="shared" si="32"/>
        <v>0</v>
      </c>
      <c r="AJ56" s="58">
        <f t="shared" si="32"/>
        <v>0</v>
      </c>
      <c r="AK56" s="58">
        <f t="shared" si="32"/>
        <v>0</v>
      </c>
      <c r="AL56" s="58">
        <f t="shared" si="32"/>
        <v>0</v>
      </c>
      <c r="AM56" s="58">
        <f t="shared" si="32"/>
        <v>0</v>
      </c>
      <c r="AN56" s="58">
        <f t="shared" si="32"/>
        <v>0</v>
      </c>
      <c r="AO56" s="58">
        <f t="shared" si="32"/>
        <v>0</v>
      </c>
      <c r="AP56" s="58">
        <f t="shared" si="32"/>
        <v>268.35000000000002</v>
      </c>
    </row>
    <row r="57" spans="1:42" x14ac:dyDescent="0.2">
      <c r="B57" s="37" t="s">
        <v>174</v>
      </c>
      <c r="C57" s="8" t="s">
        <v>175</v>
      </c>
      <c r="D57" s="57">
        <v>0</v>
      </c>
      <c r="E57" s="57">
        <v>0</v>
      </c>
      <c r="F57" s="57">
        <v>0</v>
      </c>
      <c r="G57" s="57">
        <v>0</v>
      </c>
      <c r="H57" s="57">
        <v>0</v>
      </c>
      <c r="I57" s="57">
        <v>0</v>
      </c>
      <c r="J57" s="57">
        <v>0</v>
      </c>
      <c r="K57" s="57">
        <v>0</v>
      </c>
      <c r="L57" s="57">
        <v>19.799999999999997</v>
      </c>
      <c r="M57" s="57">
        <v>92.500000000000014</v>
      </c>
      <c r="N57" s="57">
        <v>71.7</v>
      </c>
      <c r="O57" s="57">
        <v>40.700000000000003</v>
      </c>
      <c r="P57" s="57">
        <f>SUM(D57:G57)</f>
        <v>0</v>
      </c>
      <c r="Q57" s="57">
        <v>59.900000000000027</v>
      </c>
      <c r="R57" s="57">
        <v>26.449999999999996</v>
      </c>
      <c r="S57" s="57">
        <v>56.47500000000003</v>
      </c>
      <c r="T57" s="57">
        <v>59.700000000000017</v>
      </c>
      <c r="U57" s="57">
        <v>64.800000000000026</v>
      </c>
      <c r="V57" s="57">
        <v>48.600000000000016</v>
      </c>
      <c r="W57" s="57">
        <v>68.550000000000026</v>
      </c>
      <c r="X57" s="57">
        <v>44.800000000000004</v>
      </c>
      <c r="Y57" s="57">
        <v>77.199999999999989</v>
      </c>
      <c r="Z57" s="57">
        <v>103.89999999999999</v>
      </c>
      <c r="AA57" s="57">
        <v>52.300000000000004</v>
      </c>
      <c r="AB57" s="57">
        <v>44.6</v>
      </c>
      <c r="AC57" s="57">
        <f>SUM(Q57:T57)</f>
        <v>202.52500000000006</v>
      </c>
      <c r="AD57" s="57">
        <v>40.800000000000004</v>
      </c>
      <c r="AE57" s="57">
        <v>102.20000000000002</v>
      </c>
      <c r="AF57" s="57">
        <v>68.300000000000011</v>
      </c>
      <c r="AG57" s="57">
        <v>81.40000000000002</v>
      </c>
      <c r="AH57" s="57">
        <v>0</v>
      </c>
      <c r="AI57" s="57">
        <v>0</v>
      </c>
      <c r="AJ57" s="57">
        <v>0</v>
      </c>
      <c r="AK57" s="57">
        <v>0</v>
      </c>
      <c r="AL57" s="57">
        <v>0</v>
      </c>
      <c r="AM57" s="57">
        <v>0</v>
      </c>
      <c r="AN57" s="57">
        <v>0</v>
      </c>
      <c r="AO57" s="57">
        <v>0</v>
      </c>
      <c r="AP57" s="57">
        <f>SUM(AD57:AO57)</f>
        <v>292.70000000000005</v>
      </c>
    </row>
    <row r="58" spans="1:42" x14ac:dyDescent="0.2">
      <c r="B58" s="43" t="s">
        <v>295</v>
      </c>
      <c r="C58" s="44"/>
      <c r="D58" s="58">
        <f t="shared" ref="D58:AC58" si="33">SUM(D57)</f>
        <v>0</v>
      </c>
      <c r="E58" s="58">
        <f t="shared" si="33"/>
        <v>0</v>
      </c>
      <c r="F58" s="58">
        <f t="shared" si="33"/>
        <v>0</v>
      </c>
      <c r="G58" s="58">
        <f t="shared" si="33"/>
        <v>0</v>
      </c>
      <c r="H58" s="58">
        <f t="shared" si="33"/>
        <v>0</v>
      </c>
      <c r="I58" s="58">
        <f t="shared" si="33"/>
        <v>0</v>
      </c>
      <c r="J58" s="58">
        <f t="shared" si="33"/>
        <v>0</v>
      </c>
      <c r="K58" s="58">
        <f t="shared" si="33"/>
        <v>0</v>
      </c>
      <c r="L58" s="58">
        <f t="shared" si="33"/>
        <v>19.799999999999997</v>
      </c>
      <c r="M58" s="58">
        <f t="shared" si="33"/>
        <v>92.500000000000014</v>
      </c>
      <c r="N58" s="58">
        <f t="shared" si="33"/>
        <v>71.7</v>
      </c>
      <c r="O58" s="58">
        <f t="shared" si="33"/>
        <v>40.700000000000003</v>
      </c>
      <c r="P58" s="58">
        <f t="shared" si="33"/>
        <v>0</v>
      </c>
      <c r="Q58" s="58">
        <f t="shared" si="33"/>
        <v>59.900000000000027</v>
      </c>
      <c r="R58" s="58">
        <f t="shared" si="33"/>
        <v>26.449999999999996</v>
      </c>
      <c r="S58" s="58">
        <f t="shared" si="33"/>
        <v>56.47500000000003</v>
      </c>
      <c r="T58" s="58">
        <f t="shared" si="33"/>
        <v>59.700000000000017</v>
      </c>
      <c r="U58" s="58">
        <f t="shared" si="33"/>
        <v>64.800000000000026</v>
      </c>
      <c r="V58" s="58">
        <f t="shared" si="33"/>
        <v>48.600000000000016</v>
      </c>
      <c r="W58" s="58">
        <f t="shared" si="33"/>
        <v>68.550000000000026</v>
      </c>
      <c r="X58" s="58">
        <f t="shared" si="33"/>
        <v>44.800000000000004</v>
      </c>
      <c r="Y58" s="58">
        <f t="shared" si="33"/>
        <v>77.199999999999989</v>
      </c>
      <c r="Z58" s="58">
        <f t="shared" si="33"/>
        <v>103.89999999999999</v>
      </c>
      <c r="AA58" s="58">
        <f t="shared" si="33"/>
        <v>52.300000000000004</v>
      </c>
      <c r="AB58" s="58">
        <f t="shared" si="33"/>
        <v>44.6</v>
      </c>
      <c r="AC58" s="58">
        <f t="shared" si="33"/>
        <v>202.52500000000006</v>
      </c>
      <c r="AD58" s="58">
        <f t="shared" ref="AD58:AP58" si="34">SUM(AD57)</f>
        <v>40.800000000000004</v>
      </c>
      <c r="AE58" s="58">
        <f t="shared" si="34"/>
        <v>102.20000000000002</v>
      </c>
      <c r="AF58" s="58">
        <f t="shared" si="34"/>
        <v>68.300000000000011</v>
      </c>
      <c r="AG58" s="58">
        <f t="shared" si="34"/>
        <v>81.40000000000002</v>
      </c>
      <c r="AH58" s="58">
        <f t="shared" si="34"/>
        <v>0</v>
      </c>
      <c r="AI58" s="58">
        <f t="shared" si="34"/>
        <v>0</v>
      </c>
      <c r="AJ58" s="58">
        <f t="shared" si="34"/>
        <v>0</v>
      </c>
      <c r="AK58" s="58">
        <f t="shared" si="34"/>
        <v>0</v>
      </c>
      <c r="AL58" s="58">
        <f t="shared" si="34"/>
        <v>0</v>
      </c>
      <c r="AM58" s="58">
        <f t="shared" si="34"/>
        <v>0</v>
      </c>
      <c r="AN58" s="58">
        <f t="shared" si="34"/>
        <v>0</v>
      </c>
      <c r="AO58" s="58">
        <f t="shared" si="34"/>
        <v>0</v>
      </c>
      <c r="AP58" s="58">
        <f t="shared" si="34"/>
        <v>292.70000000000005</v>
      </c>
    </row>
    <row r="59" spans="1:42" x14ac:dyDescent="0.2">
      <c r="A59" s="49" t="s">
        <v>296</v>
      </c>
      <c r="B59" s="50"/>
      <c r="C59" s="51"/>
      <c r="D59" s="60">
        <f t="shared" ref="D59:AP59" si="35">D36+D42+D49+D56+D58</f>
        <v>0</v>
      </c>
      <c r="E59" s="60">
        <f t="shared" si="35"/>
        <v>0</v>
      </c>
      <c r="F59" s="60">
        <f t="shared" si="35"/>
        <v>0</v>
      </c>
      <c r="G59" s="60">
        <f t="shared" si="35"/>
        <v>0</v>
      </c>
      <c r="H59" s="60">
        <f t="shared" si="35"/>
        <v>0</v>
      </c>
      <c r="I59" s="60">
        <f t="shared" si="35"/>
        <v>0</v>
      </c>
      <c r="J59" s="60">
        <f t="shared" si="35"/>
        <v>0</v>
      </c>
      <c r="K59" s="60">
        <f t="shared" si="35"/>
        <v>0</v>
      </c>
      <c r="L59" s="60">
        <f t="shared" si="35"/>
        <v>129.25</v>
      </c>
      <c r="M59" s="60">
        <f t="shared" si="35"/>
        <v>218.15000000000003</v>
      </c>
      <c r="N59" s="60">
        <f t="shared" si="35"/>
        <v>214.125</v>
      </c>
      <c r="O59" s="60">
        <f t="shared" si="35"/>
        <v>158.64999999999998</v>
      </c>
      <c r="P59" s="60">
        <f t="shared" si="35"/>
        <v>0</v>
      </c>
      <c r="Q59" s="60">
        <f t="shared" si="35"/>
        <v>182.90000000000003</v>
      </c>
      <c r="R59" s="60">
        <f t="shared" si="35"/>
        <v>163.39999999999998</v>
      </c>
      <c r="S59" s="60">
        <f t="shared" si="35"/>
        <v>226.92500000000001</v>
      </c>
      <c r="T59" s="60">
        <f t="shared" si="35"/>
        <v>205.32500000000002</v>
      </c>
      <c r="U59" s="60">
        <f t="shared" si="35"/>
        <v>240.75</v>
      </c>
      <c r="V59" s="60">
        <f t="shared" si="35"/>
        <v>197.95000000000005</v>
      </c>
      <c r="W59" s="60">
        <f t="shared" si="35"/>
        <v>307.35000000000002</v>
      </c>
      <c r="X59" s="60">
        <f t="shared" si="35"/>
        <v>233.9</v>
      </c>
      <c r="Y59" s="60">
        <f t="shared" si="35"/>
        <v>251.52500000000001</v>
      </c>
      <c r="Z59" s="60">
        <f t="shared" si="35"/>
        <v>303.79999999999995</v>
      </c>
      <c r="AA59" s="60">
        <f t="shared" si="35"/>
        <v>223.9</v>
      </c>
      <c r="AB59" s="60">
        <f t="shared" si="35"/>
        <v>202.85</v>
      </c>
      <c r="AC59" s="60">
        <f t="shared" si="35"/>
        <v>778.55000000000007</v>
      </c>
      <c r="AD59" s="60">
        <f t="shared" si="35"/>
        <v>189.75</v>
      </c>
      <c r="AE59" s="60">
        <f t="shared" si="35"/>
        <v>326.82500000000005</v>
      </c>
      <c r="AF59" s="60">
        <f t="shared" si="35"/>
        <v>253.85000000000002</v>
      </c>
      <c r="AG59" s="60">
        <f t="shared" si="35"/>
        <v>310.375</v>
      </c>
      <c r="AH59" s="60">
        <f t="shared" si="35"/>
        <v>0</v>
      </c>
      <c r="AI59" s="60">
        <f t="shared" si="35"/>
        <v>0</v>
      </c>
      <c r="AJ59" s="60">
        <f t="shared" si="35"/>
        <v>0</v>
      </c>
      <c r="AK59" s="60">
        <f t="shared" si="35"/>
        <v>0</v>
      </c>
      <c r="AL59" s="60">
        <f t="shared" si="35"/>
        <v>0</v>
      </c>
      <c r="AM59" s="60">
        <f t="shared" si="35"/>
        <v>0</v>
      </c>
      <c r="AN59" s="60">
        <f t="shared" si="35"/>
        <v>0</v>
      </c>
      <c r="AO59" s="60">
        <f t="shared" si="35"/>
        <v>0</v>
      </c>
      <c r="AP59" s="60">
        <f t="shared" si="35"/>
        <v>1080.8000000000002</v>
      </c>
    </row>
    <row r="60" spans="1:42" x14ac:dyDescent="0.2">
      <c r="A60" s="40" t="s">
        <v>22</v>
      </c>
      <c r="B60" s="37" t="s">
        <v>23</v>
      </c>
      <c r="C60" s="8" t="s">
        <v>126</v>
      </c>
      <c r="D60" s="57">
        <v>0</v>
      </c>
      <c r="E60" s="57">
        <v>0</v>
      </c>
      <c r="F60" s="57">
        <v>0</v>
      </c>
      <c r="G60" s="57">
        <v>0</v>
      </c>
      <c r="H60" s="57">
        <v>0</v>
      </c>
      <c r="I60" s="57">
        <v>0</v>
      </c>
      <c r="J60" s="57">
        <v>0</v>
      </c>
      <c r="K60" s="57">
        <v>0</v>
      </c>
      <c r="L60" s="57">
        <v>10.5</v>
      </c>
      <c r="M60" s="57">
        <v>16.75</v>
      </c>
      <c r="N60" s="57">
        <v>19.649999999999999</v>
      </c>
      <c r="O60" s="57">
        <v>8.5</v>
      </c>
      <c r="P60" s="57">
        <f>SUM(D60:G60)</f>
        <v>0</v>
      </c>
      <c r="Q60" s="57">
        <v>15.45</v>
      </c>
      <c r="R60" s="57">
        <v>17.25</v>
      </c>
      <c r="S60" s="57">
        <v>28.049999999999997</v>
      </c>
      <c r="T60" s="57">
        <v>15.25</v>
      </c>
      <c r="U60" s="57">
        <v>30.6</v>
      </c>
      <c r="V60" s="57">
        <v>25.25</v>
      </c>
      <c r="W60" s="57">
        <v>6</v>
      </c>
      <c r="X60" s="57">
        <v>11</v>
      </c>
      <c r="Y60" s="57">
        <v>19.100000000000001</v>
      </c>
      <c r="Z60" s="57">
        <v>12.85</v>
      </c>
      <c r="AA60" s="57">
        <v>6.7</v>
      </c>
      <c r="AB60" s="57">
        <v>6.55</v>
      </c>
      <c r="AC60" s="57">
        <f>SUM(Q60:T60)</f>
        <v>76</v>
      </c>
      <c r="AD60" s="57">
        <v>19</v>
      </c>
      <c r="AE60" s="57">
        <v>23.25</v>
      </c>
      <c r="AF60" s="57">
        <v>29.975000000000001</v>
      </c>
      <c r="AG60" s="57">
        <v>51.5</v>
      </c>
      <c r="AH60" s="57">
        <v>0</v>
      </c>
      <c r="AI60" s="57">
        <v>0</v>
      </c>
      <c r="AJ60" s="57">
        <v>0</v>
      </c>
      <c r="AK60" s="57">
        <v>0</v>
      </c>
      <c r="AL60" s="57">
        <v>0</v>
      </c>
      <c r="AM60" s="57">
        <v>0</v>
      </c>
      <c r="AN60" s="57">
        <v>0</v>
      </c>
      <c r="AO60" s="57">
        <v>0</v>
      </c>
      <c r="AP60" s="57">
        <f>SUM(AD60:AO60)</f>
        <v>123.72499999999999</v>
      </c>
    </row>
    <row r="61" spans="1:42" x14ac:dyDescent="0.2">
      <c r="B61" s="43" t="s">
        <v>298</v>
      </c>
      <c r="C61" s="44"/>
      <c r="D61" s="58">
        <f t="shared" ref="D61:AC61" si="36">SUM(D60)</f>
        <v>0</v>
      </c>
      <c r="E61" s="58">
        <f t="shared" si="36"/>
        <v>0</v>
      </c>
      <c r="F61" s="58">
        <f t="shared" si="36"/>
        <v>0</v>
      </c>
      <c r="G61" s="58">
        <f t="shared" si="36"/>
        <v>0</v>
      </c>
      <c r="H61" s="58">
        <f t="shared" si="36"/>
        <v>0</v>
      </c>
      <c r="I61" s="58">
        <f t="shared" si="36"/>
        <v>0</v>
      </c>
      <c r="J61" s="58">
        <f t="shared" si="36"/>
        <v>0</v>
      </c>
      <c r="K61" s="58">
        <f t="shared" si="36"/>
        <v>0</v>
      </c>
      <c r="L61" s="58">
        <f t="shared" si="36"/>
        <v>10.5</v>
      </c>
      <c r="M61" s="58">
        <f t="shared" si="36"/>
        <v>16.75</v>
      </c>
      <c r="N61" s="58">
        <f t="shared" si="36"/>
        <v>19.649999999999999</v>
      </c>
      <c r="O61" s="58">
        <f t="shared" si="36"/>
        <v>8.5</v>
      </c>
      <c r="P61" s="58">
        <f t="shared" si="36"/>
        <v>0</v>
      </c>
      <c r="Q61" s="58">
        <f t="shared" si="36"/>
        <v>15.45</v>
      </c>
      <c r="R61" s="58">
        <f t="shared" si="36"/>
        <v>17.25</v>
      </c>
      <c r="S61" s="58">
        <f t="shared" si="36"/>
        <v>28.049999999999997</v>
      </c>
      <c r="T61" s="58">
        <f t="shared" si="36"/>
        <v>15.25</v>
      </c>
      <c r="U61" s="58">
        <f t="shared" si="36"/>
        <v>30.6</v>
      </c>
      <c r="V61" s="58">
        <f t="shared" si="36"/>
        <v>25.25</v>
      </c>
      <c r="W61" s="58">
        <f t="shared" si="36"/>
        <v>6</v>
      </c>
      <c r="X61" s="58">
        <f t="shared" si="36"/>
        <v>11</v>
      </c>
      <c r="Y61" s="58">
        <f t="shared" si="36"/>
        <v>19.100000000000001</v>
      </c>
      <c r="Z61" s="58">
        <f t="shared" si="36"/>
        <v>12.85</v>
      </c>
      <c r="AA61" s="58">
        <f t="shared" si="36"/>
        <v>6.7</v>
      </c>
      <c r="AB61" s="58">
        <f t="shared" si="36"/>
        <v>6.55</v>
      </c>
      <c r="AC61" s="58">
        <f t="shared" si="36"/>
        <v>76</v>
      </c>
      <c r="AD61" s="58">
        <f t="shared" ref="AD61:AP61" si="37">SUM(AD60)</f>
        <v>19</v>
      </c>
      <c r="AE61" s="58">
        <f t="shared" si="37"/>
        <v>23.25</v>
      </c>
      <c r="AF61" s="58">
        <f t="shared" si="37"/>
        <v>29.975000000000001</v>
      </c>
      <c r="AG61" s="58">
        <f t="shared" si="37"/>
        <v>51.5</v>
      </c>
      <c r="AH61" s="58">
        <f t="shared" si="37"/>
        <v>0</v>
      </c>
      <c r="AI61" s="58">
        <f t="shared" si="37"/>
        <v>0</v>
      </c>
      <c r="AJ61" s="58">
        <f t="shared" si="37"/>
        <v>0</v>
      </c>
      <c r="AK61" s="58">
        <f t="shared" si="37"/>
        <v>0</v>
      </c>
      <c r="AL61" s="58">
        <f t="shared" si="37"/>
        <v>0</v>
      </c>
      <c r="AM61" s="58">
        <f t="shared" si="37"/>
        <v>0</v>
      </c>
      <c r="AN61" s="58">
        <f t="shared" si="37"/>
        <v>0</v>
      </c>
      <c r="AO61" s="58">
        <f t="shared" si="37"/>
        <v>0</v>
      </c>
      <c r="AP61" s="58">
        <f t="shared" si="37"/>
        <v>123.72499999999999</v>
      </c>
    </row>
    <row r="62" spans="1:42" x14ac:dyDescent="0.2">
      <c r="B62" s="8" t="s">
        <v>26</v>
      </c>
      <c r="C62" s="8" t="s">
        <v>128</v>
      </c>
      <c r="D62" s="57">
        <v>0</v>
      </c>
      <c r="E62" s="57">
        <v>0</v>
      </c>
      <c r="F62" s="57">
        <v>0</v>
      </c>
      <c r="G62" s="57">
        <v>0</v>
      </c>
      <c r="H62" s="57">
        <v>0</v>
      </c>
      <c r="I62" s="57">
        <v>0</v>
      </c>
      <c r="J62" s="57">
        <v>0</v>
      </c>
      <c r="K62" s="57">
        <v>0</v>
      </c>
      <c r="L62" s="57">
        <v>84</v>
      </c>
      <c r="M62" s="57">
        <v>170.2</v>
      </c>
      <c r="N62" s="57">
        <v>124.1</v>
      </c>
      <c r="O62" s="57">
        <v>133.57499999999999</v>
      </c>
      <c r="P62" s="57">
        <f t="shared" ref="P62:P63" si="38">SUM(D62:G62)</f>
        <v>0</v>
      </c>
      <c r="Q62" s="57">
        <v>166.5</v>
      </c>
      <c r="R62" s="57">
        <v>150.92500000000001</v>
      </c>
      <c r="S62" s="57">
        <v>195.54999999999998</v>
      </c>
      <c r="T62" s="57">
        <v>181.67500000000001</v>
      </c>
      <c r="U62" s="57">
        <v>297.2</v>
      </c>
      <c r="V62" s="57">
        <v>220.82499999999999</v>
      </c>
      <c r="W62" s="57">
        <v>356.1</v>
      </c>
      <c r="X62" s="57">
        <v>236.45</v>
      </c>
      <c r="Y62" s="57">
        <v>235.04999999999995</v>
      </c>
      <c r="Z62" s="57">
        <v>250.54999999999995</v>
      </c>
      <c r="AA62" s="57">
        <v>236.45000000000002</v>
      </c>
      <c r="AB62" s="57">
        <v>244.39999999999992</v>
      </c>
      <c r="AC62" s="57">
        <f t="shared" ref="AC62:AC63" si="39">SUM(Q62:T62)</f>
        <v>694.65000000000009</v>
      </c>
      <c r="AD62" s="57">
        <v>187.92499999999993</v>
      </c>
      <c r="AE62" s="57">
        <v>346.87499999999994</v>
      </c>
      <c r="AF62" s="57">
        <v>398.15</v>
      </c>
      <c r="AG62" s="57">
        <v>433.77499999999998</v>
      </c>
      <c r="AH62" s="57">
        <v>0</v>
      </c>
      <c r="AI62" s="57">
        <v>0</v>
      </c>
      <c r="AJ62" s="57">
        <v>0</v>
      </c>
      <c r="AK62" s="57">
        <v>0</v>
      </c>
      <c r="AL62" s="57">
        <v>0</v>
      </c>
      <c r="AM62" s="57">
        <v>0</v>
      </c>
      <c r="AN62" s="57">
        <v>0</v>
      </c>
      <c r="AO62" s="57">
        <v>0</v>
      </c>
      <c r="AP62" s="57">
        <f>SUM(AD62:AO62)</f>
        <v>1366.7249999999999</v>
      </c>
    </row>
    <row r="63" spans="1:42" x14ac:dyDescent="0.2">
      <c r="B63" s="37"/>
      <c r="C63" s="8" t="s">
        <v>129</v>
      </c>
      <c r="D63" s="57">
        <v>0</v>
      </c>
      <c r="E63" s="57">
        <v>0</v>
      </c>
      <c r="F63" s="57">
        <v>0</v>
      </c>
      <c r="G63" s="57">
        <v>0</v>
      </c>
      <c r="H63" s="57">
        <v>0</v>
      </c>
      <c r="I63" s="57">
        <v>0</v>
      </c>
      <c r="J63" s="57">
        <v>0</v>
      </c>
      <c r="K63" s="57">
        <v>0</v>
      </c>
      <c r="L63" s="57">
        <v>4</v>
      </c>
      <c r="M63" s="57">
        <v>6</v>
      </c>
      <c r="N63" s="57">
        <v>8</v>
      </c>
      <c r="O63" s="57">
        <v>4.2</v>
      </c>
      <c r="P63" s="57">
        <f t="shared" si="38"/>
        <v>0</v>
      </c>
      <c r="Q63" s="57">
        <v>2.2000000000000002</v>
      </c>
      <c r="R63" s="57">
        <v>4.4000000000000004</v>
      </c>
      <c r="S63" s="57">
        <v>11.3</v>
      </c>
      <c r="T63" s="57">
        <v>4.4000000000000004</v>
      </c>
      <c r="U63" s="57">
        <v>8.9</v>
      </c>
      <c r="V63" s="57">
        <v>15.399999999999999</v>
      </c>
      <c r="W63" s="57">
        <v>17</v>
      </c>
      <c r="X63" s="57">
        <v>12</v>
      </c>
      <c r="Y63" s="57">
        <v>10.199999999999999</v>
      </c>
      <c r="Z63" s="57">
        <v>14</v>
      </c>
      <c r="AA63" s="57">
        <v>10.4</v>
      </c>
      <c r="AB63" s="57">
        <v>6</v>
      </c>
      <c r="AC63" s="57">
        <f t="shared" si="39"/>
        <v>22.300000000000004</v>
      </c>
      <c r="AD63" s="57">
        <v>12</v>
      </c>
      <c r="AE63" s="57">
        <v>18</v>
      </c>
      <c r="AF63" s="57">
        <v>21.975000000000001</v>
      </c>
      <c r="AG63" s="57">
        <v>22</v>
      </c>
      <c r="AH63" s="57">
        <v>0</v>
      </c>
      <c r="AI63" s="57">
        <v>0</v>
      </c>
      <c r="AJ63" s="57">
        <v>0</v>
      </c>
      <c r="AK63" s="57">
        <v>0</v>
      </c>
      <c r="AL63" s="57">
        <v>0</v>
      </c>
      <c r="AM63" s="57">
        <v>0</v>
      </c>
      <c r="AN63" s="57">
        <v>0</v>
      </c>
      <c r="AO63" s="57">
        <v>0</v>
      </c>
      <c r="AP63" s="57">
        <f>SUM(AD63:AO63)</f>
        <v>73.974999999999994</v>
      </c>
    </row>
    <row r="64" spans="1:42" x14ac:dyDescent="0.2">
      <c r="B64" s="43" t="s">
        <v>404</v>
      </c>
      <c r="C64" s="44"/>
      <c r="D64" s="58">
        <f t="shared" ref="D64:AP64" si="40">SUM(D62:D63)</f>
        <v>0</v>
      </c>
      <c r="E64" s="58">
        <f t="shared" si="40"/>
        <v>0</v>
      </c>
      <c r="F64" s="58">
        <f t="shared" si="40"/>
        <v>0</v>
      </c>
      <c r="G64" s="58">
        <f t="shared" si="40"/>
        <v>0</v>
      </c>
      <c r="H64" s="58">
        <f t="shared" si="40"/>
        <v>0</v>
      </c>
      <c r="I64" s="58">
        <f t="shared" si="40"/>
        <v>0</v>
      </c>
      <c r="J64" s="58">
        <f t="shared" si="40"/>
        <v>0</v>
      </c>
      <c r="K64" s="58">
        <f t="shared" si="40"/>
        <v>0</v>
      </c>
      <c r="L64" s="58">
        <f t="shared" si="40"/>
        <v>88</v>
      </c>
      <c r="M64" s="58">
        <f t="shared" si="40"/>
        <v>176.2</v>
      </c>
      <c r="N64" s="58">
        <f t="shared" si="40"/>
        <v>132.1</v>
      </c>
      <c r="O64" s="58">
        <f t="shared" si="40"/>
        <v>137.77499999999998</v>
      </c>
      <c r="P64" s="58">
        <f t="shared" si="40"/>
        <v>0</v>
      </c>
      <c r="Q64" s="58">
        <f t="shared" si="40"/>
        <v>168.7</v>
      </c>
      <c r="R64" s="58">
        <f t="shared" si="40"/>
        <v>155.32500000000002</v>
      </c>
      <c r="S64" s="58">
        <f t="shared" si="40"/>
        <v>206.85</v>
      </c>
      <c r="T64" s="58">
        <f t="shared" si="40"/>
        <v>186.07500000000002</v>
      </c>
      <c r="U64" s="58">
        <f t="shared" si="40"/>
        <v>306.09999999999997</v>
      </c>
      <c r="V64" s="58">
        <f t="shared" si="40"/>
        <v>236.22499999999999</v>
      </c>
      <c r="W64" s="58">
        <f t="shared" si="40"/>
        <v>373.1</v>
      </c>
      <c r="X64" s="58">
        <f t="shared" si="40"/>
        <v>248.45</v>
      </c>
      <c r="Y64" s="58">
        <f t="shared" si="40"/>
        <v>245.24999999999994</v>
      </c>
      <c r="Z64" s="58">
        <f t="shared" si="40"/>
        <v>264.54999999999995</v>
      </c>
      <c r="AA64" s="58">
        <f t="shared" si="40"/>
        <v>246.85000000000002</v>
      </c>
      <c r="AB64" s="58">
        <f t="shared" si="40"/>
        <v>250.39999999999992</v>
      </c>
      <c r="AC64" s="58">
        <f t="shared" si="40"/>
        <v>716.95</v>
      </c>
      <c r="AD64" s="58">
        <f t="shared" si="40"/>
        <v>199.92499999999993</v>
      </c>
      <c r="AE64" s="58">
        <f t="shared" si="40"/>
        <v>364.87499999999994</v>
      </c>
      <c r="AF64" s="58">
        <f t="shared" si="40"/>
        <v>420.125</v>
      </c>
      <c r="AG64" s="58">
        <f t="shared" si="40"/>
        <v>455.77499999999998</v>
      </c>
      <c r="AH64" s="58">
        <f t="shared" si="40"/>
        <v>0</v>
      </c>
      <c r="AI64" s="58">
        <f t="shared" si="40"/>
        <v>0</v>
      </c>
      <c r="AJ64" s="58">
        <f t="shared" si="40"/>
        <v>0</v>
      </c>
      <c r="AK64" s="58">
        <f t="shared" si="40"/>
        <v>0</v>
      </c>
      <c r="AL64" s="58">
        <f t="shared" si="40"/>
        <v>0</v>
      </c>
      <c r="AM64" s="58">
        <f t="shared" si="40"/>
        <v>0</v>
      </c>
      <c r="AN64" s="58">
        <f t="shared" si="40"/>
        <v>0</v>
      </c>
      <c r="AO64" s="58">
        <f t="shared" si="40"/>
        <v>0</v>
      </c>
      <c r="AP64" s="58">
        <f t="shared" si="40"/>
        <v>1440.6999999999998</v>
      </c>
    </row>
    <row r="65" spans="2:42" x14ac:dyDescent="0.2">
      <c r="B65" s="37" t="s">
        <v>24</v>
      </c>
      <c r="C65" s="8" t="s">
        <v>113</v>
      </c>
      <c r="D65" s="57">
        <v>0</v>
      </c>
      <c r="E65" s="57">
        <v>0</v>
      </c>
      <c r="F65" s="57">
        <v>0</v>
      </c>
      <c r="G65" s="57">
        <v>0</v>
      </c>
      <c r="H65" s="57">
        <v>0</v>
      </c>
      <c r="I65" s="57">
        <v>0</v>
      </c>
      <c r="J65" s="57">
        <v>0</v>
      </c>
      <c r="K65" s="57">
        <v>0</v>
      </c>
      <c r="L65" s="57">
        <v>4</v>
      </c>
      <c r="M65" s="57">
        <v>0</v>
      </c>
      <c r="N65" s="57">
        <v>2.2000000000000002</v>
      </c>
      <c r="O65" s="57">
        <v>4</v>
      </c>
      <c r="P65" s="57">
        <f t="shared" ref="P65:P70" si="41">SUM(D65:G65)</f>
        <v>0</v>
      </c>
      <c r="Q65" s="57">
        <v>6</v>
      </c>
      <c r="R65" s="57">
        <v>4</v>
      </c>
      <c r="S65" s="57">
        <v>12.1</v>
      </c>
      <c r="T65" s="57">
        <v>2.1</v>
      </c>
      <c r="U65" s="57">
        <v>4</v>
      </c>
      <c r="V65" s="57">
        <v>4</v>
      </c>
      <c r="W65" s="57">
        <v>5.95</v>
      </c>
      <c r="X65" s="57">
        <v>4.0999999999999996</v>
      </c>
      <c r="Y65" s="57">
        <v>4.0999999999999996</v>
      </c>
      <c r="Z65" s="57">
        <v>5.95</v>
      </c>
      <c r="AA65" s="57">
        <v>2.2000000000000002</v>
      </c>
      <c r="AB65" s="57">
        <v>6</v>
      </c>
      <c r="AC65" s="57">
        <f t="shared" ref="AC65:AC70" si="42">SUM(Q65:T65)</f>
        <v>24.200000000000003</v>
      </c>
      <c r="AD65" s="57">
        <v>8</v>
      </c>
      <c r="AE65" s="57">
        <v>6</v>
      </c>
      <c r="AF65" s="57">
        <v>11.95</v>
      </c>
      <c r="AG65" s="57">
        <v>8</v>
      </c>
      <c r="AH65" s="57">
        <v>0</v>
      </c>
      <c r="AI65" s="57">
        <v>0</v>
      </c>
      <c r="AJ65" s="57">
        <v>0</v>
      </c>
      <c r="AK65" s="57">
        <v>0</v>
      </c>
      <c r="AL65" s="57">
        <v>0</v>
      </c>
      <c r="AM65" s="57">
        <v>0</v>
      </c>
      <c r="AN65" s="57">
        <v>0</v>
      </c>
      <c r="AO65" s="57">
        <v>0</v>
      </c>
      <c r="AP65" s="57">
        <f t="shared" ref="AP65:AP70" si="43">SUM(AD65:AO65)</f>
        <v>33.950000000000003</v>
      </c>
    </row>
    <row r="66" spans="2:42" x14ac:dyDescent="0.2">
      <c r="B66" s="37"/>
      <c r="C66" s="8" t="s">
        <v>114</v>
      </c>
      <c r="D66" s="57">
        <v>0</v>
      </c>
      <c r="E66" s="57">
        <v>0</v>
      </c>
      <c r="F66" s="57">
        <v>0</v>
      </c>
      <c r="G66" s="57">
        <v>0</v>
      </c>
      <c r="H66" s="57">
        <v>0</v>
      </c>
      <c r="I66" s="57">
        <v>0</v>
      </c>
      <c r="J66" s="57">
        <v>0</v>
      </c>
      <c r="K66" s="57">
        <v>0</v>
      </c>
      <c r="L66" s="57">
        <v>6</v>
      </c>
      <c r="M66" s="57">
        <v>8</v>
      </c>
      <c r="N66" s="57">
        <v>13.975</v>
      </c>
      <c r="O66" s="57">
        <v>8.5</v>
      </c>
      <c r="P66" s="57">
        <f t="shared" si="41"/>
        <v>0</v>
      </c>
      <c r="Q66" s="57">
        <v>10.199999999999999</v>
      </c>
      <c r="R66" s="57">
        <v>12</v>
      </c>
      <c r="S66" s="57">
        <v>16.3</v>
      </c>
      <c r="T66" s="57">
        <v>8</v>
      </c>
      <c r="U66" s="57">
        <v>4.0999999999999996</v>
      </c>
      <c r="V66" s="57">
        <v>6.1</v>
      </c>
      <c r="W66" s="57">
        <v>6.1</v>
      </c>
      <c r="X66" s="57">
        <v>12</v>
      </c>
      <c r="Y66" s="57">
        <v>9.4499999999999993</v>
      </c>
      <c r="Z66" s="57">
        <v>14.1</v>
      </c>
      <c r="AA66" s="57">
        <v>12.8</v>
      </c>
      <c r="AB66" s="57">
        <v>18.100000000000001</v>
      </c>
      <c r="AC66" s="57">
        <f t="shared" si="42"/>
        <v>46.5</v>
      </c>
      <c r="AD66" s="57">
        <v>1.2</v>
      </c>
      <c r="AE66" s="57">
        <v>14</v>
      </c>
      <c r="AF66" s="57">
        <v>14.1</v>
      </c>
      <c r="AG66" s="57">
        <v>10</v>
      </c>
      <c r="AH66" s="57">
        <v>0</v>
      </c>
      <c r="AI66" s="57">
        <v>0</v>
      </c>
      <c r="AJ66" s="57">
        <v>0</v>
      </c>
      <c r="AK66" s="57">
        <v>0</v>
      </c>
      <c r="AL66" s="57">
        <v>0</v>
      </c>
      <c r="AM66" s="57">
        <v>0</v>
      </c>
      <c r="AN66" s="57">
        <v>0</v>
      </c>
      <c r="AO66" s="57">
        <v>0</v>
      </c>
      <c r="AP66" s="57">
        <f t="shared" si="43"/>
        <v>39.299999999999997</v>
      </c>
    </row>
    <row r="67" spans="2:42" x14ac:dyDescent="0.2">
      <c r="B67" s="37"/>
      <c r="C67" s="8" t="s">
        <v>116</v>
      </c>
      <c r="D67" s="57">
        <v>0</v>
      </c>
      <c r="E67" s="57">
        <v>0</v>
      </c>
      <c r="F67" s="57">
        <v>0</v>
      </c>
      <c r="G67" s="57">
        <v>0</v>
      </c>
      <c r="H67" s="57">
        <v>0</v>
      </c>
      <c r="I67" s="57">
        <v>0</v>
      </c>
      <c r="J67" s="57">
        <v>0</v>
      </c>
      <c r="K67" s="57">
        <v>0</v>
      </c>
      <c r="L67" s="57">
        <v>4</v>
      </c>
      <c r="M67" s="57">
        <v>1.95</v>
      </c>
      <c r="N67" s="57">
        <v>4.2</v>
      </c>
      <c r="O67" s="57">
        <v>0</v>
      </c>
      <c r="P67" s="57">
        <f t="shared" si="41"/>
        <v>0</v>
      </c>
      <c r="Q67" s="57">
        <v>6</v>
      </c>
      <c r="R67" s="57">
        <v>2</v>
      </c>
      <c r="S67" s="57">
        <v>4.1500000000000004</v>
      </c>
      <c r="T67" s="57">
        <v>0</v>
      </c>
      <c r="U67" s="57">
        <v>5.25</v>
      </c>
      <c r="V67" s="57">
        <v>2.1</v>
      </c>
      <c r="W67" s="57">
        <v>0</v>
      </c>
      <c r="X67" s="57">
        <v>6.0749999999999993</v>
      </c>
      <c r="Y67" s="57">
        <v>4</v>
      </c>
      <c r="Z67" s="57">
        <v>1.9750000000000001</v>
      </c>
      <c r="AA67" s="57">
        <v>9.6</v>
      </c>
      <c r="AB67" s="57">
        <v>0.1</v>
      </c>
      <c r="AC67" s="57">
        <f t="shared" si="42"/>
        <v>12.15</v>
      </c>
      <c r="AD67" s="57">
        <v>1.1000000000000001</v>
      </c>
      <c r="AE67" s="57">
        <v>4</v>
      </c>
      <c r="AF67" s="57">
        <v>4</v>
      </c>
      <c r="AG67" s="57">
        <v>4</v>
      </c>
      <c r="AH67" s="57">
        <v>0</v>
      </c>
      <c r="AI67" s="57">
        <v>0</v>
      </c>
      <c r="AJ67" s="57">
        <v>0</v>
      </c>
      <c r="AK67" s="57">
        <v>0</v>
      </c>
      <c r="AL67" s="57">
        <v>0</v>
      </c>
      <c r="AM67" s="57">
        <v>0</v>
      </c>
      <c r="AN67" s="57">
        <v>0</v>
      </c>
      <c r="AO67" s="57">
        <v>0</v>
      </c>
      <c r="AP67" s="57">
        <f t="shared" si="43"/>
        <v>13.1</v>
      </c>
    </row>
    <row r="68" spans="2:42" x14ac:dyDescent="0.2">
      <c r="B68" s="37"/>
      <c r="C68" s="8" t="s">
        <v>117</v>
      </c>
      <c r="D68" s="57">
        <v>0</v>
      </c>
      <c r="E68" s="57">
        <v>0</v>
      </c>
      <c r="F68" s="57">
        <v>0</v>
      </c>
      <c r="G68" s="57">
        <v>0</v>
      </c>
      <c r="H68" s="57">
        <v>0</v>
      </c>
      <c r="I68" s="57">
        <v>0</v>
      </c>
      <c r="J68" s="57">
        <v>0</v>
      </c>
      <c r="K68" s="57">
        <v>0</v>
      </c>
      <c r="L68" s="57">
        <v>4</v>
      </c>
      <c r="M68" s="57">
        <v>46</v>
      </c>
      <c r="N68" s="57">
        <v>29.325000000000003</v>
      </c>
      <c r="O68" s="57">
        <v>48.1</v>
      </c>
      <c r="P68" s="57">
        <f t="shared" si="41"/>
        <v>0</v>
      </c>
      <c r="Q68" s="57">
        <v>36.200000000000003</v>
      </c>
      <c r="R68" s="57">
        <v>6</v>
      </c>
      <c r="S68" s="57">
        <v>16.75</v>
      </c>
      <c r="T68" s="57">
        <v>20</v>
      </c>
      <c r="U68" s="57">
        <v>12</v>
      </c>
      <c r="V68" s="57">
        <v>10.199999999999999</v>
      </c>
      <c r="W68" s="57">
        <v>22.200000000000003</v>
      </c>
      <c r="X68" s="57">
        <v>12.1</v>
      </c>
      <c r="Y68" s="57">
        <v>8.1</v>
      </c>
      <c r="Z68" s="57">
        <v>24.1</v>
      </c>
      <c r="AA68" s="57">
        <v>6.2</v>
      </c>
      <c r="AB68" s="57">
        <v>7.8</v>
      </c>
      <c r="AC68" s="57">
        <f t="shared" si="42"/>
        <v>78.95</v>
      </c>
      <c r="AD68" s="57">
        <v>6.4</v>
      </c>
      <c r="AE68" s="57">
        <v>14</v>
      </c>
      <c r="AF68" s="57">
        <v>11.675000000000001</v>
      </c>
      <c r="AG68" s="57">
        <v>19.774999999999999</v>
      </c>
      <c r="AH68" s="57">
        <v>0</v>
      </c>
      <c r="AI68" s="57">
        <v>0</v>
      </c>
      <c r="AJ68" s="57">
        <v>0</v>
      </c>
      <c r="AK68" s="57">
        <v>0</v>
      </c>
      <c r="AL68" s="57">
        <v>0</v>
      </c>
      <c r="AM68" s="57">
        <v>0</v>
      </c>
      <c r="AN68" s="57">
        <v>0</v>
      </c>
      <c r="AO68" s="57">
        <v>0</v>
      </c>
      <c r="AP68" s="57">
        <f t="shared" si="43"/>
        <v>51.85</v>
      </c>
    </row>
    <row r="69" spans="2:42" x14ac:dyDescent="0.2">
      <c r="B69" s="37"/>
      <c r="C69" s="8" t="s">
        <v>118</v>
      </c>
      <c r="D69" s="57">
        <v>0</v>
      </c>
      <c r="E69" s="57">
        <v>0</v>
      </c>
      <c r="F69" s="57">
        <v>0</v>
      </c>
      <c r="G69" s="57">
        <v>0</v>
      </c>
      <c r="H69" s="57">
        <v>0</v>
      </c>
      <c r="I69" s="57">
        <v>0</v>
      </c>
      <c r="J69" s="57">
        <v>0</v>
      </c>
      <c r="K69" s="57">
        <v>0</v>
      </c>
      <c r="L69" s="57">
        <v>2</v>
      </c>
      <c r="M69" s="57">
        <v>2</v>
      </c>
      <c r="N69" s="57">
        <v>0.2</v>
      </c>
      <c r="O69" s="57">
        <v>6</v>
      </c>
      <c r="P69" s="57">
        <f t="shared" si="41"/>
        <v>0</v>
      </c>
      <c r="Q69" s="57">
        <v>0.1</v>
      </c>
      <c r="R69" s="57">
        <v>2</v>
      </c>
      <c r="S69" s="57">
        <v>4.5</v>
      </c>
      <c r="T69" s="57">
        <v>2</v>
      </c>
      <c r="U69" s="57">
        <v>0</v>
      </c>
      <c r="V69" s="57">
        <v>1.9750000000000001</v>
      </c>
      <c r="W69" s="57">
        <v>2</v>
      </c>
      <c r="X69" s="57">
        <v>2</v>
      </c>
      <c r="Y69" s="57">
        <v>2.2000000000000002</v>
      </c>
      <c r="Z69" s="57">
        <v>2.2000000000000002</v>
      </c>
      <c r="AA69" s="57">
        <v>2.3000000000000003</v>
      </c>
      <c r="AB69" s="57">
        <v>4</v>
      </c>
      <c r="AC69" s="57">
        <f t="shared" si="42"/>
        <v>8.6</v>
      </c>
      <c r="AD69" s="57">
        <v>3.1</v>
      </c>
      <c r="AE69" s="57">
        <v>2.2000000000000002</v>
      </c>
      <c r="AF69" s="57">
        <v>4.5</v>
      </c>
      <c r="AG69" s="57">
        <v>2.25</v>
      </c>
      <c r="AH69" s="57">
        <v>0</v>
      </c>
      <c r="AI69" s="57">
        <v>0</v>
      </c>
      <c r="AJ69" s="57">
        <v>0</v>
      </c>
      <c r="AK69" s="57">
        <v>0</v>
      </c>
      <c r="AL69" s="57">
        <v>0</v>
      </c>
      <c r="AM69" s="57">
        <v>0</v>
      </c>
      <c r="AN69" s="57">
        <v>0</v>
      </c>
      <c r="AO69" s="57">
        <v>0</v>
      </c>
      <c r="AP69" s="57">
        <f t="shared" si="43"/>
        <v>12.05</v>
      </c>
    </row>
    <row r="70" spans="2:42" x14ac:dyDescent="0.2">
      <c r="B70" s="37"/>
      <c r="C70" s="8" t="s">
        <v>115</v>
      </c>
      <c r="D70" s="57">
        <v>0</v>
      </c>
      <c r="E70" s="57">
        <v>0</v>
      </c>
      <c r="F70" s="57">
        <v>0</v>
      </c>
      <c r="G70" s="57">
        <v>0</v>
      </c>
      <c r="H70" s="57">
        <v>0</v>
      </c>
      <c r="I70" s="57">
        <v>0</v>
      </c>
      <c r="J70" s="57">
        <v>0</v>
      </c>
      <c r="K70" s="57">
        <v>0</v>
      </c>
      <c r="L70" s="57">
        <v>6</v>
      </c>
      <c r="M70" s="57">
        <v>6</v>
      </c>
      <c r="N70" s="57">
        <v>6.2</v>
      </c>
      <c r="O70" s="57">
        <v>18</v>
      </c>
      <c r="P70" s="57">
        <f t="shared" si="41"/>
        <v>0</v>
      </c>
      <c r="Q70" s="57">
        <v>2.2000000000000002</v>
      </c>
      <c r="R70" s="57">
        <v>0</v>
      </c>
      <c r="S70" s="57">
        <v>0.1</v>
      </c>
      <c r="T70" s="57">
        <v>4.0999999999999996</v>
      </c>
      <c r="U70" s="57">
        <v>6</v>
      </c>
      <c r="V70" s="57">
        <v>0</v>
      </c>
      <c r="W70" s="57">
        <v>6</v>
      </c>
      <c r="X70" s="57">
        <v>0</v>
      </c>
      <c r="Y70" s="57">
        <v>4.0999999999999996</v>
      </c>
      <c r="Z70" s="57">
        <v>2.1</v>
      </c>
      <c r="AA70" s="57">
        <v>6</v>
      </c>
      <c r="AB70" s="57">
        <v>4.0999999999999996</v>
      </c>
      <c r="AC70" s="57">
        <f t="shared" si="42"/>
        <v>6.4</v>
      </c>
      <c r="AD70" s="57">
        <v>2</v>
      </c>
      <c r="AE70" s="57">
        <v>8</v>
      </c>
      <c r="AF70" s="57">
        <v>12</v>
      </c>
      <c r="AG70" s="57">
        <v>0</v>
      </c>
      <c r="AH70" s="57">
        <v>0</v>
      </c>
      <c r="AI70" s="57">
        <v>0</v>
      </c>
      <c r="AJ70" s="57">
        <v>0</v>
      </c>
      <c r="AK70" s="57">
        <v>0</v>
      </c>
      <c r="AL70" s="57">
        <v>0</v>
      </c>
      <c r="AM70" s="57">
        <v>0</v>
      </c>
      <c r="AN70" s="57">
        <v>0</v>
      </c>
      <c r="AO70" s="57">
        <v>0</v>
      </c>
      <c r="AP70" s="57">
        <f t="shared" si="43"/>
        <v>22</v>
      </c>
    </row>
    <row r="71" spans="2:42" x14ac:dyDescent="0.2">
      <c r="B71" s="43" t="s">
        <v>309</v>
      </c>
      <c r="C71" s="44"/>
      <c r="D71" s="58">
        <f t="shared" ref="D71:AP71" si="44">SUM(D65:D70)</f>
        <v>0</v>
      </c>
      <c r="E71" s="58">
        <f t="shared" si="44"/>
        <v>0</v>
      </c>
      <c r="F71" s="58">
        <f t="shared" si="44"/>
        <v>0</v>
      </c>
      <c r="G71" s="58">
        <f t="shared" si="44"/>
        <v>0</v>
      </c>
      <c r="H71" s="58">
        <f t="shared" si="44"/>
        <v>0</v>
      </c>
      <c r="I71" s="58">
        <f t="shared" si="44"/>
        <v>0</v>
      </c>
      <c r="J71" s="58">
        <f t="shared" si="44"/>
        <v>0</v>
      </c>
      <c r="K71" s="58">
        <f t="shared" si="44"/>
        <v>0</v>
      </c>
      <c r="L71" s="58">
        <f t="shared" si="44"/>
        <v>26</v>
      </c>
      <c r="M71" s="58">
        <f t="shared" si="44"/>
        <v>63.95</v>
      </c>
      <c r="N71" s="58">
        <f t="shared" si="44"/>
        <v>56.100000000000009</v>
      </c>
      <c r="O71" s="58">
        <f t="shared" si="44"/>
        <v>84.6</v>
      </c>
      <c r="P71" s="58">
        <f t="shared" si="44"/>
        <v>0</v>
      </c>
      <c r="Q71" s="58">
        <f t="shared" si="44"/>
        <v>60.70000000000001</v>
      </c>
      <c r="R71" s="58">
        <f t="shared" si="44"/>
        <v>26</v>
      </c>
      <c r="S71" s="58">
        <f t="shared" si="44"/>
        <v>53.9</v>
      </c>
      <c r="T71" s="58">
        <f t="shared" si="44"/>
        <v>36.200000000000003</v>
      </c>
      <c r="U71" s="58">
        <f t="shared" si="44"/>
        <v>31.35</v>
      </c>
      <c r="V71" s="58">
        <f t="shared" si="44"/>
        <v>24.375</v>
      </c>
      <c r="W71" s="58">
        <f t="shared" si="44"/>
        <v>42.25</v>
      </c>
      <c r="X71" s="58">
        <f t="shared" si="44"/>
        <v>36.274999999999999</v>
      </c>
      <c r="Y71" s="58">
        <f t="shared" si="44"/>
        <v>31.949999999999996</v>
      </c>
      <c r="Z71" s="58">
        <f t="shared" si="44"/>
        <v>50.425000000000004</v>
      </c>
      <c r="AA71" s="58">
        <f t="shared" si="44"/>
        <v>39.1</v>
      </c>
      <c r="AB71" s="58">
        <f t="shared" si="44"/>
        <v>40.1</v>
      </c>
      <c r="AC71" s="58">
        <f t="shared" si="44"/>
        <v>176.8</v>
      </c>
      <c r="AD71" s="58">
        <f t="shared" si="44"/>
        <v>21.8</v>
      </c>
      <c r="AE71" s="58">
        <f t="shared" si="44"/>
        <v>48.2</v>
      </c>
      <c r="AF71" s="58">
        <f t="shared" si="44"/>
        <v>58.224999999999994</v>
      </c>
      <c r="AG71" s="58">
        <f t="shared" si="44"/>
        <v>44.024999999999999</v>
      </c>
      <c r="AH71" s="58">
        <f t="shared" si="44"/>
        <v>0</v>
      </c>
      <c r="AI71" s="58">
        <f t="shared" si="44"/>
        <v>0</v>
      </c>
      <c r="AJ71" s="58">
        <f t="shared" si="44"/>
        <v>0</v>
      </c>
      <c r="AK71" s="58">
        <f t="shared" si="44"/>
        <v>0</v>
      </c>
      <c r="AL71" s="58">
        <f t="shared" si="44"/>
        <v>0</v>
      </c>
      <c r="AM71" s="58">
        <f t="shared" si="44"/>
        <v>0</v>
      </c>
      <c r="AN71" s="58">
        <f t="shared" si="44"/>
        <v>0</v>
      </c>
      <c r="AO71" s="58">
        <f t="shared" si="44"/>
        <v>0</v>
      </c>
      <c r="AP71" s="58">
        <f t="shared" si="44"/>
        <v>172.25</v>
      </c>
    </row>
    <row r="72" spans="2:42" x14ac:dyDescent="0.2">
      <c r="B72" s="37" t="s">
        <v>28</v>
      </c>
      <c r="C72" s="8" t="s">
        <v>135</v>
      </c>
      <c r="D72" s="57">
        <v>0</v>
      </c>
      <c r="E72" s="57">
        <v>0</v>
      </c>
      <c r="F72" s="57">
        <v>0</v>
      </c>
      <c r="G72" s="57">
        <v>0</v>
      </c>
      <c r="H72" s="57">
        <v>0</v>
      </c>
      <c r="I72" s="57">
        <v>0</v>
      </c>
      <c r="J72" s="57">
        <v>0</v>
      </c>
      <c r="K72" s="57">
        <v>0</v>
      </c>
      <c r="L72" s="57">
        <v>16</v>
      </c>
      <c r="M72" s="57">
        <v>30</v>
      </c>
      <c r="N72" s="57">
        <v>16.175000000000001</v>
      </c>
      <c r="O72" s="57">
        <v>15.95</v>
      </c>
      <c r="P72" s="57">
        <f t="shared" ref="P72:P76" si="45">SUM(D72:G72)</f>
        <v>0</v>
      </c>
      <c r="Q72" s="57">
        <v>35.950000000000003</v>
      </c>
      <c r="R72" s="57">
        <v>19.925000000000001</v>
      </c>
      <c r="S72" s="57">
        <v>32.299999999999997</v>
      </c>
      <c r="T72" s="57">
        <v>15.975</v>
      </c>
      <c r="U72" s="57">
        <v>35.799999999999997</v>
      </c>
      <c r="V72" s="57">
        <v>15.9</v>
      </c>
      <c r="W72" s="57">
        <v>12</v>
      </c>
      <c r="X72" s="57">
        <v>8</v>
      </c>
      <c r="Y72" s="57">
        <v>8.1</v>
      </c>
      <c r="Z72" s="57">
        <v>24</v>
      </c>
      <c r="AA72" s="57">
        <v>12.4</v>
      </c>
      <c r="AB72" s="57">
        <v>14.1</v>
      </c>
      <c r="AC72" s="57">
        <f t="shared" ref="AC72:AC76" si="46">SUM(Q72:T72)</f>
        <v>104.14999999999999</v>
      </c>
      <c r="AD72" s="57">
        <v>12</v>
      </c>
      <c r="AE72" s="57">
        <v>6</v>
      </c>
      <c r="AF72" s="57">
        <v>21.925000000000001</v>
      </c>
      <c r="AG72" s="57">
        <v>26</v>
      </c>
      <c r="AH72" s="57">
        <v>0</v>
      </c>
      <c r="AI72" s="57">
        <v>0</v>
      </c>
      <c r="AJ72" s="57">
        <v>0</v>
      </c>
      <c r="AK72" s="57">
        <v>0</v>
      </c>
      <c r="AL72" s="57">
        <v>0</v>
      </c>
      <c r="AM72" s="57">
        <v>0</v>
      </c>
      <c r="AN72" s="57">
        <v>0</v>
      </c>
      <c r="AO72" s="57">
        <v>0</v>
      </c>
      <c r="AP72" s="57">
        <f>SUM(AD72:AO72)</f>
        <v>65.924999999999997</v>
      </c>
    </row>
    <row r="73" spans="2:42" x14ac:dyDescent="0.2">
      <c r="B73" s="37"/>
      <c r="C73" s="8" t="s">
        <v>136</v>
      </c>
      <c r="D73" s="57">
        <v>0</v>
      </c>
      <c r="E73" s="57">
        <v>0</v>
      </c>
      <c r="F73" s="57">
        <v>0</v>
      </c>
      <c r="G73" s="57">
        <v>0</v>
      </c>
      <c r="H73" s="57">
        <v>0</v>
      </c>
      <c r="I73" s="57">
        <v>0</v>
      </c>
      <c r="J73" s="57">
        <v>0</v>
      </c>
      <c r="K73" s="57">
        <v>0</v>
      </c>
      <c r="L73" s="57">
        <v>4</v>
      </c>
      <c r="M73" s="57">
        <v>8</v>
      </c>
      <c r="N73" s="57">
        <v>18.399999999999999</v>
      </c>
      <c r="O73" s="57">
        <v>2</v>
      </c>
      <c r="P73" s="57">
        <f t="shared" si="45"/>
        <v>0</v>
      </c>
      <c r="Q73" s="57">
        <v>14.1</v>
      </c>
      <c r="R73" s="57">
        <v>10</v>
      </c>
      <c r="S73" s="57">
        <v>11</v>
      </c>
      <c r="T73" s="57">
        <v>14</v>
      </c>
      <c r="U73" s="57">
        <v>20.8</v>
      </c>
      <c r="V73" s="57">
        <v>22</v>
      </c>
      <c r="W73" s="57">
        <v>22</v>
      </c>
      <c r="X73" s="57">
        <v>16</v>
      </c>
      <c r="Y73" s="57">
        <v>14.2</v>
      </c>
      <c r="Z73" s="57">
        <v>34</v>
      </c>
      <c r="AA73" s="57">
        <v>14.700000000000001</v>
      </c>
      <c r="AB73" s="57">
        <v>12.1</v>
      </c>
      <c r="AC73" s="57">
        <f t="shared" si="46"/>
        <v>49.1</v>
      </c>
      <c r="AD73" s="57">
        <v>12.074999999999999</v>
      </c>
      <c r="AE73" s="57">
        <v>39.6</v>
      </c>
      <c r="AF73" s="57">
        <v>42</v>
      </c>
      <c r="AG73" s="57">
        <v>34</v>
      </c>
      <c r="AH73" s="57">
        <v>0</v>
      </c>
      <c r="AI73" s="57">
        <v>0</v>
      </c>
      <c r="AJ73" s="57">
        <v>0</v>
      </c>
      <c r="AK73" s="57">
        <v>0</v>
      </c>
      <c r="AL73" s="57">
        <v>0</v>
      </c>
      <c r="AM73" s="57">
        <v>0</v>
      </c>
      <c r="AN73" s="57">
        <v>0</v>
      </c>
      <c r="AO73" s="57">
        <v>0</v>
      </c>
      <c r="AP73" s="57">
        <f>SUM(AD73:AO73)</f>
        <v>127.675</v>
      </c>
    </row>
    <row r="74" spans="2:42" x14ac:dyDescent="0.2">
      <c r="B74" s="37"/>
      <c r="C74" s="8" t="s">
        <v>137</v>
      </c>
      <c r="D74" s="57">
        <v>0</v>
      </c>
      <c r="E74" s="57">
        <v>0</v>
      </c>
      <c r="F74" s="57">
        <v>0</v>
      </c>
      <c r="G74" s="57">
        <v>0</v>
      </c>
      <c r="H74" s="57">
        <v>0</v>
      </c>
      <c r="I74" s="57">
        <v>0</v>
      </c>
      <c r="J74" s="57">
        <v>0</v>
      </c>
      <c r="K74" s="57">
        <v>0</v>
      </c>
      <c r="L74" s="57">
        <v>12</v>
      </c>
      <c r="M74" s="57">
        <v>60</v>
      </c>
      <c r="N74" s="57">
        <v>26.4</v>
      </c>
      <c r="O74" s="57">
        <v>27.15</v>
      </c>
      <c r="P74" s="57">
        <f t="shared" si="45"/>
        <v>0</v>
      </c>
      <c r="Q74" s="57">
        <v>38.35</v>
      </c>
      <c r="R74" s="57">
        <v>31.5</v>
      </c>
      <c r="S74" s="57">
        <v>48.150000000000006</v>
      </c>
      <c r="T74" s="57">
        <v>38.35</v>
      </c>
      <c r="U74" s="57">
        <v>33.75</v>
      </c>
      <c r="V74" s="57">
        <v>56.35</v>
      </c>
      <c r="W74" s="57">
        <v>70.149999999999991</v>
      </c>
      <c r="X74" s="57">
        <v>60.85</v>
      </c>
      <c r="Y74" s="57">
        <v>76.900000000000006</v>
      </c>
      <c r="Z74" s="57">
        <v>56.35</v>
      </c>
      <c r="AA74" s="57">
        <v>61.550000000000004</v>
      </c>
      <c r="AB74" s="57">
        <v>63.300000000000004</v>
      </c>
      <c r="AC74" s="57">
        <f t="shared" si="46"/>
        <v>156.35</v>
      </c>
      <c r="AD74" s="57">
        <v>47.65</v>
      </c>
      <c r="AE74" s="57">
        <v>69.75</v>
      </c>
      <c r="AF74" s="57">
        <v>90</v>
      </c>
      <c r="AG74" s="57">
        <v>85.5</v>
      </c>
      <c r="AH74" s="57">
        <v>0</v>
      </c>
      <c r="AI74" s="57">
        <v>0</v>
      </c>
      <c r="AJ74" s="57">
        <v>0</v>
      </c>
      <c r="AK74" s="57">
        <v>0</v>
      </c>
      <c r="AL74" s="57">
        <v>0</v>
      </c>
      <c r="AM74" s="57">
        <v>0</v>
      </c>
      <c r="AN74" s="57">
        <v>0</v>
      </c>
      <c r="AO74" s="57">
        <v>0</v>
      </c>
      <c r="AP74" s="57">
        <f>SUM(AD74:AO74)</f>
        <v>292.89999999999998</v>
      </c>
    </row>
    <row r="75" spans="2:42" x14ac:dyDescent="0.2">
      <c r="B75" s="37"/>
      <c r="C75" s="8" t="s">
        <v>139</v>
      </c>
      <c r="D75" s="57">
        <v>0</v>
      </c>
      <c r="E75" s="57">
        <v>0</v>
      </c>
      <c r="F75" s="57">
        <v>0</v>
      </c>
      <c r="G75" s="57">
        <v>0</v>
      </c>
      <c r="H75" s="57">
        <v>0</v>
      </c>
      <c r="I75" s="57">
        <v>0</v>
      </c>
      <c r="J75" s="57">
        <v>0</v>
      </c>
      <c r="K75" s="57">
        <v>0</v>
      </c>
      <c r="L75" s="57">
        <v>6.75</v>
      </c>
      <c r="M75" s="57">
        <v>6</v>
      </c>
      <c r="N75" s="57">
        <v>6</v>
      </c>
      <c r="O75" s="57">
        <v>0</v>
      </c>
      <c r="P75" s="57">
        <f t="shared" si="45"/>
        <v>0</v>
      </c>
      <c r="Q75" s="57">
        <v>14.025</v>
      </c>
      <c r="R75" s="57">
        <v>12</v>
      </c>
      <c r="S75" s="57">
        <v>6</v>
      </c>
      <c r="T75" s="57">
        <v>14.2</v>
      </c>
      <c r="U75" s="57">
        <v>36.450000000000003</v>
      </c>
      <c r="V75" s="57">
        <v>20</v>
      </c>
      <c r="W75" s="57">
        <v>7.9249999999999998</v>
      </c>
      <c r="X75" s="57">
        <v>10</v>
      </c>
      <c r="Y75" s="57">
        <v>8.3000000000000007</v>
      </c>
      <c r="Z75" s="57">
        <v>16</v>
      </c>
      <c r="AA75" s="57">
        <v>20</v>
      </c>
      <c r="AB75" s="57">
        <v>12</v>
      </c>
      <c r="AC75" s="57">
        <f t="shared" si="46"/>
        <v>46.224999999999994</v>
      </c>
      <c r="AD75" s="57">
        <v>16.2</v>
      </c>
      <c r="AE75" s="57">
        <v>12</v>
      </c>
      <c r="AF75" s="57">
        <v>12</v>
      </c>
      <c r="AG75" s="57">
        <v>32</v>
      </c>
      <c r="AH75" s="57">
        <v>0</v>
      </c>
      <c r="AI75" s="57">
        <v>0</v>
      </c>
      <c r="AJ75" s="57">
        <v>0</v>
      </c>
      <c r="AK75" s="57">
        <v>0</v>
      </c>
      <c r="AL75" s="57">
        <v>0</v>
      </c>
      <c r="AM75" s="57">
        <v>0</v>
      </c>
      <c r="AN75" s="57">
        <v>0</v>
      </c>
      <c r="AO75" s="57">
        <v>0</v>
      </c>
      <c r="AP75" s="57">
        <f>SUM(AD75:AO75)</f>
        <v>72.2</v>
      </c>
    </row>
    <row r="76" spans="2:42" x14ac:dyDescent="0.2">
      <c r="B76" s="37"/>
      <c r="C76" s="8" t="s">
        <v>138</v>
      </c>
      <c r="D76" s="57">
        <v>0</v>
      </c>
      <c r="E76" s="57">
        <v>0</v>
      </c>
      <c r="F76" s="57">
        <v>0</v>
      </c>
      <c r="G76" s="57">
        <v>0</v>
      </c>
      <c r="H76" s="57">
        <v>0</v>
      </c>
      <c r="I76" s="57">
        <v>0</v>
      </c>
      <c r="J76" s="57">
        <v>0</v>
      </c>
      <c r="K76" s="57">
        <v>0</v>
      </c>
      <c r="L76" s="57">
        <v>4</v>
      </c>
      <c r="M76" s="57">
        <v>0</v>
      </c>
      <c r="N76" s="57">
        <v>0</v>
      </c>
      <c r="O76" s="57">
        <v>2</v>
      </c>
      <c r="P76" s="57">
        <f t="shared" si="45"/>
        <v>0</v>
      </c>
      <c r="Q76" s="57">
        <v>0.1</v>
      </c>
      <c r="R76" s="57">
        <v>2</v>
      </c>
      <c r="S76" s="57">
        <v>2</v>
      </c>
      <c r="T76" s="57">
        <v>4</v>
      </c>
      <c r="U76" s="57">
        <v>8</v>
      </c>
      <c r="V76" s="57">
        <v>10.1</v>
      </c>
      <c r="W76" s="57">
        <v>6</v>
      </c>
      <c r="X76" s="57">
        <v>2</v>
      </c>
      <c r="Y76" s="57">
        <v>2</v>
      </c>
      <c r="Z76" s="57">
        <v>6</v>
      </c>
      <c r="AA76" s="57">
        <v>2</v>
      </c>
      <c r="AB76" s="57">
        <v>2</v>
      </c>
      <c r="AC76" s="57">
        <f t="shared" si="46"/>
        <v>8.1</v>
      </c>
      <c r="AD76" s="57">
        <v>4</v>
      </c>
      <c r="AE76" s="57">
        <v>6</v>
      </c>
      <c r="AF76" s="57">
        <v>14</v>
      </c>
      <c r="AG76" s="57">
        <v>12</v>
      </c>
      <c r="AH76" s="57">
        <v>0</v>
      </c>
      <c r="AI76" s="57">
        <v>0</v>
      </c>
      <c r="AJ76" s="57">
        <v>0</v>
      </c>
      <c r="AK76" s="57">
        <v>0</v>
      </c>
      <c r="AL76" s="57">
        <v>0</v>
      </c>
      <c r="AM76" s="57">
        <v>0</v>
      </c>
      <c r="AN76" s="57">
        <v>0</v>
      </c>
      <c r="AO76" s="57">
        <v>0</v>
      </c>
      <c r="AP76" s="57">
        <f>SUM(AD76:AO76)</f>
        <v>36</v>
      </c>
    </row>
    <row r="77" spans="2:42" x14ac:dyDescent="0.2">
      <c r="B77" s="43" t="s">
        <v>403</v>
      </c>
      <c r="C77" s="44"/>
      <c r="D77" s="58">
        <f t="shared" ref="D77:AP77" si="47">SUM(D72:D76)</f>
        <v>0</v>
      </c>
      <c r="E77" s="58">
        <f t="shared" si="47"/>
        <v>0</v>
      </c>
      <c r="F77" s="58">
        <f t="shared" si="47"/>
        <v>0</v>
      </c>
      <c r="G77" s="58">
        <f t="shared" si="47"/>
        <v>0</v>
      </c>
      <c r="H77" s="58">
        <f t="shared" si="47"/>
        <v>0</v>
      </c>
      <c r="I77" s="58">
        <f t="shared" si="47"/>
        <v>0</v>
      </c>
      <c r="J77" s="58">
        <f t="shared" si="47"/>
        <v>0</v>
      </c>
      <c r="K77" s="58">
        <f t="shared" si="47"/>
        <v>0</v>
      </c>
      <c r="L77" s="58">
        <f t="shared" si="47"/>
        <v>42.75</v>
      </c>
      <c r="M77" s="58">
        <f t="shared" si="47"/>
        <v>104</v>
      </c>
      <c r="N77" s="58">
        <f t="shared" si="47"/>
        <v>66.974999999999994</v>
      </c>
      <c r="O77" s="58">
        <f t="shared" si="47"/>
        <v>47.099999999999994</v>
      </c>
      <c r="P77" s="58">
        <f t="shared" si="47"/>
        <v>0</v>
      </c>
      <c r="Q77" s="58">
        <f t="shared" si="47"/>
        <v>102.52500000000001</v>
      </c>
      <c r="R77" s="58">
        <f t="shared" si="47"/>
        <v>75.424999999999997</v>
      </c>
      <c r="S77" s="58">
        <f t="shared" si="47"/>
        <v>99.45</v>
      </c>
      <c r="T77" s="58">
        <f t="shared" si="47"/>
        <v>86.525000000000006</v>
      </c>
      <c r="U77" s="58">
        <f t="shared" si="47"/>
        <v>134.80000000000001</v>
      </c>
      <c r="V77" s="58">
        <f t="shared" si="47"/>
        <v>124.35</v>
      </c>
      <c r="W77" s="58">
        <f t="shared" si="47"/>
        <v>118.07499999999999</v>
      </c>
      <c r="X77" s="58">
        <f t="shared" si="47"/>
        <v>96.85</v>
      </c>
      <c r="Y77" s="58">
        <f t="shared" si="47"/>
        <v>109.5</v>
      </c>
      <c r="Z77" s="58">
        <f t="shared" si="47"/>
        <v>136.35</v>
      </c>
      <c r="AA77" s="58">
        <f t="shared" si="47"/>
        <v>110.65</v>
      </c>
      <c r="AB77" s="58">
        <f t="shared" si="47"/>
        <v>103.5</v>
      </c>
      <c r="AC77" s="58">
        <f t="shared" si="47"/>
        <v>363.92500000000007</v>
      </c>
      <c r="AD77" s="58">
        <f t="shared" si="47"/>
        <v>91.924999999999997</v>
      </c>
      <c r="AE77" s="58">
        <f t="shared" si="47"/>
        <v>133.35</v>
      </c>
      <c r="AF77" s="58">
        <f t="shared" si="47"/>
        <v>179.92500000000001</v>
      </c>
      <c r="AG77" s="58">
        <f t="shared" si="47"/>
        <v>189.5</v>
      </c>
      <c r="AH77" s="58">
        <f t="shared" si="47"/>
        <v>0</v>
      </c>
      <c r="AI77" s="58">
        <f t="shared" si="47"/>
        <v>0</v>
      </c>
      <c r="AJ77" s="58">
        <f t="shared" si="47"/>
        <v>0</v>
      </c>
      <c r="AK77" s="58">
        <f t="shared" si="47"/>
        <v>0</v>
      </c>
      <c r="AL77" s="58">
        <f t="shared" si="47"/>
        <v>0</v>
      </c>
      <c r="AM77" s="58">
        <f t="shared" si="47"/>
        <v>0</v>
      </c>
      <c r="AN77" s="58">
        <f t="shared" si="47"/>
        <v>0</v>
      </c>
      <c r="AO77" s="58">
        <f t="shared" si="47"/>
        <v>0</v>
      </c>
      <c r="AP77" s="58">
        <f t="shared" si="47"/>
        <v>594.70000000000005</v>
      </c>
    </row>
    <row r="78" spans="2:42" x14ac:dyDescent="0.2">
      <c r="B78" s="37" t="s">
        <v>27</v>
      </c>
      <c r="C78" s="8" t="s">
        <v>131</v>
      </c>
      <c r="D78" s="57">
        <v>0</v>
      </c>
      <c r="E78" s="57">
        <v>0</v>
      </c>
      <c r="F78" s="57">
        <v>0</v>
      </c>
      <c r="G78" s="57">
        <v>0</v>
      </c>
      <c r="H78" s="57">
        <v>0</v>
      </c>
      <c r="I78" s="57">
        <v>0</v>
      </c>
      <c r="J78" s="57">
        <v>0</v>
      </c>
      <c r="K78" s="57">
        <v>0</v>
      </c>
      <c r="L78" s="57">
        <v>4</v>
      </c>
      <c r="M78" s="57">
        <v>8</v>
      </c>
      <c r="N78" s="57">
        <v>8.1999999999999993</v>
      </c>
      <c r="O78" s="57">
        <v>12</v>
      </c>
      <c r="P78" s="57">
        <f t="shared" ref="P78:P80" si="48">SUM(D78:G78)</f>
        <v>0</v>
      </c>
      <c r="Q78" s="57">
        <v>12</v>
      </c>
      <c r="R78" s="57">
        <v>2</v>
      </c>
      <c r="S78" s="57">
        <v>14</v>
      </c>
      <c r="T78" s="57">
        <v>12.2</v>
      </c>
      <c r="U78" s="57">
        <v>11.6</v>
      </c>
      <c r="V78" s="57">
        <v>10.1</v>
      </c>
      <c r="W78" s="57">
        <v>14.1</v>
      </c>
      <c r="X78" s="57">
        <v>26</v>
      </c>
      <c r="Y78" s="57">
        <v>8</v>
      </c>
      <c r="Z78" s="57">
        <v>18</v>
      </c>
      <c r="AA78" s="57">
        <v>12.2</v>
      </c>
      <c r="AB78" s="57">
        <v>12</v>
      </c>
      <c r="AC78" s="57">
        <f t="shared" ref="AC78:AC80" si="49">SUM(Q78:T78)</f>
        <v>40.200000000000003</v>
      </c>
      <c r="AD78" s="57">
        <v>6.1</v>
      </c>
      <c r="AE78" s="57">
        <v>12</v>
      </c>
      <c r="AF78" s="57">
        <v>16</v>
      </c>
      <c r="AG78" s="57">
        <v>14</v>
      </c>
      <c r="AH78" s="57">
        <v>0</v>
      </c>
      <c r="AI78" s="57">
        <v>0</v>
      </c>
      <c r="AJ78" s="57">
        <v>0</v>
      </c>
      <c r="AK78" s="57">
        <v>0</v>
      </c>
      <c r="AL78" s="57">
        <v>0</v>
      </c>
      <c r="AM78" s="57">
        <v>0</v>
      </c>
      <c r="AN78" s="57">
        <v>0</v>
      </c>
      <c r="AO78" s="57">
        <v>0</v>
      </c>
      <c r="AP78" s="57">
        <f>SUM(AD78:AO78)</f>
        <v>48.1</v>
      </c>
    </row>
    <row r="79" spans="2:42" x14ac:dyDescent="0.2">
      <c r="B79" s="37"/>
      <c r="C79" s="8" t="s">
        <v>132</v>
      </c>
      <c r="D79" s="57">
        <v>0</v>
      </c>
      <c r="E79" s="57">
        <v>0</v>
      </c>
      <c r="F79" s="57">
        <v>0</v>
      </c>
      <c r="G79" s="57">
        <v>0</v>
      </c>
      <c r="H79" s="57">
        <v>0</v>
      </c>
      <c r="I79" s="57">
        <v>0</v>
      </c>
      <c r="J79" s="57">
        <v>0</v>
      </c>
      <c r="K79" s="57">
        <v>0</v>
      </c>
      <c r="L79" s="57">
        <v>3.8250000000000002</v>
      </c>
      <c r="M79" s="57">
        <v>4.9249999999999998</v>
      </c>
      <c r="N79" s="57">
        <v>4</v>
      </c>
      <c r="O79" s="57">
        <v>4.0999999999999996</v>
      </c>
      <c r="P79" s="57">
        <f t="shared" si="48"/>
        <v>0</v>
      </c>
      <c r="Q79" s="57">
        <v>1.825</v>
      </c>
      <c r="R79" s="57">
        <v>1.9</v>
      </c>
      <c r="S79" s="57">
        <v>5.9249999999999998</v>
      </c>
      <c r="T79" s="57">
        <v>4</v>
      </c>
      <c r="U79" s="57">
        <v>5.9749999999999996</v>
      </c>
      <c r="V79" s="57">
        <v>5.85</v>
      </c>
      <c r="W79" s="57">
        <v>5.9749999999999996</v>
      </c>
      <c r="X79" s="57">
        <v>5.8999999999999995</v>
      </c>
      <c r="Y79" s="57">
        <v>6</v>
      </c>
      <c r="Z79" s="57">
        <v>6</v>
      </c>
      <c r="AA79" s="57">
        <v>4.0999999999999996</v>
      </c>
      <c r="AB79" s="57">
        <v>4</v>
      </c>
      <c r="AC79" s="57">
        <f t="shared" si="49"/>
        <v>13.649999999999999</v>
      </c>
      <c r="AD79" s="57">
        <v>6.0250000000000004</v>
      </c>
      <c r="AE79" s="57">
        <v>7.85</v>
      </c>
      <c r="AF79" s="57">
        <v>4</v>
      </c>
      <c r="AG79" s="57">
        <v>7.85</v>
      </c>
      <c r="AH79" s="57">
        <v>0</v>
      </c>
      <c r="AI79" s="57">
        <v>0</v>
      </c>
      <c r="AJ79" s="57">
        <v>0</v>
      </c>
      <c r="AK79" s="57">
        <v>0</v>
      </c>
      <c r="AL79" s="57">
        <v>0</v>
      </c>
      <c r="AM79" s="57">
        <v>0</v>
      </c>
      <c r="AN79" s="57">
        <v>0</v>
      </c>
      <c r="AO79" s="57">
        <v>0</v>
      </c>
      <c r="AP79" s="57">
        <f>SUM(AD79:AO79)</f>
        <v>25.725000000000001</v>
      </c>
    </row>
    <row r="80" spans="2:42" x14ac:dyDescent="0.2">
      <c r="B80" s="37"/>
      <c r="C80" s="8" t="s">
        <v>133</v>
      </c>
      <c r="D80" s="57">
        <v>0</v>
      </c>
      <c r="E80" s="57">
        <v>0</v>
      </c>
      <c r="F80" s="57">
        <v>0</v>
      </c>
      <c r="G80" s="57">
        <v>0</v>
      </c>
      <c r="H80" s="57">
        <v>0</v>
      </c>
      <c r="I80" s="57">
        <v>0</v>
      </c>
      <c r="J80" s="57">
        <v>0</v>
      </c>
      <c r="K80" s="57">
        <v>0</v>
      </c>
      <c r="L80" s="57">
        <v>6</v>
      </c>
      <c r="M80" s="57">
        <v>0</v>
      </c>
      <c r="N80" s="57">
        <v>8.1999999999999993</v>
      </c>
      <c r="O80" s="57">
        <v>4</v>
      </c>
      <c r="P80" s="57">
        <f t="shared" si="48"/>
        <v>0</v>
      </c>
      <c r="Q80" s="57">
        <v>14</v>
      </c>
      <c r="R80" s="57">
        <v>4</v>
      </c>
      <c r="S80" s="57">
        <v>14.3</v>
      </c>
      <c r="T80" s="57">
        <v>5.8</v>
      </c>
      <c r="U80" s="57">
        <v>8</v>
      </c>
      <c r="V80" s="57">
        <v>12</v>
      </c>
      <c r="W80" s="57">
        <v>14</v>
      </c>
      <c r="X80" s="57">
        <v>0</v>
      </c>
      <c r="Y80" s="57">
        <v>4</v>
      </c>
      <c r="Z80" s="57">
        <v>10.1</v>
      </c>
      <c r="AA80" s="57">
        <v>8</v>
      </c>
      <c r="AB80" s="57">
        <v>6.1</v>
      </c>
      <c r="AC80" s="57">
        <f t="shared" si="49"/>
        <v>38.099999999999994</v>
      </c>
      <c r="AD80" s="57">
        <v>16.100000000000001</v>
      </c>
      <c r="AE80" s="57">
        <v>2</v>
      </c>
      <c r="AF80" s="57">
        <v>10</v>
      </c>
      <c r="AG80" s="57">
        <v>12</v>
      </c>
      <c r="AH80" s="57">
        <v>0</v>
      </c>
      <c r="AI80" s="57">
        <v>0</v>
      </c>
      <c r="AJ80" s="57">
        <v>0</v>
      </c>
      <c r="AK80" s="57">
        <v>0</v>
      </c>
      <c r="AL80" s="57">
        <v>0</v>
      </c>
      <c r="AM80" s="57">
        <v>0</v>
      </c>
      <c r="AN80" s="57">
        <v>0</v>
      </c>
      <c r="AO80" s="57">
        <v>0</v>
      </c>
      <c r="AP80" s="57">
        <f>SUM(AD80:AO80)</f>
        <v>40.1</v>
      </c>
    </row>
    <row r="81" spans="1:42" x14ac:dyDescent="0.2">
      <c r="B81" s="43" t="s">
        <v>406</v>
      </c>
      <c r="C81" s="44"/>
      <c r="D81" s="58">
        <f t="shared" ref="D81:AP81" si="50">SUM(D78:D80)</f>
        <v>0</v>
      </c>
      <c r="E81" s="58">
        <f t="shared" si="50"/>
        <v>0</v>
      </c>
      <c r="F81" s="58">
        <f t="shared" si="50"/>
        <v>0</v>
      </c>
      <c r="G81" s="58">
        <f t="shared" si="50"/>
        <v>0</v>
      </c>
      <c r="H81" s="58">
        <f t="shared" si="50"/>
        <v>0</v>
      </c>
      <c r="I81" s="58">
        <f t="shared" si="50"/>
        <v>0</v>
      </c>
      <c r="J81" s="58">
        <f t="shared" si="50"/>
        <v>0</v>
      </c>
      <c r="K81" s="58">
        <f t="shared" si="50"/>
        <v>0</v>
      </c>
      <c r="L81" s="58">
        <f t="shared" si="50"/>
        <v>13.824999999999999</v>
      </c>
      <c r="M81" s="58">
        <f t="shared" si="50"/>
        <v>12.925000000000001</v>
      </c>
      <c r="N81" s="58">
        <f t="shared" si="50"/>
        <v>20.399999999999999</v>
      </c>
      <c r="O81" s="58">
        <f t="shared" si="50"/>
        <v>20.100000000000001</v>
      </c>
      <c r="P81" s="58">
        <f t="shared" si="50"/>
        <v>0</v>
      </c>
      <c r="Q81" s="58">
        <f t="shared" si="50"/>
        <v>27.824999999999999</v>
      </c>
      <c r="R81" s="58">
        <f t="shared" si="50"/>
        <v>7.9</v>
      </c>
      <c r="S81" s="58">
        <f t="shared" si="50"/>
        <v>34.225000000000001</v>
      </c>
      <c r="T81" s="58">
        <f t="shared" si="50"/>
        <v>22</v>
      </c>
      <c r="U81" s="58">
        <f t="shared" si="50"/>
        <v>25.574999999999999</v>
      </c>
      <c r="V81" s="58">
        <f t="shared" si="50"/>
        <v>27.95</v>
      </c>
      <c r="W81" s="58">
        <f t="shared" si="50"/>
        <v>34.075000000000003</v>
      </c>
      <c r="X81" s="58">
        <f t="shared" si="50"/>
        <v>31.9</v>
      </c>
      <c r="Y81" s="58">
        <f t="shared" si="50"/>
        <v>18</v>
      </c>
      <c r="Z81" s="58">
        <f t="shared" si="50"/>
        <v>34.1</v>
      </c>
      <c r="AA81" s="58">
        <f t="shared" si="50"/>
        <v>24.299999999999997</v>
      </c>
      <c r="AB81" s="58">
        <f t="shared" si="50"/>
        <v>22.1</v>
      </c>
      <c r="AC81" s="58">
        <f t="shared" si="50"/>
        <v>91.949999999999989</v>
      </c>
      <c r="AD81" s="58">
        <f t="shared" si="50"/>
        <v>28.225000000000001</v>
      </c>
      <c r="AE81" s="58">
        <f t="shared" si="50"/>
        <v>21.85</v>
      </c>
      <c r="AF81" s="58">
        <f t="shared" si="50"/>
        <v>30</v>
      </c>
      <c r="AG81" s="58">
        <f t="shared" si="50"/>
        <v>33.85</v>
      </c>
      <c r="AH81" s="58">
        <f t="shared" si="50"/>
        <v>0</v>
      </c>
      <c r="AI81" s="58">
        <f t="shared" si="50"/>
        <v>0</v>
      </c>
      <c r="AJ81" s="58">
        <f t="shared" si="50"/>
        <v>0</v>
      </c>
      <c r="AK81" s="58">
        <f t="shared" si="50"/>
        <v>0</v>
      </c>
      <c r="AL81" s="58">
        <f t="shared" si="50"/>
        <v>0</v>
      </c>
      <c r="AM81" s="58">
        <f t="shared" si="50"/>
        <v>0</v>
      </c>
      <c r="AN81" s="58">
        <f t="shared" si="50"/>
        <v>0</v>
      </c>
      <c r="AO81" s="58">
        <f t="shared" si="50"/>
        <v>0</v>
      </c>
      <c r="AP81" s="58">
        <f t="shared" si="50"/>
        <v>113.92500000000001</v>
      </c>
    </row>
    <row r="82" spans="1:42" x14ac:dyDescent="0.2">
      <c r="B82" s="37" t="s">
        <v>314</v>
      </c>
      <c r="C82" s="8" t="s">
        <v>120</v>
      </c>
      <c r="D82" s="57">
        <v>0</v>
      </c>
      <c r="E82" s="57">
        <v>0</v>
      </c>
      <c r="F82" s="57">
        <v>0</v>
      </c>
      <c r="G82" s="57">
        <v>0</v>
      </c>
      <c r="H82" s="57">
        <v>0</v>
      </c>
      <c r="I82" s="57">
        <v>0</v>
      </c>
      <c r="J82" s="57">
        <v>0</v>
      </c>
      <c r="K82" s="57">
        <v>0</v>
      </c>
      <c r="L82" s="57">
        <v>4</v>
      </c>
      <c r="M82" s="57">
        <v>8</v>
      </c>
      <c r="N82" s="57">
        <v>11.975</v>
      </c>
      <c r="O82" s="57">
        <v>6.2</v>
      </c>
      <c r="P82" s="57">
        <f t="shared" ref="P82:P86" si="51">SUM(D82:G82)</f>
        <v>0</v>
      </c>
      <c r="Q82" s="57">
        <v>6</v>
      </c>
      <c r="R82" s="57">
        <v>9.875</v>
      </c>
      <c r="S82" s="57">
        <v>12.2</v>
      </c>
      <c r="T82" s="57">
        <v>15.549999999999999</v>
      </c>
      <c r="U82" s="57">
        <v>11.675000000000001</v>
      </c>
      <c r="V82" s="57">
        <v>16.100000000000001</v>
      </c>
      <c r="W82" s="57">
        <v>10.7</v>
      </c>
      <c r="X82" s="57">
        <v>12</v>
      </c>
      <c r="Y82" s="57">
        <v>13.674999999999999</v>
      </c>
      <c r="Z82" s="57">
        <v>15.925000000000001</v>
      </c>
      <c r="AA82" s="57">
        <v>11.9</v>
      </c>
      <c r="AB82" s="57">
        <v>14.3</v>
      </c>
      <c r="AC82" s="57">
        <f t="shared" ref="AC82:AC86" si="52">SUM(Q82:T82)</f>
        <v>43.625</v>
      </c>
      <c r="AD82" s="57">
        <v>8</v>
      </c>
      <c r="AE82" s="57">
        <v>15.025</v>
      </c>
      <c r="AF82" s="57">
        <v>8.0500000000000007</v>
      </c>
      <c r="AG82" s="57">
        <v>13.7</v>
      </c>
      <c r="AH82" s="57">
        <v>0</v>
      </c>
      <c r="AI82" s="57">
        <v>0</v>
      </c>
      <c r="AJ82" s="57">
        <v>0</v>
      </c>
      <c r="AK82" s="57">
        <v>0</v>
      </c>
      <c r="AL82" s="57">
        <v>0</v>
      </c>
      <c r="AM82" s="57">
        <v>0</v>
      </c>
      <c r="AN82" s="57">
        <v>0</v>
      </c>
      <c r="AO82" s="57">
        <v>0</v>
      </c>
      <c r="AP82" s="57">
        <f>SUM(AD82:AO82)</f>
        <v>44.774999999999999</v>
      </c>
    </row>
    <row r="83" spans="1:42" x14ac:dyDescent="0.2">
      <c r="B83" s="37"/>
      <c r="C83" s="8" t="s">
        <v>121</v>
      </c>
      <c r="D83" s="57">
        <v>0</v>
      </c>
      <c r="E83" s="57">
        <v>0</v>
      </c>
      <c r="F83" s="57">
        <v>0</v>
      </c>
      <c r="G83" s="57">
        <v>0</v>
      </c>
      <c r="H83" s="57">
        <v>0</v>
      </c>
      <c r="I83" s="57">
        <v>0</v>
      </c>
      <c r="J83" s="57">
        <v>0</v>
      </c>
      <c r="K83" s="57">
        <v>0</v>
      </c>
      <c r="L83" s="57">
        <v>4</v>
      </c>
      <c r="M83" s="57">
        <v>8</v>
      </c>
      <c r="N83" s="57">
        <v>12.2</v>
      </c>
      <c r="O83" s="57">
        <v>2</v>
      </c>
      <c r="P83" s="57">
        <f t="shared" si="51"/>
        <v>0</v>
      </c>
      <c r="Q83" s="57">
        <v>6</v>
      </c>
      <c r="R83" s="57">
        <v>8</v>
      </c>
      <c r="S83" s="57">
        <v>4.2</v>
      </c>
      <c r="T83" s="57">
        <v>14.1</v>
      </c>
      <c r="U83" s="57">
        <v>14</v>
      </c>
      <c r="V83" s="57">
        <v>8</v>
      </c>
      <c r="W83" s="57">
        <v>10</v>
      </c>
      <c r="X83" s="57">
        <v>16.100000000000001</v>
      </c>
      <c r="Y83" s="57">
        <v>12.1</v>
      </c>
      <c r="Z83" s="57">
        <v>14</v>
      </c>
      <c r="AA83" s="57">
        <v>24.4</v>
      </c>
      <c r="AB83" s="57">
        <v>14</v>
      </c>
      <c r="AC83" s="57">
        <f t="shared" si="52"/>
        <v>32.299999999999997</v>
      </c>
      <c r="AD83" s="57">
        <v>14</v>
      </c>
      <c r="AE83" s="57">
        <v>10</v>
      </c>
      <c r="AF83" s="57">
        <v>28</v>
      </c>
      <c r="AG83" s="57">
        <v>18</v>
      </c>
      <c r="AH83" s="57">
        <v>0</v>
      </c>
      <c r="AI83" s="57">
        <v>0</v>
      </c>
      <c r="AJ83" s="57">
        <v>0</v>
      </c>
      <c r="AK83" s="57">
        <v>0</v>
      </c>
      <c r="AL83" s="57">
        <v>0</v>
      </c>
      <c r="AM83" s="57">
        <v>0</v>
      </c>
      <c r="AN83" s="57">
        <v>0</v>
      </c>
      <c r="AO83" s="57">
        <v>0</v>
      </c>
      <c r="AP83" s="57">
        <f>SUM(AD83:AO83)</f>
        <v>70</v>
      </c>
    </row>
    <row r="84" spans="1:42" x14ac:dyDescent="0.2">
      <c r="B84" s="37"/>
      <c r="C84" s="8" t="s">
        <v>122</v>
      </c>
      <c r="D84" s="57">
        <v>0</v>
      </c>
      <c r="E84" s="57">
        <v>0</v>
      </c>
      <c r="F84" s="57">
        <v>0</v>
      </c>
      <c r="G84" s="57">
        <v>0</v>
      </c>
      <c r="H84" s="57">
        <v>0</v>
      </c>
      <c r="I84" s="57">
        <v>0</v>
      </c>
      <c r="J84" s="57">
        <v>0</v>
      </c>
      <c r="K84" s="57">
        <v>0</v>
      </c>
      <c r="L84" s="57">
        <v>6</v>
      </c>
      <c r="M84" s="57">
        <v>4</v>
      </c>
      <c r="N84" s="57">
        <v>8</v>
      </c>
      <c r="O84" s="57">
        <v>12.2</v>
      </c>
      <c r="P84" s="57">
        <f t="shared" si="51"/>
        <v>0</v>
      </c>
      <c r="Q84" s="57">
        <v>14</v>
      </c>
      <c r="R84" s="57">
        <v>4</v>
      </c>
      <c r="S84" s="57">
        <v>10.199999999999999</v>
      </c>
      <c r="T84" s="57">
        <v>15.925000000000001</v>
      </c>
      <c r="U84" s="57">
        <v>6</v>
      </c>
      <c r="V84" s="57">
        <v>21.85</v>
      </c>
      <c r="W84" s="57">
        <v>16.100000000000001</v>
      </c>
      <c r="X84" s="57">
        <v>10</v>
      </c>
      <c r="Y84" s="57">
        <v>14.1</v>
      </c>
      <c r="Z84" s="57">
        <v>4.0999999999999996</v>
      </c>
      <c r="AA84" s="57">
        <v>14</v>
      </c>
      <c r="AB84" s="57">
        <v>15</v>
      </c>
      <c r="AC84" s="57">
        <f t="shared" si="52"/>
        <v>44.125</v>
      </c>
      <c r="AD84" s="57">
        <v>19</v>
      </c>
      <c r="AE84" s="57">
        <v>12</v>
      </c>
      <c r="AF84" s="57">
        <v>26</v>
      </c>
      <c r="AG84" s="57">
        <v>12</v>
      </c>
      <c r="AH84" s="57">
        <v>0</v>
      </c>
      <c r="AI84" s="57">
        <v>0</v>
      </c>
      <c r="AJ84" s="57">
        <v>0</v>
      </c>
      <c r="AK84" s="57">
        <v>0</v>
      </c>
      <c r="AL84" s="57">
        <v>0</v>
      </c>
      <c r="AM84" s="57">
        <v>0</v>
      </c>
      <c r="AN84" s="57">
        <v>0</v>
      </c>
      <c r="AO84" s="57">
        <v>0</v>
      </c>
      <c r="AP84" s="57">
        <f>SUM(AD84:AO84)</f>
        <v>69</v>
      </c>
    </row>
    <row r="85" spans="1:42" x14ac:dyDescent="0.2">
      <c r="B85" s="37"/>
      <c r="C85" s="8" t="s">
        <v>123</v>
      </c>
      <c r="D85" s="57">
        <v>0</v>
      </c>
      <c r="E85" s="57">
        <v>0</v>
      </c>
      <c r="F85" s="57">
        <v>0</v>
      </c>
      <c r="G85" s="57">
        <v>0</v>
      </c>
      <c r="H85" s="57">
        <v>0</v>
      </c>
      <c r="I85" s="57">
        <v>0</v>
      </c>
      <c r="J85" s="57">
        <v>0</v>
      </c>
      <c r="K85" s="57">
        <v>0</v>
      </c>
      <c r="L85" s="57">
        <v>5.95</v>
      </c>
      <c r="M85" s="57">
        <v>3.5249999999999999</v>
      </c>
      <c r="N85" s="57">
        <v>6.2</v>
      </c>
      <c r="O85" s="57">
        <v>6</v>
      </c>
      <c r="P85" s="57">
        <f t="shared" si="51"/>
        <v>0</v>
      </c>
      <c r="Q85" s="57">
        <v>4.0999999999999996</v>
      </c>
      <c r="R85" s="57">
        <v>6</v>
      </c>
      <c r="S85" s="57">
        <v>12.4</v>
      </c>
      <c r="T85" s="57">
        <v>6</v>
      </c>
      <c r="U85" s="57">
        <v>2</v>
      </c>
      <c r="V85" s="57">
        <v>6</v>
      </c>
      <c r="W85" s="57">
        <v>6.95</v>
      </c>
      <c r="X85" s="57">
        <v>3.9249999999999998</v>
      </c>
      <c r="Y85" s="57">
        <v>5</v>
      </c>
      <c r="Z85" s="57">
        <v>8</v>
      </c>
      <c r="AA85" s="57">
        <v>5.3</v>
      </c>
      <c r="AB85" s="57">
        <v>5</v>
      </c>
      <c r="AC85" s="57">
        <f t="shared" si="52"/>
        <v>28.5</v>
      </c>
      <c r="AD85" s="57">
        <v>8.8000000000000007</v>
      </c>
      <c r="AE85" s="57">
        <v>7.85</v>
      </c>
      <c r="AF85" s="57">
        <v>9</v>
      </c>
      <c r="AG85" s="57">
        <v>7.95</v>
      </c>
      <c r="AH85" s="57">
        <v>0</v>
      </c>
      <c r="AI85" s="57">
        <v>0</v>
      </c>
      <c r="AJ85" s="57">
        <v>0</v>
      </c>
      <c r="AK85" s="57">
        <v>0</v>
      </c>
      <c r="AL85" s="57">
        <v>0</v>
      </c>
      <c r="AM85" s="57">
        <v>0</v>
      </c>
      <c r="AN85" s="57">
        <v>0</v>
      </c>
      <c r="AO85" s="57">
        <v>0</v>
      </c>
      <c r="AP85" s="57">
        <f>SUM(AD85:AO85)</f>
        <v>33.6</v>
      </c>
    </row>
    <row r="86" spans="1:42" x14ac:dyDescent="0.2">
      <c r="B86" s="37"/>
      <c r="C86" s="8" t="s">
        <v>315</v>
      </c>
      <c r="D86" s="57">
        <v>0</v>
      </c>
      <c r="E86" s="57">
        <v>0</v>
      </c>
      <c r="F86" s="57">
        <v>0</v>
      </c>
      <c r="G86" s="57">
        <v>0</v>
      </c>
      <c r="H86" s="57">
        <v>0</v>
      </c>
      <c r="I86" s="57">
        <v>0</v>
      </c>
      <c r="J86" s="57">
        <v>0</v>
      </c>
      <c r="K86" s="57">
        <v>0</v>
      </c>
      <c r="L86" s="57">
        <v>8</v>
      </c>
      <c r="M86" s="57">
        <v>4</v>
      </c>
      <c r="N86" s="57">
        <v>20</v>
      </c>
      <c r="O86" s="57">
        <v>2.2000000000000002</v>
      </c>
      <c r="P86" s="57">
        <f t="shared" si="51"/>
        <v>0</v>
      </c>
      <c r="Q86" s="57">
        <v>12</v>
      </c>
      <c r="R86" s="57">
        <v>10</v>
      </c>
      <c r="S86" s="57">
        <v>10.5</v>
      </c>
      <c r="T86" s="57">
        <v>16</v>
      </c>
      <c r="U86" s="57">
        <v>34</v>
      </c>
      <c r="V86" s="57">
        <v>0</v>
      </c>
      <c r="W86" s="57">
        <v>30</v>
      </c>
      <c r="X86" s="57">
        <v>28.1</v>
      </c>
      <c r="Y86" s="57">
        <v>16.100000000000001</v>
      </c>
      <c r="Z86" s="57">
        <v>20</v>
      </c>
      <c r="AA86" s="57">
        <v>38.299999999999997</v>
      </c>
      <c r="AB86" s="57">
        <v>32</v>
      </c>
      <c r="AC86" s="57">
        <f t="shared" si="52"/>
        <v>48.5</v>
      </c>
      <c r="AD86" s="57">
        <v>28.1</v>
      </c>
      <c r="AE86" s="57">
        <v>34</v>
      </c>
      <c r="AF86" s="57">
        <v>48</v>
      </c>
      <c r="AG86" s="57">
        <v>30</v>
      </c>
      <c r="AH86" s="57">
        <v>0</v>
      </c>
      <c r="AI86" s="57">
        <v>0</v>
      </c>
      <c r="AJ86" s="57">
        <v>0</v>
      </c>
      <c r="AK86" s="57">
        <v>0</v>
      </c>
      <c r="AL86" s="57">
        <v>0</v>
      </c>
      <c r="AM86" s="57">
        <v>0</v>
      </c>
      <c r="AN86" s="57">
        <v>0</v>
      </c>
      <c r="AO86" s="57">
        <v>0</v>
      </c>
      <c r="AP86" s="57">
        <f>SUM(AD86:AO86)</f>
        <v>140.1</v>
      </c>
    </row>
    <row r="87" spans="1:42" x14ac:dyDescent="0.2">
      <c r="B87" s="43" t="s">
        <v>316</v>
      </c>
      <c r="C87" s="44"/>
      <c r="D87" s="58">
        <f t="shared" ref="D87:AP87" si="53">SUM(D82:D86)</f>
        <v>0</v>
      </c>
      <c r="E87" s="58">
        <f t="shared" si="53"/>
        <v>0</v>
      </c>
      <c r="F87" s="58">
        <f t="shared" si="53"/>
        <v>0</v>
      </c>
      <c r="G87" s="58">
        <f t="shared" si="53"/>
        <v>0</v>
      </c>
      <c r="H87" s="58">
        <f t="shared" si="53"/>
        <v>0</v>
      </c>
      <c r="I87" s="58">
        <f t="shared" si="53"/>
        <v>0</v>
      </c>
      <c r="J87" s="58">
        <f t="shared" si="53"/>
        <v>0</v>
      </c>
      <c r="K87" s="58">
        <f t="shared" si="53"/>
        <v>0</v>
      </c>
      <c r="L87" s="58">
        <f t="shared" si="53"/>
        <v>27.95</v>
      </c>
      <c r="M87" s="58">
        <f t="shared" si="53"/>
        <v>27.524999999999999</v>
      </c>
      <c r="N87" s="58">
        <f t="shared" si="53"/>
        <v>58.375</v>
      </c>
      <c r="O87" s="58">
        <f t="shared" si="53"/>
        <v>28.599999999999998</v>
      </c>
      <c r="P87" s="58">
        <f t="shared" si="53"/>
        <v>0</v>
      </c>
      <c r="Q87" s="58">
        <f t="shared" si="53"/>
        <v>42.1</v>
      </c>
      <c r="R87" s="58">
        <f t="shared" si="53"/>
        <v>37.875</v>
      </c>
      <c r="S87" s="58">
        <f t="shared" si="53"/>
        <v>49.5</v>
      </c>
      <c r="T87" s="58">
        <f t="shared" si="53"/>
        <v>67.575000000000003</v>
      </c>
      <c r="U87" s="58">
        <f t="shared" si="53"/>
        <v>67.674999999999997</v>
      </c>
      <c r="V87" s="58">
        <f t="shared" si="53"/>
        <v>51.95</v>
      </c>
      <c r="W87" s="58">
        <f t="shared" si="53"/>
        <v>73.75</v>
      </c>
      <c r="X87" s="58">
        <f t="shared" si="53"/>
        <v>70.125</v>
      </c>
      <c r="Y87" s="58">
        <f t="shared" si="53"/>
        <v>60.975000000000001</v>
      </c>
      <c r="Z87" s="58">
        <f t="shared" si="53"/>
        <v>62.024999999999999</v>
      </c>
      <c r="AA87" s="58">
        <f t="shared" si="53"/>
        <v>93.899999999999991</v>
      </c>
      <c r="AB87" s="58">
        <f t="shared" si="53"/>
        <v>80.3</v>
      </c>
      <c r="AC87" s="58">
        <f t="shared" si="53"/>
        <v>197.05</v>
      </c>
      <c r="AD87" s="58">
        <f t="shared" si="53"/>
        <v>77.900000000000006</v>
      </c>
      <c r="AE87" s="58">
        <f t="shared" si="53"/>
        <v>78.875</v>
      </c>
      <c r="AF87" s="58">
        <f t="shared" si="53"/>
        <v>119.05</v>
      </c>
      <c r="AG87" s="58">
        <f t="shared" si="53"/>
        <v>81.650000000000006</v>
      </c>
      <c r="AH87" s="58">
        <f t="shared" si="53"/>
        <v>0</v>
      </c>
      <c r="AI87" s="58">
        <f t="shared" si="53"/>
        <v>0</v>
      </c>
      <c r="AJ87" s="58">
        <f t="shared" si="53"/>
        <v>0</v>
      </c>
      <c r="AK87" s="58">
        <f t="shared" si="53"/>
        <v>0</v>
      </c>
      <c r="AL87" s="58">
        <f t="shared" si="53"/>
        <v>0</v>
      </c>
      <c r="AM87" s="58">
        <f t="shared" si="53"/>
        <v>0</v>
      </c>
      <c r="AN87" s="58">
        <f t="shared" si="53"/>
        <v>0</v>
      </c>
      <c r="AO87" s="58">
        <f t="shared" si="53"/>
        <v>0</v>
      </c>
      <c r="AP87" s="58">
        <f t="shared" si="53"/>
        <v>357.47500000000002</v>
      </c>
    </row>
    <row r="88" spans="1:42" x14ac:dyDescent="0.2">
      <c r="A88" s="49" t="s">
        <v>405</v>
      </c>
      <c r="B88" s="50"/>
      <c r="C88" s="51"/>
      <c r="D88" s="60">
        <f t="shared" ref="D88:AP88" si="54">D61+D64+D71+D77+D81+D87</f>
        <v>0</v>
      </c>
      <c r="E88" s="60">
        <f t="shared" si="54"/>
        <v>0</v>
      </c>
      <c r="F88" s="60">
        <f t="shared" si="54"/>
        <v>0</v>
      </c>
      <c r="G88" s="60">
        <f t="shared" si="54"/>
        <v>0</v>
      </c>
      <c r="H88" s="60">
        <f t="shared" si="54"/>
        <v>0</v>
      </c>
      <c r="I88" s="60">
        <f t="shared" si="54"/>
        <v>0</v>
      </c>
      <c r="J88" s="60">
        <f t="shared" si="54"/>
        <v>0</v>
      </c>
      <c r="K88" s="60">
        <f t="shared" si="54"/>
        <v>0</v>
      </c>
      <c r="L88" s="60">
        <f t="shared" si="54"/>
        <v>209.02499999999998</v>
      </c>
      <c r="M88" s="60">
        <f t="shared" si="54"/>
        <v>401.34999999999997</v>
      </c>
      <c r="N88" s="60">
        <f t="shared" si="54"/>
        <v>353.6</v>
      </c>
      <c r="O88" s="60">
        <f t="shared" si="54"/>
        <v>326.67500000000001</v>
      </c>
      <c r="P88" s="60">
        <f t="shared" si="54"/>
        <v>0</v>
      </c>
      <c r="Q88" s="60">
        <f t="shared" si="54"/>
        <v>417.3</v>
      </c>
      <c r="R88" s="60">
        <f t="shared" si="54"/>
        <v>319.77499999999998</v>
      </c>
      <c r="S88" s="60">
        <f t="shared" si="54"/>
        <v>471.97499999999997</v>
      </c>
      <c r="T88" s="60">
        <f t="shared" si="54"/>
        <v>413.62500000000006</v>
      </c>
      <c r="U88" s="60">
        <f t="shared" si="54"/>
        <v>596.1</v>
      </c>
      <c r="V88" s="60">
        <f t="shared" si="54"/>
        <v>490.1</v>
      </c>
      <c r="W88" s="60">
        <f t="shared" si="54"/>
        <v>647.25</v>
      </c>
      <c r="X88" s="60">
        <f t="shared" si="54"/>
        <v>494.59999999999991</v>
      </c>
      <c r="Y88" s="60">
        <f t="shared" si="54"/>
        <v>484.77499999999998</v>
      </c>
      <c r="Z88" s="60">
        <f t="shared" si="54"/>
        <v>560.29999999999995</v>
      </c>
      <c r="AA88" s="60">
        <f t="shared" si="54"/>
        <v>521.50000000000011</v>
      </c>
      <c r="AB88" s="60">
        <f t="shared" si="54"/>
        <v>502.95</v>
      </c>
      <c r="AC88" s="60">
        <f t="shared" si="54"/>
        <v>1622.6750000000002</v>
      </c>
      <c r="AD88" s="60">
        <f t="shared" si="54"/>
        <v>438.77499999999998</v>
      </c>
      <c r="AE88" s="60">
        <f t="shared" si="54"/>
        <v>670.4</v>
      </c>
      <c r="AF88" s="60">
        <f t="shared" si="54"/>
        <v>837.3</v>
      </c>
      <c r="AG88" s="60">
        <f t="shared" si="54"/>
        <v>856.3</v>
      </c>
      <c r="AH88" s="60">
        <f t="shared" si="54"/>
        <v>0</v>
      </c>
      <c r="AI88" s="60">
        <f t="shared" si="54"/>
        <v>0</v>
      </c>
      <c r="AJ88" s="60">
        <f t="shared" si="54"/>
        <v>0</v>
      </c>
      <c r="AK88" s="60">
        <f t="shared" si="54"/>
        <v>0</v>
      </c>
      <c r="AL88" s="60">
        <f t="shared" si="54"/>
        <v>0</v>
      </c>
      <c r="AM88" s="60">
        <f t="shared" si="54"/>
        <v>0</v>
      </c>
      <c r="AN88" s="60">
        <f t="shared" si="54"/>
        <v>0</v>
      </c>
      <c r="AO88" s="60">
        <f t="shared" si="54"/>
        <v>0</v>
      </c>
      <c r="AP88" s="60">
        <f t="shared" si="54"/>
        <v>2802.7750000000001</v>
      </c>
    </row>
    <row r="89" spans="1:42" x14ac:dyDescent="0.2">
      <c r="A89" s="53" t="s">
        <v>318</v>
      </c>
      <c r="B89" s="54"/>
      <c r="C89" s="54"/>
      <c r="D89" s="62">
        <f t="shared" ref="D89:AP89" si="55">D32+D59+D88</f>
        <v>0</v>
      </c>
      <c r="E89" s="62">
        <f t="shared" si="55"/>
        <v>0</v>
      </c>
      <c r="F89" s="62">
        <f t="shared" si="55"/>
        <v>0</v>
      </c>
      <c r="G89" s="62">
        <f t="shared" si="55"/>
        <v>0</v>
      </c>
      <c r="H89" s="62">
        <f t="shared" si="55"/>
        <v>0</v>
      </c>
      <c r="I89" s="62">
        <f t="shared" si="55"/>
        <v>0</v>
      </c>
      <c r="J89" s="62">
        <f t="shared" si="55"/>
        <v>0</v>
      </c>
      <c r="K89" s="62">
        <f t="shared" si="55"/>
        <v>0</v>
      </c>
      <c r="L89" s="62">
        <f t="shared" si="55"/>
        <v>465.625</v>
      </c>
      <c r="M89" s="62">
        <f t="shared" si="55"/>
        <v>792.17499999999995</v>
      </c>
      <c r="N89" s="62">
        <f t="shared" si="55"/>
        <v>769.67500000000007</v>
      </c>
      <c r="O89" s="62">
        <f t="shared" si="55"/>
        <v>591.29999999999995</v>
      </c>
      <c r="P89" s="62">
        <f t="shared" si="55"/>
        <v>0</v>
      </c>
      <c r="Q89" s="62">
        <f t="shared" si="55"/>
        <v>788.92499999999995</v>
      </c>
      <c r="R89" s="62">
        <f t="shared" si="55"/>
        <v>619.9</v>
      </c>
      <c r="S89" s="62">
        <f t="shared" si="55"/>
        <v>896.125</v>
      </c>
      <c r="T89" s="62">
        <f t="shared" si="55"/>
        <v>858.02500000000009</v>
      </c>
      <c r="U89" s="62">
        <f t="shared" si="55"/>
        <v>1088.95</v>
      </c>
      <c r="V89" s="62">
        <f t="shared" si="55"/>
        <v>933.75</v>
      </c>
      <c r="W89" s="62">
        <f t="shared" si="55"/>
        <v>1180.0250000000001</v>
      </c>
      <c r="X89" s="62">
        <f t="shared" si="55"/>
        <v>915.77499999999986</v>
      </c>
      <c r="Y89" s="62">
        <f t="shared" si="55"/>
        <v>967.47500000000002</v>
      </c>
      <c r="Z89" s="62">
        <f t="shared" si="55"/>
        <v>1125.875</v>
      </c>
      <c r="AA89" s="62">
        <f t="shared" si="55"/>
        <v>938.95000000000016</v>
      </c>
      <c r="AB89" s="62">
        <f t="shared" si="55"/>
        <v>908.09999999999991</v>
      </c>
      <c r="AC89" s="62">
        <f t="shared" si="55"/>
        <v>3162.9750000000004</v>
      </c>
      <c r="AD89" s="62">
        <f t="shared" si="55"/>
        <v>901.97499999999991</v>
      </c>
      <c r="AE89" s="62">
        <f t="shared" si="55"/>
        <v>1269.1500000000001</v>
      </c>
      <c r="AF89" s="62">
        <f t="shared" si="55"/>
        <v>1417.9749999999999</v>
      </c>
      <c r="AG89" s="62">
        <f t="shared" si="55"/>
        <v>1454.2</v>
      </c>
      <c r="AH89" s="62">
        <f t="shared" si="55"/>
        <v>0</v>
      </c>
      <c r="AI89" s="62">
        <f t="shared" si="55"/>
        <v>0</v>
      </c>
      <c r="AJ89" s="62">
        <f t="shared" si="55"/>
        <v>0</v>
      </c>
      <c r="AK89" s="62">
        <f t="shared" si="55"/>
        <v>0</v>
      </c>
      <c r="AL89" s="62">
        <f t="shared" si="55"/>
        <v>0</v>
      </c>
      <c r="AM89" s="62">
        <f t="shared" si="55"/>
        <v>0</v>
      </c>
      <c r="AN89" s="62">
        <f t="shared" si="55"/>
        <v>0</v>
      </c>
      <c r="AO89" s="62">
        <f t="shared" si="55"/>
        <v>0</v>
      </c>
      <c r="AP89" s="62">
        <f t="shared" si="55"/>
        <v>5043.3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3C1C-E4F0-4552-A053-377626073833}">
  <sheetPr codeName="Sheet18"/>
  <dimension ref="A2:AC89"/>
  <sheetViews>
    <sheetView showGridLines="0" topLeftCell="C1" zoomScale="120" zoomScaleNormal="120" workbookViewId="0">
      <pane ySplit="3" topLeftCell="A47" activePane="bottomLeft" state="frozen"/>
      <selection activeCell="AB1" sqref="AB1"/>
      <selection pane="bottomLeft" activeCell="T57" sqref="T57"/>
    </sheetView>
  </sheetViews>
  <sheetFormatPr defaultColWidth="8.6640625" defaultRowHeight="10.199999999999999" x14ac:dyDescent="0.2"/>
  <cols>
    <col min="1" max="1" width="10.44140625" style="8" bestFit="1" customWidth="1"/>
    <col min="2" max="2" width="24" style="8" bestFit="1" customWidth="1"/>
    <col min="3" max="3" width="13" style="8" bestFit="1" customWidth="1"/>
    <col min="4" max="5" width="5.33203125" style="8" bestFit="1" customWidth="1"/>
    <col min="6" max="6" width="5.5546875" style="8" bestFit="1" customWidth="1"/>
    <col min="7" max="7" width="5.33203125" style="8" bestFit="1" customWidth="1"/>
    <col min="8" max="8" width="5.6640625" style="8" bestFit="1" customWidth="1"/>
    <col min="9" max="9" width="5.33203125" style="8" bestFit="1" customWidth="1"/>
    <col min="10" max="10" width="4.6640625" style="8" bestFit="1" customWidth="1"/>
    <col min="11" max="11" width="5.44140625" style="8" bestFit="1" customWidth="1"/>
    <col min="12" max="13" width="5.33203125" style="8" bestFit="1" customWidth="1"/>
    <col min="14" max="14" width="5.44140625" style="8" bestFit="1" customWidth="1"/>
    <col min="15" max="15" width="5" style="8" bestFit="1" customWidth="1"/>
    <col min="16" max="16" width="6.5546875" style="8" bestFit="1" customWidth="1"/>
    <col min="17" max="18" width="4.6640625" style="8" bestFit="1" customWidth="1"/>
    <col min="19" max="19" width="5" style="8" bestFit="1" customWidth="1"/>
    <col min="20" max="20" width="4.6640625" style="8" bestFit="1" customWidth="1"/>
    <col min="21" max="21" width="5.33203125" style="8" bestFit="1" customWidth="1"/>
    <col min="22" max="22" width="4.5546875" style="8" bestFit="1" customWidth="1"/>
    <col min="23" max="23" width="4.109375" style="8" bestFit="1" customWidth="1"/>
    <col min="24" max="24" width="4.88671875" style="8" bestFit="1" customWidth="1"/>
    <col min="25" max="26" width="4.6640625" style="8" bestFit="1" customWidth="1"/>
    <col min="27" max="27" width="5" style="8" bestFit="1" customWidth="1"/>
    <col min="28" max="28" width="4.44140625" style="8" bestFit="1" customWidth="1"/>
    <col min="29" max="29" width="6" style="8" bestFit="1" customWidth="1"/>
    <col min="30" max="30" width="8.6640625" style="8" customWidth="1"/>
    <col min="31" max="16384" width="8.6640625" style="8"/>
  </cols>
  <sheetData>
    <row r="2" spans="1:29" x14ac:dyDescent="0.2">
      <c r="A2" s="37" t="s">
        <v>319</v>
      </c>
      <c r="D2" s="56">
        <v>26</v>
      </c>
      <c r="E2" s="56">
        <v>23</v>
      </c>
      <c r="F2" s="56">
        <v>24</v>
      </c>
      <c r="G2" s="56">
        <v>24</v>
      </c>
      <c r="H2" s="56">
        <v>26</v>
      </c>
      <c r="I2" s="56">
        <v>25</v>
      </c>
      <c r="J2" s="56">
        <v>27</v>
      </c>
      <c r="K2" s="56">
        <v>26</v>
      </c>
      <c r="L2" s="56">
        <v>25</v>
      </c>
      <c r="M2" s="56">
        <v>27</v>
      </c>
      <c r="N2" s="56">
        <v>24</v>
      </c>
      <c r="O2" s="56">
        <v>25</v>
      </c>
      <c r="P2" s="124">
        <f>SUM(D2:G2)</f>
        <v>97</v>
      </c>
      <c r="Q2" s="56">
        <v>26</v>
      </c>
      <c r="R2" s="56">
        <v>23</v>
      </c>
      <c r="S2" s="56">
        <v>25</v>
      </c>
      <c r="T2" s="56">
        <v>24</v>
      </c>
      <c r="U2" s="56"/>
      <c r="V2" s="56"/>
      <c r="W2" s="56"/>
      <c r="X2" s="56"/>
      <c r="Y2" s="56"/>
      <c r="Z2" s="56"/>
      <c r="AA2" s="56"/>
      <c r="AB2" s="56"/>
      <c r="AC2" s="124">
        <f>SUM(Q2:AB2)</f>
        <v>98</v>
      </c>
    </row>
    <row r="3" spans="1:29" x14ac:dyDescent="0.2">
      <c r="A3" s="38" t="s">
        <v>18</v>
      </c>
      <c r="B3" s="38" t="s">
        <v>19</v>
      </c>
      <c r="C3" s="38" t="s">
        <v>20</v>
      </c>
      <c r="D3" s="39" t="s">
        <v>229</v>
      </c>
      <c r="E3" s="39" t="s">
        <v>230</v>
      </c>
      <c r="F3" s="39" t="s">
        <v>231</v>
      </c>
      <c r="G3" s="39" t="s">
        <v>232</v>
      </c>
      <c r="H3" s="39" t="s">
        <v>233</v>
      </c>
      <c r="I3" s="39" t="s">
        <v>234</v>
      </c>
      <c r="J3" s="39" t="s">
        <v>235</v>
      </c>
      <c r="K3" s="39" t="s">
        <v>236</v>
      </c>
      <c r="L3" s="39" t="s">
        <v>68</v>
      </c>
      <c r="M3" s="39" t="s">
        <v>237</v>
      </c>
      <c r="N3" s="39" t="s">
        <v>238</v>
      </c>
      <c r="O3" s="39" t="s">
        <v>239</v>
      </c>
      <c r="P3" s="39" t="s">
        <v>73</v>
      </c>
      <c r="Q3" s="39" t="s">
        <v>240</v>
      </c>
      <c r="R3" s="39" t="s">
        <v>241</v>
      </c>
      <c r="S3" s="39" t="s">
        <v>82</v>
      </c>
      <c r="T3" s="39" t="s">
        <v>266</v>
      </c>
      <c r="U3" s="39" t="s">
        <v>267</v>
      </c>
      <c r="V3" s="39" t="s">
        <v>268</v>
      </c>
      <c r="W3" s="39" t="s">
        <v>269</v>
      </c>
      <c r="X3" s="39" t="s">
        <v>270</v>
      </c>
      <c r="Y3" s="39" t="s">
        <v>271</v>
      </c>
      <c r="Z3" s="39" t="s">
        <v>272</v>
      </c>
      <c r="AA3" s="39" t="s">
        <v>273</v>
      </c>
      <c r="AB3" s="39" t="s">
        <v>274</v>
      </c>
      <c r="AC3" s="39" t="s">
        <v>83</v>
      </c>
    </row>
    <row r="4" spans="1:29" x14ac:dyDescent="0.2">
      <c r="A4" s="40" t="s">
        <v>104</v>
      </c>
      <c r="B4" s="37" t="s">
        <v>394</v>
      </c>
      <c r="C4" s="8" t="s">
        <v>158</v>
      </c>
      <c r="D4" s="57">
        <v>0</v>
      </c>
      <c r="E4" s="57">
        <v>0</v>
      </c>
      <c r="F4" s="57">
        <v>0</v>
      </c>
      <c r="G4" s="57">
        <v>0</v>
      </c>
      <c r="H4" s="57">
        <v>0</v>
      </c>
      <c r="I4" s="57">
        <v>0</v>
      </c>
      <c r="J4" s="57">
        <v>0</v>
      </c>
      <c r="K4" s="57">
        <v>0</v>
      </c>
      <c r="L4" s="57">
        <v>0</v>
      </c>
      <c r="M4" s="57">
        <v>0</v>
      </c>
      <c r="N4" s="57">
        <v>0</v>
      </c>
      <c r="O4" s="57">
        <v>0</v>
      </c>
      <c r="P4" s="57">
        <f>SUM(D4:G4)</f>
        <v>0</v>
      </c>
      <c r="Q4" s="57">
        <v>0</v>
      </c>
      <c r="R4" s="57">
        <v>0</v>
      </c>
      <c r="S4" s="57">
        <v>0</v>
      </c>
      <c r="T4" s="57">
        <v>0</v>
      </c>
      <c r="U4" s="57">
        <v>0</v>
      </c>
      <c r="V4" s="57">
        <v>0</v>
      </c>
      <c r="W4" s="57">
        <v>0</v>
      </c>
      <c r="X4" s="57">
        <v>0</v>
      </c>
      <c r="Y4" s="57">
        <v>0</v>
      </c>
      <c r="Z4" s="57">
        <v>0</v>
      </c>
      <c r="AA4" s="57">
        <v>0</v>
      </c>
      <c r="AB4" s="57">
        <v>0</v>
      </c>
      <c r="AC4" s="57">
        <f>SUM(Q4:AB4)</f>
        <v>0</v>
      </c>
    </row>
    <row r="5" spans="1:29" x14ac:dyDescent="0.2">
      <c r="B5" s="43" t="s">
        <v>399</v>
      </c>
      <c r="C5" s="44"/>
      <c r="D5" s="58">
        <f t="shared" ref="D5:AC5" si="0">SUM(D4)</f>
        <v>0</v>
      </c>
      <c r="E5" s="58">
        <f t="shared" si="0"/>
        <v>0</v>
      </c>
      <c r="F5" s="58">
        <f t="shared" si="0"/>
        <v>0</v>
      </c>
      <c r="G5" s="58">
        <f t="shared" si="0"/>
        <v>0</v>
      </c>
      <c r="H5" s="58">
        <f t="shared" si="0"/>
        <v>0</v>
      </c>
      <c r="I5" s="58">
        <f t="shared" si="0"/>
        <v>0</v>
      </c>
      <c r="J5" s="58">
        <f t="shared" si="0"/>
        <v>0</v>
      </c>
      <c r="K5" s="58">
        <f t="shared" si="0"/>
        <v>0</v>
      </c>
      <c r="L5" s="58">
        <f t="shared" si="0"/>
        <v>0</v>
      </c>
      <c r="M5" s="58">
        <f t="shared" si="0"/>
        <v>0</v>
      </c>
      <c r="N5" s="58">
        <f t="shared" si="0"/>
        <v>0</v>
      </c>
      <c r="O5" s="58">
        <f t="shared" si="0"/>
        <v>0</v>
      </c>
      <c r="P5" s="58">
        <f t="shared" si="0"/>
        <v>0</v>
      </c>
      <c r="Q5" s="58">
        <f t="shared" si="0"/>
        <v>0</v>
      </c>
      <c r="R5" s="58">
        <f t="shared" si="0"/>
        <v>0</v>
      </c>
      <c r="S5" s="58">
        <f t="shared" si="0"/>
        <v>0</v>
      </c>
      <c r="T5" s="58">
        <f t="shared" si="0"/>
        <v>0</v>
      </c>
      <c r="U5" s="58">
        <f t="shared" si="0"/>
        <v>0</v>
      </c>
      <c r="V5" s="58">
        <f t="shared" si="0"/>
        <v>0</v>
      </c>
      <c r="W5" s="58">
        <f t="shared" si="0"/>
        <v>0</v>
      </c>
      <c r="X5" s="58">
        <f t="shared" si="0"/>
        <v>0</v>
      </c>
      <c r="Y5" s="58">
        <f t="shared" si="0"/>
        <v>0</v>
      </c>
      <c r="Z5" s="58">
        <f t="shared" si="0"/>
        <v>0</v>
      </c>
      <c r="AA5" s="58">
        <f t="shared" si="0"/>
        <v>0</v>
      </c>
      <c r="AB5" s="58">
        <f t="shared" si="0"/>
        <v>0</v>
      </c>
      <c r="AC5" s="58">
        <f t="shared" si="0"/>
        <v>0</v>
      </c>
    </row>
    <row r="6" spans="1:29" x14ac:dyDescent="0.2">
      <c r="B6" s="37" t="s">
        <v>395</v>
      </c>
      <c r="C6" s="8" t="s">
        <v>159</v>
      </c>
      <c r="D6" s="57">
        <v>0</v>
      </c>
      <c r="E6" s="57">
        <v>0</v>
      </c>
      <c r="F6" s="57">
        <v>0</v>
      </c>
      <c r="G6" s="57">
        <v>0</v>
      </c>
      <c r="H6" s="57">
        <v>0</v>
      </c>
      <c r="I6" s="57">
        <v>0</v>
      </c>
      <c r="J6" s="57">
        <v>0</v>
      </c>
      <c r="K6" s="57">
        <v>0</v>
      </c>
      <c r="L6" s="57">
        <v>0</v>
      </c>
      <c r="M6" s="57">
        <v>0</v>
      </c>
      <c r="N6" s="57">
        <v>0</v>
      </c>
      <c r="O6" s="57">
        <v>0</v>
      </c>
      <c r="P6" s="57">
        <f t="shared" ref="P6:P9" si="1">SUM(D6:G6)</f>
        <v>0</v>
      </c>
      <c r="Q6" s="57">
        <v>0</v>
      </c>
      <c r="R6" s="57">
        <v>0</v>
      </c>
      <c r="S6" s="57">
        <v>0</v>
      </c>
      <c r="T6" s="57">
        <v>0</v>
      </c>
      <c r="U6" s="57">
        <v>0</v>
      </c>
      <c r="V6" s="57">
        <v>0</v>
      </c>
      <c r="W6" s="57">
        <v>0</v>
      </c>
      <c r="X6" s="57">
        <v>0</v>
      </c>
      <c r="Y6" s="57">
        <v>0</v>
      </c>
      <c r="Z6" s="57">
        <v>0</v>
      </c>
      <c r="AA6" s="57">
        <v>0</v>
      </c>
      <c r="AB6" s="57">
        <v>0</v>
      </c>
      <c r="AC6" s="57">
        <f>SUM(Q6:AB6)</f>
        <v>0</v>
      </c>
    </row>
    <row r="7" spans="1:29" x14ac:dyDescent="0.2">
      <c r="B7" s="37"/>
      <c r="C7" s="8" t="s">
        <v>161</v>
      </c>
      <c r="D7" s="57">
        <v>0</v>
      </c>
      <c r="E7" s="57">
        <v>0</v>
      </c>
      <c r="F7" s="57">
        <v>0</v>
      </c>
      <c r="G7" s="57">
        <v>0</v>
      </c>
      <c r="H7" s="57">
        <v>0</v>
      </c>
      <c r="I7" s="57">
        <v>0</v>
      </c>
      <c r="J7" s="57">
        <v>0</v>
      </c>
      <c r="K7" s="57">
        <v>0</v>
      </c>
      <c r="L7" s="57">
        <v>0</v>
      </c>
      <c r="M7" s="57">
        <v>0</v>
      </c>
      <c r="N7" s="57">
        <v>0</v>
      </c>
      <c r="O7" s="57">
        <v>0</v>
      </c>
      <c r="P7" s="57">
        <f t="shared" si="1"/>
        <v>0</v>
      </c>
      <c r="Q7" s="57">
        <v>0</v>
      </c>
      <c r="R7" s="57">
        <v>0</v>
      </c>
      <c r="S7" s="57">
        <v>0</v>
      </c>
      <c r="T7" s="57">
        <v>0</v>
      </c>
      <c r="U7" s="57">
        <v>0</v>
      </c>
      <c r="V7" s="57">
        <v>0</v>
      </c>
      <c r="W7" s="57">
        <v>0</v>
      </c>
      <c r="X7" s="57">
        <v>0</v>
      </c>
      <c r="Y7" s="57">
        <v>0</v>
      </c>
      <c r="Z7" s="57">
        <v>0</v>
      </c>
      <c r="AA7" s="57">
        <v>0</v>
      </c>
      <c r="AB7" s="57">
        <v>0</v>
      </c>
      <c r="AC7" s="57">
        <f>SUM(Q7:AB7)</f>
        <v>0</v>
      </c>
    </row>
    <row r="8" spans="1:29" x14ac:dyDescent="0.2">
      <c r="B8" s="37"/>
      <c r="C8" s="8" t="s">
        <v>162</v>
      </c>
      <c r="D8" s="57">
        <v>0</v>
      </c>
      <c r="E8" s="57">
        <v>0</v>
      </c>
      <c r="F8" s="57">
        <v>0</v>
      </c>
      <c r="G8" s="57">
        <v>0</v>
      </c>
      <c r="H8" s="57">
        <v>0</v>
      </c>
      <c r="I8" s="57">
        <v>0</v>
      </c>
      <c r="J8" s="57">
        <v>0</v>
      </c>
      <c r="K8" s="57">
        <v>0</v>
      </c>
      <c r="L8" s="57">
        <v>0</v>
      </c>
      <c r="M8" s="57">
        <v>0</v>
      </c>
      <c r="N8" s="57">
        <v>0</v>
      </c>
      <c r="O8" s="57">
        <v>0</v>
      </c>
      <c r="P8" s="57">
        <f t="shared" si="1"/>
        <v>0</v>
      </c>
      <c r="Q8" s="57">
        <v>0</v>
      </c>
      <c r="R8" s="57">
        <v>0</v>
      </c>
      <c r="S8" s="57">
        <v>0</v>
      </c>
      <c r="T8" s="57">
        <v>0</v>
      </c>
      <c r="U8" s="57">
        <v>0</v>
      </c>
      <c r="V8" s="57">
        <v>0</v>
      </c>
      <c r="W8" s="57">
        <v>0</v>
      </c>
      <c r="X8" s="57">
        <v>0</v>
      </c>
      <c r="Y8" s="57">
        <v>0</v>
      </c>
      <c r="Z8" s="57">
        <v>0</v>
      </c>
      <c r="AA8" s="57">
        <v>0</v>
      </c>
      <c r="AB8" s="57">
        <v>0</v>
      </c>
      <c r="AC8" s="57">
        <f>SUM(Q8:AB8)</f>
        <v>0</v>
      </c>
    </row>
    <row r="9" spans="1:29" x14ac:dyDescent="0.2">
      <c r="B9" s="37"/>
      <c r="C9" s="8" t="s">
        <v>160</v>
      </c>
      <c r="D9" s="57">
        <v>0</v>
      </c>
      <c r="E9" s="57">
        <v>0</v>
      </c>
      <c r="F9" s="57">
        <v>0</v>
      </c>
      <c r="G9" s="57">
        <v>0</v>
      </c>
      <c r="H9" s="57">
        <v>0</v>
      </c>
      <c r="I9" s="57">
        <v>0</v>
      </c>
      <c r="J9" s="57">
        <v>0</v>
      </c>
      <c r="K9" s="57">
        <v>0</v>
      </c>
      <c r="L9" s="57">
        <v>0</v>
      </c>
      <c r="M9" s="57">
        <v>0</v>
      </c>
      <c r="N9" s="57">
        <v>0</v>
      </c>
      <c r="O9" s="57">
        <v>0</v>
      </c>
      <c r="P9" s="57">
        <f t="shared" si="1"/>
        <v>0</v>
      </c>
      <c r="Q9" s="57">
        <v>0</v>
      </c>
      <c r="R9" s="57">
        <v>0</v>
      </c>
      <c r="S9" s="57">
        <v>0</v>
      </c>
      <c r="T9" s="57">
        <v>0</v>
      </c>
      <c r="U9" s="57">
        <v>0</v>
      </c>
      <c r="V9" s="57">
        <v>0</v>
      </c>
      <c r="W9" s="57">
        <v>0</v>
      </c>
      <c r="X9" s="57">
        <v>0</v>
      </c>
      <c r="Y9" s="57">
        <v>0</v>
      </c>
      <c r="Z9" s="57">
        <v>0</v>
      </c>
      <c r="AA9" s="57">
        <v>0</v>
      </c>
      <c r="AB9" s="57">
        <v>0</v>
      </c>
      <c r="AC9" s="57">
        <f>SUM(Q9:AB9)</f>
        <v>0</v>
      </c>
    </row>
    <row r="10" spans="1:29" x14ac:dyDescent="0.2">
      <c r="B10" s="43" t="s">
        <v>400</v>
      </c>
      <c r="C10" s="44"/>
      <c r="D10" s="58">
        <f t="shared" ref="D10:AC10" si="2">SUM(D6:D9)</f>
        <v>0</v>
      </c>
      <c r="E10" s="58">
        <f t="shared" si="2"/>
        <v>0</v>
      </c>
      <c r="F10" s="58">
        <f t="shared" si="2"/>
        <v>0</v>
      </c>
      <c r="G10" s="58">
        <f t="shared" si="2"/>
        <v>0</v>
      </c>
      <c r="H10" s="58">
        <f t="shared" si="2"/>
        <v>0</v>
      </c>
      <c r="I10" s="58">
        <f t="shared" si="2"/>
        <v>0</v>
      </c>
      <c r="J10" s="58">
        <f t="shared" si="2"/>
        <v>0</v>
      </c>
      <c r="K10" s="58">
        <f t="shared" si="2"/>
        <v>0</v>
      </c>
      <c r="L10" s="58">
        <f t="shared" si="2"/>
        <v>0</v>
      </c>
      <c r="M10" s="58">
        <f t="shared" si="2"/>
        <v>0</v>
      </c>
      <c r="N10" s="58">
        <f t="shared" si="2"/>
        <v>0</v>
      </c>
      <c r="O10" s="58">
        <f t="shared" si="2"/>
        <v>0</v>
      </c>
      <c r="P10" s="58">
        <f t="shared" si="2"/>
        <v>0</v>
      </c>
      <c r="Q10" s="58">
        <f t="shared" si="2"/>
        <v>0</v>
      </c>
      <c r="R10" s="58">
        <f t="shared" si="2"/>
        <v>0</v>
      </c>
      <c r="S10" s="58">
        <f t="shared" si="2"/>
        <v>0</v>
      </c>
      <c r="T10" s="58">
        <f t="shared" si="2"/>
        <v>0</v>
      </c>
      <c r="U10" s="58">
        <f t="shared" si="2"/>
        <v>0</v>
      </c>
      <c r="V10" s="58">
        <f t="shared" si="2"/>
        <v>0</v>
      </c>
      <c r="W10" s="58">
        <f t="shared" si="2"/>
        <v>0</v>
      </c>
      <c r="X10" s="58">
        <f t="shared" si="2"/>
        <v>0</v>
      </c>
      <c r="Y10" s="58">
        <f t="shared" si="2"/>
        <v>0</v>
      </c>
      <c r="Z10" s="58">
        <f t="shared" si="2"/>
        <v>0</v>
      </c>
      <c r="AA10" s="58">
        <f t="shared" si="2"/>
        <v>0</v>
      </c>
      <c r="AB10" s="58">
        <f t="shared" si="2"/>
        <v>0</v>
      </c>
      <c r="AC10" s="58">
        <f t="shared" si="2"/>
        <v>0</v>
      </c>
    </row>
    <row r="11" spans="1:29" x14ac:dyDescent="0.2">
      <c r="B11" s="37" t="s">
        <v>163</v>
      </c>
      <c r="C11" s="8" t="s">
        <v>164</v>
      </c>
      <c r="D11" s="57">
        <v>0</v>
      </c>
      <c r="E11" s="57">
        <v>0</v>
      </c>
      <c r="F11" s="57">
        <v>0</v>
      </c>
      <c r="G11" s="57">
        <v>0</v>
      </c>
      <c r="H11" s="57">
        <v>0</v>
      </c>
      <c r="I11" s="57">
        <v>0</v>
      </c>
      <c r="J11" s="57">
        <v>0</v>
      </c>
      <c r="K11" s="57">
        <v>0</v>
      </c>
      <c r="L11" s="57">
        <v>0</v>
      </c>
      <c r="M11" s="57">
        <v>0</v>
      </c>
      <c r="N11" s="57">
        <v>0</v>
      </c>
      <c r="O11" s="57">
        <v>0</v>
      </c>
      <c r="P11" s="57">
        <f t="shared" ref="P11:P16" si="3">SUM(D11:G11)</f>
        <v>0</v>
      </c>
      <c r="Q11" s="57">
        <v>0</v>
      </c>
      <c r="R11" s="57">
        <v>0</v>
      </c>
      <c r="S11" s="57">
        <v>0</v>
      </c>
      <c r="T11" s="57">
        <v>0</v>
      </c>
      <c r="U11" s="57">
        <v>0</v>
      </c>
      <c r="V11" s="57">
        <v>0</v>
      </c>
      <c r="W11" s="57">
        <v>0</v>
      </c>
      <c r="X11" s="57">
        <v>0</v>
      </c>
      <c r="Y11" s="57">
        <v>0</v>
      </c>
      <c r="Z11" s="57">
        <v>0</v>
      </c>
      <c r="AA11" s="57">
        <v>0</v>
      </c>
      <c r="AB11" s="57">
        <v>0</v>
      </c>
      <c r="AC11" s="57">
        <f t="shared" ref="AC11:AC16" si="4">SUM(Q11:AB11)</f>
        <v>0</v>
      </c>
    </row>
    <row r="12" spans="1:29" x14ac:dyDescent="0.2">
      <c r="B12" s="37"/>
      <c r="C12" s="8" t="s">
        <v>166</v>
      </c>
      <c r="D12" s="57">
        <v>0</v>
      </c>
      <c r="E12" s="57">
        <v>0</v>
      </c>
      <c r="F12" s="57">
        <v>0</v>
      </c>
      <c r="G12" s="57">
        <v>0</v>
      </c>
      <c r="H12" s="57">
        <v>0</v>
      </c>
      <c r="I12" s="57">
        <v>0</v>
      </c>
      <c r="J12" s="57">
        <v>0</v>
      </c>
      <c r="K12" s="57">
        <v>0</v>
      </c>
      <c r="L12" s="57">
        <v>0</v>
      </c>
      <c r="M12" s="57">
        <v>0</v>
      </c>
      <c r="N12" s="57">
        <v>0</v>
      </c>
      <c r="O12" s="57">
        <v>0</v>
      </c>
      <c r="P12" s="57">
        <f t="shared" si="3"/>
        <v>0</v>
      </c>
      <c r="Q12" s="57">
        <v>0</v>
      </c>
      <c r="R12" s="57">
        <v>0</v>
      </c>
      <c r="S12" s="57">
        <v>0</v>
      </c>
      <c r="T12" s="57">
        <v>0</v>
      </c>
      <c r="U12" s="57">
        <v>0</v>
      </c>
      <c r="V12" s="57">
        <v>0</v>
      </c>
      <c r="W12" s="57">
        <v>0</v>
      </c>
      <c r="X12" s="57">
        <v>0</v>
      </c>
      <c r="Y12" s="57">
        <v>0</v>
      </c>
      <c r="Z12" s="57">
        <v>0</v>
      </c>
      <c r="AA12" s="57">
        <v>0</v>
      </c>
      <c r="AB12" s="57">
        <v>0</v>
      </c>
      <c r="AC12" s="57">
        <f t="shared" si="4"/>
        <v>0</v>
      </c>
    </row>
    <row r="13" spans="1:29" x14ac:dyDescent="0.2">
      <c r="B13" s="37"/>
      <c r="C13" s="8" t="s">
        <v>167</v>
      </c>
      <c r="D13" s="57">
        <v>0</v>
      </c>
      <c r="E13" s="57">
        <v>0</v>
      </c>
      <c r="F13" s="57">
        <v>0</v>
      </c>
      <c r="G13" s="57">
        <v>0</v>
      </c>
      <c r="H13" s="57">
        <v>0</v>
      </c>
      <c r="I13" s="57">
        <v>0</v>
      </c>
      <c r="J13" s="57">
        <v>0</v>
      </c>
      <c r="K13" s="57">
        <v>0</v>
      </c>
      <c r="L13" s="57">
        <v>0</v>
      </c>
      <c r="M13" s="57">
        <v>0</v>
      </c>
      <c r="N13" s="57">
        <v>0</v>
      </c>
      <c r="O13" s="57">
        <v>0</v>
      </c>
      <c r="P13" s="57">
        <f t="shared" si="3"/>
        <v>0</v>
      </c>
      <c r="Q13" s="57">
        <v>0</v>
      </c>
      <c r="R13" s="57">
        <v>0</v>
      </c>
      <c r="S13" s="57">
        <v>0</v>
      </c>
      <c r="T13" s="57">
        <v>0</v>
      </c>
      <c r="U13" s="57">
        <v>0</v>
      </c>
      <c r="V13" s="57">
        <v>0</v>
      </c>
      <c r="W13" s="57">
        <v>0</v>
      </c>
      <c r="X13" s="57">
        <v>0</v>
      </c>
      <c r="Y13" s="57">
        <v>0</v>
      </c>
      <c r="Z13" s="57">
        <v>0</v>
      </c>
      <c r="AA13" s="57">
        <v>0</v>
      </c>
      <c r="AB13" s="57">
        <v>0</v>
      </c>
      <c r="AC13" s="57">
        <f t="shared" si="4"/>
        <v>0</v>
      </c>
    </row>
    <row r="14" spans="1:29" x14ac:dyDescent="0.2">
      <c r="B14" s="37"/>
      <c r="C14" s="8" t="s">
        <v>169</v>
      </c>
      <c r="D14" s="57">
        <v>0</v>
      </c>
      <c r="E14" s="57">
        <v>0</v>
      </c>
      <c r="F14" s="57">
        <v>0</v>
      </c>
      <c r="G14" s="57">
        <v>0</v>
      </c>
      <c r="H14" s="57">
        <v>0</v>
      </c>
      <c r="I14" s="57">
        <v>0</v>
      </c>
      <c r="J14" s="57">
        <v>0</v>
      </c>
      <c r="K14" s="57">
        <v>0</v>
      </c>
      <c r="L14" s="57">
        <v>0</v>
      </c>
      <c r="M14" s="57">
        <v>0</v>
      </c>
      <c r="N14" s="57">
        <v>0</v>
      </c>
      <c r="O14" s="57">
        <v>0</v>
      </c>
      <c r="P14" s="57">
        <f t="shared" si="3"/>
        <v>0</v>
      </c>
      <c r="Q14" s="57">
        <v>0</v>
      </c>
      <c r="R14" s="57">
        <v>0</v>
      </c>
      <c r="S14" s="57">
        <v>0</v>
      </c>
      <c r="T14" s="57">
        <v>0</v>
      </c>
      <c r="U14" s="57">
        <v>0</v>
      </c>
      <c r="V14" s="57">
        <v>0</v>
      </c>
      <c r="W14" s="57">
        <v>0</v>
      </c>
      <c r="X14" s="57">
        <v>0</v>
      </c>
      <c r="Y14" s="57">
        <v>0</v>
      </c>
      <c r="Z14" s="57">
        <v>0</v>
      </c>
      <c r="AA14" s="57">
        <v>0</v>
      </c>
      <c r="AB14" s="57">
        <v>0</v>
      </c>
      <c r="AC14" s="57">
        <f t="shared" si="4"/>
        <v>0</v>
      </c>
    </row>
    <row r="15" spans="1:29" x14ac:dyDescent="0.2">
      <c r="B15" s="37"/>
      <c r="C15" s="8" t="s">
        <v>168</v>
      </c>
      <c r="D15" s="57">
        <v>0</v>
      </c>
      <c r="E15" s="57">
        <v>0</v>
      </c>
      <c r="F15" s="57">
        <v>0</v>
      </c>
      <c r="G15" s="57">
        <v>0</v>
      </c>
      <c r="H15" s="57">
        <v>0</v>
      </c>
      <c r="I15" s="57">
        <v>0</v>
      </c>
      <c r="J15" s="57">
        <v>0</v>
      </c>
      <c r="K15" s="57">
        <v>0</v>
      </c>
      <c r="L15" s="57">
        <v>0</v>
      </c>
      <c r="M15" s="57">
        <v>0</v>
      </c>
      <c r="N15" s="57">
        <v>0</v>
      </c>
      <c r="O15" s="57">
        <v>0</v>
      </c>
      <c r="P15" s="57">
        <f t="shared" si="3"/>
        <v>0</v>
      </c>
      <c r="Q15" s="57">
        <v>0</v>
      </c>
      <c r="R15" s="57">
        <v>0</v>
      </c>
      <c r="S15" s="57">
        <v>0</v>
      </c>
      <c r="T15" s="57">
        <v>0</v>
      </c>
      <c r="U15" s="57">
        <v>0</v>
      </c>
      <c r="V15" s="57">
        <v>0</v>
      </c>
      <c r="W15" s="57">
        <v>0</v>
      </c>
      <c r="X15" s="57">
        <v>0</v>
      </c>
      <c r="Y15" s="57">
        <v>0</v>
      </c>
      <c r="Z15" s="57">
        <v>0</v>
      </c>
      <c r="AA15" s="57">
        <v>0</v>
      </c>
      <c r="AB15" s="57">
        <v>0</v>
      </c>
      <c r="AC15" s="57">
        <f t="shared" si="4"/>
        <v>0</v>
      </c>
    </row>
    <row r="16" spans="1:29" x14ac:dyDescent="0.2">
      <c r="B16" s="37"/>
      <c r="C16" s="8" t="s">
        <v>165</v>
      </c>
      <c r="D16" s="57">
        <v>0</v>
      </c>
      <c r="E16" s="57">
        <v>0</v>
      </c>
      <c r="F16" s="57">
        <v>0</v>
      </c>
      <c r="G16" s="57">
        <v>0</v>
      </c>
      <c r="H16" s="57">
        <v>0</v>
      </c>
      <c r="I16" s="57">
        <v>0</v>
      </c>
      <c r="J16" s="57">
        <v>0</v>
      </c>
      <c r="K16" s="57">
        <v>0</v>
      </c>
      <c r="L16" s="57">
        <v>0</v>
      </c>
      <c r="M16" s="57">
        <v>0</v>
      </c>
      <c r="N16" s="57">
        <v>0</v>
      </c>
      <c r="O16" s="57">
        <v>0</v>
      </c>
      <c r="P16" s="57">
        <f t="shared" si="3"/>
        <v>0</v>
      </c>
      <c r="Q16" s="57">
        <v>0</v>
      </c>
      <c r="R16" s="57">
        <v>0</v>
      </c>
      <c r="S16" s="57">
        <v>0</v>
      </c>
      <c r="T16" s="57">
        <v>0</v>
      </c>
      <c r="U16" s="57">
        <v>0</v>
      </c>
      <c r="V16" s="57">
        <v>0</v>
      </c>
      <c r="W16" s="57">
        <v>0</v>
      </c>
      <c r="X16" s="57">
        <v>0</v>
      </c>
      <c r="Y16" s="57">
        <v>0</v>
      </c>
      <c r="Z16" s="57">
        <v>0</v>
      </c>
      <c r="AA16" s="57">
        <v>0</v>
      </c>
      <c r="AB16" s="57">
        <v>0</v>
      </c>
      <c r="AC16" s="57">
        <f t="shared" si="4"/>
        <v>0</v>
      </c>
    </row>
    <row r="17" spans="1:29" x14ac:dyDescent="0.2">
      <c r="B17" s="43" t="s">
        <v>279</v>
      </c>
      <c r="C17" s="44"/>
      <c r="D17" s="58">
        <f t="shared" ref="D17:I17" si="5">SUM(D11:D16)</f>
        <v>0</v>
      </c>
      <c r="E17" s="58">
        <f t="shared" si="5"/>
        <v>0</v>
      </c>
      <c r="F17" s="58">
        <f t="shared" si="5"/>
        <v>0</v>
      </c>
      <c r="G17" s="58">
        <f t="shared" si="5"/>
        <v>0</v>
      </c>
      <c r="H17" s="58">
        <f t="shared" si="5"/>
        <v>0</v>
      </c>
      <c r="I17" s="58">
        <f t="shared" si="5"/>
        <v>0</v>
      </c>
      <c r="J17" s="58">
        <v>0</v>
      </c>
      <c r="K17" s="58">
        <f t="shared" ref="K17:P17" si="6">SUM(K11:K16)</f>
        <v>0</v>
      </c>
      <c r="L17" s="58">
        <f t="shared" si="6"/>
        <v>0</v>
      </c>
      <c r="M17" s="58">
        <f t="shared" si="6"/>
        <v>0</v>
      </c>
      <c r="N17" s="58">
        <f t="shared" si="6"/>
        <v>0</v>
      </c>
      <c r="O17" s="58">
        <f t="shared" si="6"/>
        <v>0</v>
      </c>
      <c r="P17" s="58">
        <f t="shared" si="6"/>
        <v>0</v>
      </c>
      <c r="Q17" s="58">
        <f t="shared" ref="Q17:V17" si="7">SUM(Q11:Q16)</f>
        <v>0</v>
      </c>
      <c r="R17" s="58">
        <f t="shared" si="7"/>
        <v>0</v>
      </c>
      <c r="S17" s="58">
        <f t="shared" si="7"/>
        <v>0</v>
      </c>
      <c r="T17" s="58">
        <f t="shared" si="7"/>
        <v>0</v>
      </c>
      <c r="U17" s="58">
        <f t="shared" si="7"/>
        <v>0</v>
      </c>
      <c r="V17" s="58">
        <f t="shared" si="7"/>
        <v>0</v>
      </c>
      <c r="W17" s="58">
        <v>0</v>
      </c>
      <c r="X17" s="58">
        <f t="shared" ref="X17:AC17" si="8">SUM(X11:X16)</f>
        <v>0</v>
      </c>
      <c r="Y17" s="58">
        <f t="shared" si="8"/>
        <v>0</v>
      </c>
      <c r="Z17" s="58">
        <f t="shared" si="8"/>
        <v>0</v>
      </c>
      <c r="AA17" s="58">
        <f t="shared" si="8"/>
        <v>0</v>
      </c>
      <c r="AB17" s="58">
        <f t="shared" si="8"/>
        <v>0</v>
      </c>
      <c r="AC17" s="58">
        <f t="shared" si="8"/>
        <v>0</v>
      </c>
    </row>
    <row r="18" spans="1:29" x14ac:dyDescent="0.2">
      <c r="B18" s="37" t="s">
        <v>170</v>
      </c>
      <c r="C18" s="8" t="s">
        <v>171</v>
      </c>
      <c r="D18" s="57">
        <v>0</v>
      </c>
      <c r="E18" s="57">
        <v>0</v>
      </c>
      <c r="F18" s="57">
        <v>0</v>
      </c>
      <c r="G18" s="57">
        <v>0</v>
      </c>
      <c r="H18" s="57">
        <v>0</v>
      </c>
      <c r="I18" s="57">
        <v>0</v>
      </c>
      <c r="J18" s="57">
        <v>0</v>
      </c>
      <c r="K18" s="57">
        <v>0</v>
      </c>
      <c r="L18" s="57">
        <v>0</v>
      </c>
      <c r="M18" s="57">
        <v>0</v>
      </c>
      <c r="N18" s="57">
        <v>0</v>
      </c>
      <c r="O18" s="57">
        <v>0</v>
      </c>
      <c r="P18" s="57">
        <f t="shared" ref="P18:P20" si="9">SUM(D18:G18)</f>
        <v>0</v>
      </c>
      <c r="Q18" s="57">
        <v>0</v>
      </c>
      <c r="R18" s="57">
        <v>0</v>
      </c>
      <c r="S18" s="57">
        <v>0</v>
      </c>
      <c r="T18" s="57">
        <v>0</v>
      </c>
      <c r="U18" s="57">
        <v>0</v>
      </c>
      <c r="V18" s="57">
        <v>0</v>
      </c>
      <c r="W18" s="57">
        <v>0</v>
      </c>
      <c r="X18" s="57">
        <v>0</v>
      </c>
      <c r="Y18" s="57">
        <v>0</v>
      </c>
      <c r="Z18" s="57">
        <v>0</v>
      </c>
      <c r="AA18" s="57">
        <v>0</v>
      </c>
      <c r="AB18" s="57">
        <v>0</v>
      </c>
      <c r="AC18" s="57">
        <f>SUM(Q18:AB18)</f>
        <v>0</v>
      </c>
    </row>
    <row r="19" spans="1:29" x14ac:dyDescent="0.2">
      <c r="B19" s="37"/>
      <c r="C19" s="8" t="s">
        <v>172</v>
      </c>
      <c r="D19" s="57">
        <v>0</v>
      </c>
      <c r="E19" s="57">
        <v>0</v>
      </c>
      <c r="F19" s="57">
        <v>0</v>
      </c>
      <c r="G19" s="57">
        <v>0</v>
      </c>
      <c r="H19" s="57">
        <v>0</v>
      </c>
      <c r="I19" s="57">
        <v>0</v>
      </c>
      <c r="J19" s="57">
        <v>0</v>
      </c>
      <c r="K19" s="57">
        <v>0</v>
      </c>
      <c r="L19" s="57">
        <v>0</v>
      </c>
      <c r="M19" s="57">
        <v>0</v>
      </c>
      <c r="N19" s="57">
        <v>0</v>
      </c>
      <c r="O19" s="57">
        <v>0</v>
      </c>
      <c r="P19" s="57">
        <f t="shared" si="9"/>
        <v>0</v>
      </c>
      <c r="Q19" s="57">
        <v>0</v>
      </c>
      <c r="R19" s="57">
        <v>0</v>
      </c>
      <c r="S19" s="57">
        <v>0</v>
      </c>
      <c r="T19" s="57">
        <v>0</v>
      </c>
      <c r="U19" s="57">
        <v>0</v>
      </c>
      <c r="V19" s="57">
        <v>0</v>
      </c>
      <c r="W19" s="57">
        <v>0</v>
      </c>
      <c r="X19" s="57">
        <v>0</v>
      </c>
      <c r="Y19" s="57">
        <v>0</v>
      </c>
      <c r="Z19" s="57">
        <v>0</v>
      </c>
      <c r="AA19" s="57">
        <v>0</v>
      </c>
      <c r="AB19" s="57">
        <v>0</v>
      </c>
      <c r="AC19" s="57">
        <f>SUM(Q19:AB19)</f>
        <v>0</v>
      </c>
    </row>
    <row r="20" spans="1:29" x14ac:dyDescent="0.2">
      <c r="B20" s="37"/>
      <c r="C20" s="8" t="s">
        <v>173</v>
      </c>
      <c r="D20" s="57">
        <v>0</v>
      </c>
      <c r="E20" s="57">
        <v>0</v>
      </c>
      <c r="F20" s="57">
        <v>0</v>
      </c>
      <c r="G20" s="57">
        <v>0</v>
      </c>
      <c r="H20" s="57">
        <v>0</v>
      </c>
      <c r="I20" s="57">
        <v>0</v>
      </c>
      <c r="J20" s="57">
        <v>0</v>
      </c>
      <c r="K20" s="57">
        <v>0</v>
      </c>
      <c r="L20" s="57">
        <v>0</v>
      </c>
      <c r="M20" s="57">
        <v>0</v>
      </c>
      <c r="N20" s="57">
        <v>0</v>
      </c>
      <c r="O20" s="57">
        <v>0</v>
      </c>
      <c r="P20" s="57">
        <f t="shared" si="9"/>
        <v>0</v>
      </c>
      <c r="Q20" s="57">
        <v>0</v>
      </c>
      <c r="R20" s="57">
        <v>0</v>
      </c>
      <c r="S20" s="57">
        <v>0</v>
      </c>
      <c r="T20" s="57">
        <v>0</v>
      </c>
      <c r="U20" s="57">
        <v>0</v>
      </c>
      <c r="V20" s="57">
        <v>0</v>
      </c>
      <c r="W20" s="57">
        <v>0</v>
      </c>
      <c r="X20" s="57">
        <v>0</v>
      </c>
      <c r="Y20" s="57">
        <v>0</v>
      </c>
      <c r="Z20" s="57">
        <v>0</v>
      </c>
      <c r="AA20" s="57">
        <v>0</v>
      </c>
      <c r="AB20" s="57">
        <v>0</v>
      </c>
      <c r="AC20" s="57">
        <f>SUM(Q20:AB20)</f>
        <v>0</v>
      </c>
    </row>
    <row r="21" spans="1:29" x14ac:dyDescent="0.2">
      <c r="B21" s="43" t="s">
        <v>303</v>
      </c>
      <c r="C21" s="44"/>
      <c r="D21" s="58">
        <f t="shared" ref="D21" si="10">SUM(D18:D20)</f>
        <v>0</v>
      </c>
      <c r="E21" s="58">
        <f t="shared" ref="E21:AC21" si="11">SUM(E18:E20)</f>
        <v>0</v>
      </c>
      <c r="F21" s="58">
        <f t="shared" si="11"/>
        <v>0</v>
      </c>
      <c r="G21" s="58">
        <f t="shared" si="11"/>
        <v>0</v>
      </c>
      <c r="H21" s="58">
        <f t="shared" si="11"/>
        <v>0</v>
      </c>
      <c r="I21" s="58">
        <f t="shared" si="11"/>
        <v>0</v>
      </c>
      <c r="J21" s="58">
        <f t="shared" si="11"/>
        <v>0</v>
      </c>
      <c r="K21" s="58">
        <f t="shared" si="11"/>
        <v>0</v>
      </c>
      <c r="L21" s="58">
        <f t="shared" si="11"/>
        <v>0</v>
      </c>
      <c r="M21" s="58">
        <f t="shared" si="11"/>
        <v>0</v>
      </c>
      <c r="N21" s="58">
        <f t="shared" si="11"/>
        <v>0</v>
      </c>
      <c r="O21" s="58">
        <f t="shared" si="11"/>
        <v>0</v>
      </c>
      <c r="P21" s="58">
        <f t="shared" si="11"/>
        <v>0</v>
      </c>
      <c r="Q21" s="58">
        <f t="shared" si="11"/>
        <v>0</v>
      </c>
      <c r="R21" s="58">
        <f t="shared" si="11"/>
        <v>0</v>
      </c>
      <c r="S21" s="58">
        <f t="shared" si="11"/>
        <v>0</v>
      </c>
      <c r="T21" s="58">
        <f t="shared" si="11"/>
        <v>0</v>
      </c>
      <c r="U21" s="58">
        <f t="shared" si="11"/>
        <v>0</v>
      </c>
      <c r="V21" s="58">
        <f t="shared" si="11"/>
        <v>0</v>
      </c>
      <c r="W21" s="58">
        <f t="shared" si="11"/>
        <v>0</v>
      </c>
      <c r="X21" s="58">
        <f t="shared" si="11"/>
        <v>0</v>
      </c>
      <c r="Y21" s="58">
        <f t="shared" si="11"/>
        <v>0</v>
      </c>
      <c r="Z21" s="58">
        <f t="shared" si="11"/>
        <v>0</v>
      </c>
      <c r="AA21" s="58">
        <f t="shared" si="11"/>
        <v>0</v>
      </c>
      <c r="AB21" s="58">
        <f t="shared" si="11"/>
        <v>0</v>
      </c>
      <c r="AC21" s="58">
        <f t="shared" si="11"/>
        <v>0</v>
      </c>
    </row>
    <row r="22" spans="1:29" x14ac:dyDescent="0.2">
      <c r="B22" s="37" t="s">
        <v>396</v>
      </c>
      <c r="C22" s="8" t="s">
        <v>179</v>
      </c>
      <c r="D22" s="57">
        <v>0</v>
      </c>
      <c r="E22" s="57">
        <v>0</v>
      </c>
      <c r="F22" s="57">
        <v>0</v>
      </c>
      <c r="G22" s="57">
        <v>0</v>
      </c>
      <c r="H22" s="57">
        <v>0</v>
      </c>
      <c r="I22" s="57">
        <v>0</v>
      </c>
      <c r="J22" s="57">
        <v>0</v>
      </c>
      <c r="K22" s="57">
        <v>0</v>
      </c>
      <c r="L22" s="57">
        <v>0</v>
      </c>
      <c r="M22" s="57">
        <v>0</v>
      </c>
      <c r="N22" s="57">
        <v>0</v>
      </c>
      <c r="O22" s="57">
        <v>0</v>
      </c>
      <c r="P22" s="57">
        <f t="shared" ref="P22:P30" si="12">SUM(D22:G22)</f>
        <v>0</v>
      </c>
      <c r="Q22" s="57">
        <v>0</v>
      </c>
      <c r="R22" s="57">
        <v>0</v>
      </c>
      <c r="S22" s="57">
        <v>0</v>
      </c>
      <c r="T22" s="57">
        <v>0</v>
      </c>
      <c r="U22" s="57">
        <v>0</v>
      </c>
      <c r="V22" s="57">
        <v>0</v>
      </c>
      <c r="W22" s="57">
        <v>0</v>
      </c>
      <c r="X22" s="57">
        <v>0</v>
      </c>
      <c r="Y22" s="57">
        <v>0</v>
      </c>
      <c r="Z22" s="57">
        <v>0</v>
      </c>
      <c r="AA22" s="57">
        <v>0</v>
      </c>
      <c r="AB22" s="57">
        <v>0</v>
      </c>
      <c r="AC22" s="57">
        <f t="shared" ref="AC22:AC30" si="13">SUM(Q22:AB22)</f>
        <v>0</v>
      </c>
    </row>
    <row r="23" spans="1:29" x14ac:dyDescent="0.2">
      <c r="B23" s="37"/>
      <c r="C23" s="8" t="s">
        <v>183</v>
      </c>
      <c r="D23" s="57">
        <v>0</v>
      </c>
      <c r="E23" s="57">
        <v>0</v>
      </c>
      <c r="F23" s="57">
        <v>0</v>
      </c>
      <c r="G23" s="57">
        <v>0</v>
      </c>
      <c r="H23" s="57">
        <v>0</v>
      </c>
      <c r="I23" s="57">
        <v>0</v>
      </c>
      <c r="J23" s="57">
        <v>0</v>
      </c>
      <c r="K23" s="57">
        <v>0</v>
      </c>
      <c r="L23" s="57">
        <v>0</v>
      </c>
      <c r="M23" s="57">
        <v>0</v>
      </c>
      <c r="N23" s="57">
        <v>0</v>
      </c>
      <c r="O23" s="57">
        <v>0</v>
      </c>
      <c r="P23" s="57">
        <f t="shared" si="12"/>
        <v>0</v>
      </c>
      <c r="Q23" s="57">
        <v>0</v>
      </c>
      <c r="R23" s="57">
        <v>0</v>
      </c>
      <c r="S23" s="57">
        <v>0</v>
      </c>
      <c r="T23" s="57">
        <v>0</v>
      </c>
      <c r="U23" s="57">
        <v>0</v>
      </c>
      <c r="V23" s="57">
        <v>0</v>
      </c>
      <c r="W23" s="57">
        <v>0</v>
      </c>
      <c r="X23" s="57">
        <v>0</v>
      </c>
      <c r="Y23" s="57">
        <v>0</v>
      </c>
      <c r="Z23" s="57">
        <v>0</v>
      </c>
      <c r="AA23" s="57">
        <v>0</v>
      </c>
      <c r="AB23" s="57">
        <v>0</v>
      </c>
      <c r="AC23" s="57">
        <f t="shared" si="13"/>
        <v>0</v>
      </c>
    </row>
    <row r="24" spans="1:29" x14ac:dyDescent="0.2">
      <c r="B24" s="37"/>
      <c r="C24" s="8" t="s">
        <v>184</v>
      </c>
      <c r="D24" s="57">
        <v>0</v>
      </c>
      <c r="E24" s="57">
        <v>0</v>
      </c>
      <c r="F24" s="57">
        <v>0</v>
      </c>
      <c r="G24" s="57">
        <v>0</v>
      </c>
      <c r="H24" s="57">
        <v>0</v>
      </c>
      <c r="I24" s="57">
        <v>0</v>
      </c>
      <c r="J24" s="57">
        <v>0</v>
      </c>
      <c r="K24" s="57">
        <v>0</v>
      </c>
      <c r="L24" s="57">
        <v>0</v>
      </c>
      <c r="M24" s="57">
        <v>0</v>
      </c>
      <c r="N24" s="57">
        <v>0</v>
      </c>
      <c r="O24" s="57">
        <v>0</v>
      </c>
      <c r="P24" s="57">
        <f t="shared" si="12"/>
        <v>0</v>
      </c>
      <c r="Q24" s="57">
        <v>0</v>
      </c>
      <c r="R24" s="57">
        <v>0</v>
      </c>
      <c r="S24" s="57">
        <v>0</v>
      </c>
      <c r="T24" s="57">
        <v>0</v>
      </c>
      <c r="U24" s="57">
        <v>0</v>
      </c>
      <c r="V24" s="57">
        <v>0</v>
      </c>
      <c r="W24" s="57">
        <v>0</v>
      </c>
      <c r="X24" s="57">
        <v>0</v>
      </c>
      <c r="Y24" s="57">
        <v>0</v>
      </c>
      <c r="Z24" s="57">
        <v>0</v>
      </c>
      <c r="AA24" s="57">
        <v>0</v>
      </c>
      <c r="AB24" s="57">
        <v>0</v>
      </c>
      <c r="AC24" s="57">
        <f t="shared" si="13"/>
        <v>0</v>
      </c>
    </row>
    <row r="25" spans="1:29" x14ac:dyDescent="0.2">
      <c r="B25" s="37"/>
      <c r="C25" s="8" t="s">
        <v>180</v>
      </c>
      <c r="D25" s="57">
        <v>0</v>
      </c>
      <c r="E25" s="57">
        <v>0</v>
      </c>
      <c r="F25" s="57">
        <v>0</v>
      </c>
      <c r="G25" s="57">
        <v>0</v>
      </c>
      <c r="H25" s="57">
        <v>0</v>
      </c>
      <c r="I25" s="57">
        <v>0</v>
      </c>
      <c r="J25" s="57">
        <v>0</v>
      </c>
      <c r="K25" s="57">
        <v>0</v>
      </c>
      <c r="L25" s="57">
        <v>0</v>
      </c>
      <c r="M25" s="57">
        <v>0</v>
      </c>
      <c r="N25" s="57">
        <v>0</v>
      </c>
      <c r="O25" s="57">
        <v>0</v>
      </c>
      <c r="P25" s="57">
        <f t="shared" si="12"/>
        <v>0</v>
      </c>
      <c r="Q25" s="57">
        <v>0</v>
      </c>
      <c r="R25" s="57">
        <v>0</v>
      </c>
      <c r="S25" s="57">
        <v>0</v>
      </c>
      <c r="T25" s="57">
        <v>0</v>
      </c>
      <c r="U25" s="57">
        <v>0</v>
      </c>
      <c r="V25" s="57">
        <v>0</v>
      </c>
      <c r="W25" s="57">
        <v>0</v>
      </c>
      <c r="X25" s="57">
        <v>0</v>
      </c>
      <c r="Y25" s="57">
        <v>0</v>
      </c>
      <c r="Z25" s="57">
        <v>0</v>
      </c>
      <c r="AA25" s="57">
        <v>0</v>
      </c>
      <c r="AB25" s="57">
        <v>0</v>
      </c>
      <c r="AC25" s="57">
        <f t="shared" si="13"/>
        <v>0</v>
      </c>
    </row>
    <row r="26" spans="1:29" x14ac:dyDescent="0.2">
      <c r="B26" s="37" t="s">
        <v>282</v>
      </c>
      <c r="C26" s="8" t="s">
        <v>181</v>
      </c>
      <c r="D26" s="57">
        <v>0</v>
      </c>
      <c r="E26" s="57">
        <v>0</v>
      </c>
      <c r="F26" s="57">
        <v>0</v>
      </c>
      <c r="G26" s="57">
        <v>0</v>
      </c>
      <c r="H26" s="57">
        <v>0</v>
      </c>
      <c r="I26" s="57">
        <v>0</v>
      </c>
      <c r="J26" s="57">
        <v>0</v>
      </c>
      <c r="K26" s="57">
        <v>0</v>
      </c>
      <c r="L26" s="57">
        <v>0</v>
      </c>
      <c r="M26" s="57">
        <v>0</v>
      </c>
      <c r="N26" s="57">
        <v>0</v>
      </c>
      <c r="O26" s="57">
        <v>0</v>
      </c>
      <c r="P26" s="57">
        <f t="shared" si="12"/>
        <v>0</v>
      </c>
      <c r="Q26" s="57">
        <v>0</v>
      </c>
      <c r="R26" s="57">
        <v>0</v>
      </c>
      <c r="S26" s="57">
        <v>0</v>
      </c>
      <c r="T26" s="57">
        <v>0</v>
      </c>
      <c r="U26" s="57">
        <v>0</v>
      </c>
      <c r="V26" s="57">
        <v>0</v>
      </c>
      <c r="W26" s="57">
        <v>0</v>
      </c>
      <c r="X26" s="57">
        <v>0</v>
      </c>
      <c r="Y26" s="57">
        <v>0</v>
      </c>
      <c r="Z26" s="57">
        <v>0</v>
      </c>
      <c r="AA26" s="57">
        <v>0</v>
      </c>
      <c r="AB26" s="57">
        <v>0</v>
      </c>
      <c r="AC26" s="57">
        <f t="shared" si="13"/>
        <v>0</v>
      </c>
    </row>
    <row r="27" spans="1:29" x14ac:dyDescent="0.2">
      <c r="B27" s="37"/>
      <c r="C27" s="8" t="s">
        <v>182</v>
      </c>
      <c r="D27" s="57">
        <v>0</v>
      </c>
      <c r="E27" s="57">
        <v>0</v>
      </c>
      <c r="F27" s="57">
        <v>0</v>
      </c>
      <c r="G27" s="57">
        <v>0</v>
      </c>
      <c r="H27" s="57">
        <v>0</v>
      </c>
      <c r="I27" s="57">
        <v>0</v>
      </c>
      <c r="J27" s="57">
        <v>0</v>
      </c>
      <c r="K27" s="57">
        <v>0</v>
      </c>
      <c r="L27" s="57">
        <v>0</v>
      </c>
      <c r="M27" s="57">
        <v>0</v>
      </c>
      <c r="N27" s="57">
        <v>0</v>
      </c>
      <c r="O27" s="57">
        <v>0</v>
      </c>
      <c r="P27" s="57">
        <f t="shared" si="12"/>
        <v>0</v>
      </c>
      <c r="Q27" s="57">
        <v>0</v>
      </c>
      <c r="R27" s="57">
        <v>0</v>
      </c>
      <c r="S27" s="57">
        <v>0</v>
      </c>
      <c r="T27" s="57">
        <v>0</v>
      </c>
      <c r="U27" s="57">
        <v>0</v>
      </c>
      <c r="V27" s="57">
        <v>0</v>
      </c>
      <c r="W27" s="57">
        <v>0</v>
      </c>
      <c r="X27" s="57">
        <v>0</v>
      </c>
      <c r="Y27" s="57">
        <v>0</v>
      </c>
      <c r="Z27" s="57">
        <v>0</v>
      </c>
      <c r="AA27" s="57">
        <v>0</v>
      </c>
      <c r="AB27" s="57">
        <v>0</v>
      </c>
      <c r="AC27" s="57">
        <f t="shared" si="13"/>
        <v>0</v>
      </c>
    </row>
    <row r="28" spans="1:29" x14ac:dyDescent="0.2">
      <c r="B28" s="37"/>
      <c r="C28" s="8" t="s">
        <v>185</v>
      </c>
      <c r="D28" s="57">
        <v>0</v>
      </c>
      <c r="E28" s="57">
        <v>0</v>
      </c>
      <c r="F28" s="57">
        <v>0</v>
      </c>
      <c r="G28" s="57">
        <v>0</v>
      </c>
      <c r="H28" s="57">
        <v>0</v>
      </c>
      <c r="I28" s="57">
        <v>0</v>
      </c>
      <c r="J28" s="57">
        <v>0</v>
      </c>
      <c r="K28" s="57">
        <v>0</v>
      </c>
      <c r="L28" s="57">
        <v>0</v>
      </c>
      <c r="M28" s="57">
        <v>0</v>
      </c>
      <c r="N28" s="57">
        <v>0</v>
      </c>
      <c r="O28" s="57">
        <v>0</v>
      </c>
      <c r="P28" s="57">
        <f t="shared" si="12"/>
        <v>0</v>
      </c>
      <c r="Q28" s="57">
        <v>0</v>
      </c>
      <c r="R28" s="57">
        <v>0</v>
      </c>
      <c r="S28" s="57">
        <v>0</v>
      </c>
      <c r="T28" s="57">
        <v>0</v>
      </c>
      <c r="U28" s="57">
        <v>0</v>
      </c>
      <c r="V28" s="57">
        <v>0</v>
      </c>
      <c r="W28" s="57">
        <v>0</v>
      </c>
      <c r="X28" s="57">
        <v>0</v>
      </c>
      <c r="Y28" s="57">
        <v>0</v>
      </c>
      <c r="Z28" s="57">
        <v>0</v>
      </c>
      <c r="AA28" s="57">
        <v>0</v>
      </c>
      <c r="AB28" s="57">
        <v>0</v>
      </c>
      <c r="AC28" s="57">
        <f t="shared" si="13"/>
        <v>0</v>
      </c>
    </row>
    <row r="29" spans="1:29" x14ac:dyDescent="0.2">
      <c r="B29" s="37"/>
      <c r="C29" s="8" t="s">
        <v>186</v>
      </c>
      <c r="D29" s="57">
        <v>0</v>
      </c>
      <c r="E29" s="57">
        <v>0</v>
      </c>
      <c r="F29" s="57">
        <v>0</v>
      </c>
      <c r="G29" s="57">
        <v>0</v>
      </c>
      <c r="H29" s="57">
        <v>0</v>
      </c>
      <c r="I29" s="57">
        <v>0</v>
      </c>
      <c r="J29" s="57">
        <v>0</v>
      </c>
      <c r="K29" s="57">
        <v>0</v>
      </c>
      <c r="L29" s="57">
        <v>0</v>
      </c>
      <c r="M29" s="57">
        <v>0</v>
      </c>
      <c r="N29" s="57">
        <v>0</v>
      </c>
      <c r="O29" s="57">
        <v>0</v>
      </c>
      <c r="P29" s="57">
        <f t="shared" si="12"/>
        <v>0</v>
      </c>
      <c r="Q29" s="57">
        <v>0</v>
      </c>
      <c r="R29" s="57">
        <v>0</v>
      </c>
      <c r="S29" s="57">
        <v>0</v>
      </c>
      <c r="T29" s="57">
        <v>0</v>
      </c>
      <c r="U29" s="57">
        <v>0</v>
      </c>
      <c r="V29" s="57">
        <v>0</v>
      </c>
      <c r="W29" s="57">
        <v>0</v>
      </c>
      <c r="X29" s="57">
        <v>0</v>
      </c>
      <c r="Y29" s="57">
        <v>0</v>
      </c>
      <c r="Z29" s="57">
        <v>0</v>
      </c>
      <c r="AA29" s="57">
        <v>0</v>
      </c>
      <c r="AB29" s="57">
        <v>0</v>
      </c>
      <c r="AC29" s="57">
        <f t="shared" si="13"/>
        <v>0</v>
      </c>
    </row>
    <row r="30" spans="1:29" x14ac:dyDescent="0.2">
      <c r="B30" s="37"/>
      <c r="C30" s="8" t="s">
        <v>187</v>
      </c>
      <c r="D30" s="57">
        <v>0</v>
      </c>
      <c r="E30" s="57">
        <v>0</v>
      </c>
      <c r="F30" s="57">
        <v>0</v>
      </c>
      <c r="G30" s="57">
        <v>0</v>
      </c>
      <c r="H30" s="57">
        <v>0</v>
      </c>
      <c r="I30" s="57">
        <v>0</v>
      </c>
      <c r="J30" s="57">
        <v>0</v>
      </c>
      <c r="K30" s="57">
        <v>0</v>
      </c>
      <c r="L30" s="57">
        <v>0</v>
      </c>
      <c r="M30" s="57">
        <v>0</v>
      </c>
      <c r="N30" s="57">
        <v>0</v>
      </c>
      <c r="O30" s="57">
        <v>0</v>
      </c>
      <c r="P30" s="57">
        <f t="shared" si="12"/>
        <v>0</v>
      </c>
      <c r="Q30" s="57">
        <v>0</v>
      </c>
      <c r="R30" s="57">
        <v>0</v>
      </c>
      <c r="S30" s="57">
        <v>0</v>
      </c>
      <c r="T30" s="57">
        <v>0</v>
      </c>
      <c r="U30" s="57">
        <v>0</v>
      </c>
      <c r="V30" s="57">
        <v>0</v>
      </c>
      <c r="W30" s="57">
        <v>0</v>
      </c>
      <c r="X30" s="57">
        <v>0</v>
      </c>
      <c r="Y30" s="57">
        <v>0</v>
      </c>
      <c r="Z30" s="57">
        <v>0</v>
      </c>
      <c r="AA30" s="57">
        <v>0</v>
      </c>
      <c r="AB30" s="57">
        <v>0</v>
      </c>
      <c r="AC30" s="57">
        <f t="shared" si="13"/>
        <v>0</v>
      </c>
    </row>
    <row r="31" spans="1:29" x14ac:dyDescent="0.2">
      <c r="B31" s="43" t="s">
        <v>407</v>
      </c>
      <c r="C31" s="47"/>
      <c r="D31" s="58">
        <f t="shared" ref="D31:AC31" si="14">SUM(D22:D30)</f>
        <v>0</v>
      </c>
      <c r="E31" s="58">
        <f t="shared" si="14"/>
        <v>0</v>
      </c>
      <c r="F31" s="58">
        <f t="shared" si="14"/>
        <v>0</v>
      </c>
      <c r="G31" s="58">
        <f t="shared" si="14"/>
        <v>0</v>
      </c>
      <c r="H31" s="58">
        <f t="shared" si="14"/>
        <v>0</v>
      </c>
      <c r="I31" s="58">
        <f t="shared" si="14"/>
        <v>0</v>
      </c>
      <c r="J31" s="58">
        <f t="shared" si="14"/>
        <v>0</v>
      </c>
      <c r="K31" s="58">
        <f t="shared" si="14"/>
        <v>0</v>
      </c>
      <c r="L31" s="58">
        <f t="shared" si="14"/>
        <v>0</v>
      </c>
      <c r="M31" s="58">
        <f t="shared" si="14"/>
        <v>0</v>
      </c>
      <c r="N31" s="58">
        <f t="shared" si="14"/>
        <v>0</v>
      </c>
      <c r="O31" s="58">
        <f t="shared" si="14"/>
        <v>0</v>
      </c>
      <c r="P31" s="58">
        <f t="shared" si="14"/>
        <v>0</v>
      </c>
      <c r="Q31" s="58">
        <f t="shared" si="14"/>
        <v>0</v>
      </c>
      <c r="R31" s="58">
        <f t="shared" si="14"/>
        <v>0</v>
      </c>
      <c r="S31" s="58">
        <f t="shared" si="14"/>
        <v>0</v>
      </c>
      <c r="T31" s="58">
        <f t="shared" si="14"/>
        <v>0</v>
      </c>
      <c r="U31" s="58">
        <f t="shared" si="14"/>
        <v>0</v>
      </c>
      <c r="V31" s="58">
        <f t="shared" si="14"/>
        <v>0</v>
      </c>
      <c r="W31" s="58">
        <f t="shared" si="14"/>
        <v>0</v>
      </c>
      <c r="X31" s="58">
        <f t="shared" si="14"/>
        <v>0</v>
      </c>
      <c r="Y31" s="58">
        <f t="shared" si="14"/>
        <v>0</v>
      </c>
      <c r="Z31" s="58">
        <f t="shared" si="14"/>
        <v>0</v>
      </c>
      <c r="AA31" s="58">
        <f t="shared" si="14"/>
        <v>0</v>
      </c>
      <c r="AB31" s="58">
        <f t="shared" si="14"/>
        <v>0</v>
      </c>
      <c r="AC31" s="58">
        <f t="shared" si="14"/>
        <v>0</v>
      </c>
    </row>
    <row r="32" spans="1:29" x14ac:dyDescent="0.2">
      <c r="A32" s="49" t="s">
        <v>284</v>
      </c>
      <c r="B32" s="50"/>
      <c r="C32" s="51"/>
      <c r="D32" s="60">
        <f t="shared" ref="D32:AC32" si="15">D5+D10+D17+D21+D31</f>
        <v>0</v>
      </c>
      <c r="E32" s="60">
        <f t="shared" si="15"/>
        <v>0</v>
      </c>
      <c r="F32" s="60">
        <f t="shared" si="15"/>
        <v>0</v>
      </c>
      <c r="G32" s="60">
        <f t="shared" si="15"/>
        <v>0</v>
      </c>
      <c r="H32" s="60">
        <f t="shared" si="15"/>
        <v>0</v>
      </c>
      <c r="I32" s="60">
        <f t="shared" si="15"/>
        <v>0</v>
      </c>
      <c r="J32" s="60">
        <f t="shared" si="15"/>
        <v>0</v>
      </c>
      <c r="K32" s="60">
        <f t="shared" si="15"/>
        <v>0</v>
      </c>
      <c r="L32" s="60">
        <f t="shared" si="15"/>
        <v>0</v>
      </c>
      <c r="M32" s="60">
        <f t="shared" si="15"/>
        <v>0</v>
      </c>
      <c r="N32" s="60">
        <f t="shared" si="15"/>
        <v>0</v>
      </c>
      <c r="O32" s="60">
        <f t="shared" si="15"/>
        <v>0</v>
      </c>
      <c r="P32" s="60">
        <f t="shared" si="15"/>
        <v>0</v>
      </c>
      <c r="Q32" s="60">
        <f t="shared" si="15"/>
        <v>0</v>
      </c>
      <c r="R32" s="60">
        <f t="shared" si="15"/>
        <v>0</v>
      </c>
      <c r="S32" s="60">
        <f t="shared" si="15"/>
        <v>0</v>
      </c>
      <c r="T32" s="60">
        <f t="shared" si="15"/>
        <v>0</v>
      </c>
      <c r="U32" s="60">
        <f t="shared" si="15"/>
        <v>0</v>
      </c>
      <c r="V32" s="60">
        <f t="shared" si="15"/>
        <v>0</v>
      </c>
      <c r="W32" s="60">
        <f t="shared" si="15"/>
        <v>0</v>
      </c>
      <c r="X32" s="60">
        <f t="shared" si="15"/>
        <v>0</v>
      </c>
      <c r="Y32" s="60">
        <f t="shared" si="15"/>
        <v>0</v>
      </c>
      <c r="Z32" s="60">
        <f t="shared" si="15"/>
        <v>0</v>
      </c>
      <c r="AA32" s="60">
        <f t="shared" si="15"/>
        <v>0</v>
      </c>
      <c r="AB32" s="60">
        <f t="shared" si="15"/>
        <v>0</v>
      </c>
      <c r="AC32" s="60">
        <f t="shared" si="15"/>
        <v>0</v>
      </c>
    </row>
    <row r="33" spans="1:29" x14ac:dyDescent="0.2">
      <c r="A33" s="40" t="s">
        <v>105</v>
      </c>
      <c r="B33" s="37" t="s">
        <v>176</v>
      </c>
      <c r="C33" s="8" t="s">
        <v>177</v>
      </c>
      <c r="D33" s="57">
        <v>0</v>
      </c>
      <c r="E33" s="57">
        <v>0</v>
      </c>
      <c r="F33" s="57">
        <v>0</v>
      </c>
      <c r="G33" s="57">
        <v>0</v>
      </c>
      <c r="H33" s="57">
        <v>0</v>
      </c>
      <c r="I33" s="57">
        <v>0</v>
      </c>
      <c r="J33" s="57">
        <v>0</v>
      </c>
      <c r="K33" s="57">
        <v>0</v>
      </c>
      <c r="L33" s="57">
        <v>0</v>
      </c>
      <c r="M33" s="57">
        <v>0</v>
      </c>
      <c r="N33" s="57">
        <v>0</v>
      </c>
      <c r="O33" s="57">
        <v>0</v>
      </c>
      <c r="P33" s="57">
        <f t="shared" ref="P33:P35" si="16">SUM(D33:G33)</f>
        <v>0</v>
      </c>
      <c r="Q33" s="57">
        <v>0</v>
      </c>
      <c r="R33" s="57">
        <v>0</v>
      </c>
      <c r="S33" s="57">
        <v>0</v>
      </c>
      <c r="T33" s="57">
        <v>0</v>
      </c>
      <c r="U33" s="57">
        <v>0</v>
      </c>
      <c r="V33" s="57">
        <v>0</v>
      </c>
      <c r="W33" s="57">
        <v>0</v>
      </c>
      <c r="X33" s="57">
        <v>0</v>
      </c>
      <c r="Y33" s="57">
        <v>0</v>
      </c>
      <c r="Z33" s="57">
        <v>0</v>
      </c>
      <c r="AA33" s="57">
        <v>0</v>
      </c>
      <c r="AB33" s="57">
        <v>0</v>
      </c>
      <c r="AC33" s="57">
        <f>SUM(Q33:AB33)</f>
        <v>0</v>
      </c>
    </row>
    <row r="34" spans="1:29" x14ac:dyDescent="0.2">
      <c r="B34" s="37"/>
      <c r="C34" s="8" t="s">
        <v>178</v>
      </c>
      <c r="D34" s="57">
        <v>0</v>
      </c>
      <c r="E34" s="57">
        <v>0</v>
      </c>
      <c r="F34" s="57">
        <v>0</v>
      </c>
      <c r="G34" s="57">
        <v>0</v>
      </c>
      <c r="H34" s="57">
        <v>0</v>
      </c>
      <c r="I34" s="57">
        <v>0</v>
      </c>
      <c r="J34" s="57">
        <v>0</v>
      </c>
      <c r="K34" s="57">
        <v>0</v>
      </c>
      <c r="L34" s="57">
        <v>0</v>
      </c>
      <c r="M34" s="57">
        <v>0</v>
      </c>
      <c r="N34" s="57">
        <v>0</v>
      </c>
      <c r="O34" s="57">
        <v>0</v>
      </c>
      <c r="P34" s="57">
        <f t="shared" si="16"/>
        <v>0</v>
      </c>
      <c r="Q34" s="57">
        <v>0</v>
      </c>
      <c r="R34" s="57">
        <v>0</v>
      </c>
      <c r="S34" s="57">
        <v>0</v>
      </c>
      <c r="T34" s="57">
        <v>0</v>
      </c>
      <c r="U34" s="57">
        <v>0</v>
      </c>
      <c r="V34" s="57">
        <v>0</v>
      </c>
      <c r="W34" s="57">
        <v>0</v>
      </c>
      <c r="X34" s="57">
        <v>0</v>
      </c>
      <c r="Y34" s="57">
        <v>0</v>
      </c>
      <c r="Z34" s="57">
        <v>0</v>
      </c>
      <c r="AA34" s="57">
        <v>0</v>
      </c>
      <c r="AB34" s="57">
        <v>0</v>
      </c>
      <c r="AC34" s="57">
        <f>SUM(Q34:AB34)</f>
        <v>0</v>
      </c>
    </row>
    <row r="35" spans="1:29" x14ac:dyDescent="0.2">
      <c r="B35" s="37"/>
      <c r="C35" s="8" t="s">
        <v>6</v>
      </c>
      <c r="D35" s="57">
        <v>0</v>
      </c>
      <c r="E35" s="57">
        <v>0</v>
      </c>
      <c r="F35" s="57">
        <v>0</v>
      </c>
      <c r="G35" s="57">
        <v>0</v>
      </c>
      <c r="H35" s="57">
        <v>0</v>
      </c>
      <c r="I35" s="57">
        <v>0</v>
      </c>
      <c r="J35" s="57">
        <v>0</v>
      </c>
      <c r="K35" s="57">
        <v>0</v>
      </c>
      <c r="L35" s="57">
        <v>0</v>
      </c>
      <c r="M35" s="57">
        <v>0</v>
      </c>
      <c r="N35" s="57">
        <v>0</v>
      </c>
      <c r="O35" s="57">
        <v>0</v>
      </c>
      <c r="P35" s="57">
        <f t="shared" si="16"/>
        <v>0</v>
      </c>
      <c r="Q35" s="57">
        <v>0</v>
      </c>
      <c r="R35" s="57">
        <v>0</v>
      </c>
      <c r="S35" s="57">
        <v>0</v>
      </c>
      <c r="T35" s="57">
        <v>0</v>
      </c>
      <c r="U35" s="57">
        <v>0</v>
      </c>
      <c r="V35" s="57">
        <v>0</v>
      </c>
      <c r="W35" s="57">
        <v>0</v>
      </c>
      <c r="X35" s="57">
        <v>0</v>
      </c>
      <c r="Y35" s="57">
        <v>0</v>
      </c>
      <c r="Z35" s="57">
        <v>0</v>
      </c>
      <c r="AA35" s="57">
        <v>0</v>
      </c>
      <c r="AB35" s="57">
        <v>0</v>
      </c>
      <c r="AC35" s="57">
        <f>SUM(Q35:AB35)</f>
        <v>0</v>
      </c>
    </row>
    <row r="36" spans="1:29" x14ac:dyDescent="0.2">
      <c r="B36" s="43" t="s">
        <v>401</v>
      </c>
      <c r="C36" s="44"/>
      <c r="D36" s="58">
        <f t="shared" ref="D36:AC36" si="17">SUM(D33:D35)</f>
        <v>0</v>
      </c>
      <c r="E36" s="58">
        <f t="shared" si="17"/>
        <v>0</v>
      </c>
      <c r="F36" s="58">
        <f t="shared" si="17"/>
        <v>0</v>
      </c>
      <c r="G36" s="58">
        <f t="shared" si="17"/>
        <v>0</v>
      </c>
      <c r="H36" s="58">
        <f t="shared" si="17"/>
        <v>0</v>
      </c>
      <c r="I36" s="58">
        <f t="shared" si="17"/>
        <v>0</v>
      </c>
      <c r="J36" s="58">
        <f t="shared" si="17"/>
        <v>0</v>
      </c>
      <c r="K36" s="58">
        <f t="shared" si="17"/>
        <v>0</v>
      </c>
      <c r="L36" s="58">
        <f t="shared" si="17"/>
        <v>0</v>
      </c>
      <c r="M36" s="58">
        <f t="shared" si="17"/>
        <v>0</v>
      </c>
      <c r="N36" s="58">
        <f t="shared" si="17"/>
        <v>0</v>
      </c>
      <c r="O36" s="58">
        <f t="shared" si="17"/>
        <v>0</v>
      </c>
      <c r="P36" s="58">
        <f t="shared" si="17"/>
        <v>0</v>
      </c>
      <c r="Q36" s="58">
        <f t="shared" si="17"/>
        <v>0</v>
      </c>
      <c r="R36" s="58">
        <f t="shared" si="17"/>
        <v>0</v>
      </c>
      <c r="S36" s="58">
        <f t="shared" si="17"/>
        <v>0</v>
      </c>
      <c r="T36" s="58">
        <f t="shared" si="17"/>
        <v>0</v>
      </c>
      <c r="U36" s="58">
        <f t="shared" si="17"/>
        <v>0</v>
      </c>
      <c r="V36" s="58">
        <f t="shared" si="17"/>
        <v>0</v>
      </c>
      <c r="W36" s="58">
        <f t="shared" si="17"/>
        <v>0</v>
      </c>
      <c r="X36" s="58">
        <f t="shared" si="17"/>
        <v>0</v>
      </c>
      <c r="Y36" s="58">
        <f t="shared" si="17"/>
        <v>0</v>
      </c>
      <c r="Z36" s="58">
        <f t="shared" si="17"/>
        <v>0</v>
      </c>
      <c r="AA36" s="58">
        <f t="shared" si="17"/>
        <v>0</v>
      </c>
      <c r="AB36" s="58">
        <f t="shared" si="17"/>
        <v>0</v>
      </c>
      <c r="AC36" s="58">
        <f t="shared" si="17"/>
        <v>0</v>
      </c>
    </row>
    <row r="37" spans="1:29" x14ac:dyDescent="0.2">
      <c r="B37" s="37" t="s">
        <v>145</v>
      </c>
      <c r="C37" s="8" t="s">
        <v>146</v>
      </c>
      <c r="D37" s="57">
        <v>0</v>
      </c>
      <c r="E37" s="57">
        <v>0</v>
      </c>
      <c r="F37" s="57">
        <v>0</v>
      </c>
      <c r="G37" s="57">
        <v>0</v>
      </c>
      <c r="H37" s="57">
        <v>0</v>
      </c>
      <c r="I37" s="57">
        <v>0</v>
      </c>
      <c r="J37" s="57">
        <v>0</v>
      </c>
      <c r="K37" s="57">
        <v>0</v>
      </c>
      <c r="L37" s="57">
        <v>0</v>
      </c>
      <c r="M37" s="57">
        <v>0</v>
      </c>
      <c r="N37" s="57">
        <v>0</v>
      </c>
      <c r="O37" s="57">
        <v>0</v>
      </c>
      <c r="P37" s="57">
        <f t="shared" ref="P37:P41" si="18">SUM(D37:G37)</f>
        <v>0</v>
      </c>
      <c r="Q37" s="57">
        <v>0</v>
      </c>
      <c r="R37" s="57">
        <v>0</v>
      </c>
      <c r="S37" s="57">
        <v>0</v>
      </c>
      <c r="T37" s="57">
        <v>0</v>
      </c>
      <c r="U37" s="57">
        <v>0</v>
      </c>
      <c r="V37" s="57">
        <v>0</v>
      </c>
      <c r="W37" s="57">
        <v>0</v>
      </c>
      <c r="X37" s="57">
        <v>0</v>
      </c>
      <c r="Y37" s="57">
        <v>0</v>
      </c>
      <c r="Z37" s="57">
        <v>0</v>
      </c>
      <c r="AA37" s="57">
        <v>0</v>
      </c>
      <c r="AB37" s="57">
        <v>0</v>
      </c>
      <c r="AC37" s="57">
        <f>SUM(Q37:AB37)</f>
        <v>0</v>
      </c>
    </row>
    <row r="38" spans="1:29" x14ac:dyDescent="0.2">
      <c r="B38" s="37"/>
      <c r="C38" s="8" t="s">
        <v>147</v>
      </c>
      <c r="D38" s="57">
        <v>0</v>
      </c>
      <c r="E38" s="57">
        <v>0</v>
      </c>
      <c r="F38" s="57">
        <v>0</v>
      </c>
      <c r="G38" s="57">
        <v>0</v>
      </c>
      <c r="H38" s="57">
        <v>0</v>
      </c>
      <c r="I38" s="57">
        <v>0</v>
      </c>
      <c r="J38" s="57">
        <v>0</v>
      </c>
      <c r="K38" s="57">
        <v>0</v>
      </c>
      <c r="L38" s="57">
        <v>0</v>
      </c>
      <c r="M38" s="57">
        <v>0</v>
      </c>
      <c r="N38" s="57">
        <v>0</v>
      </c>
      <c r="O38" s="57">
        <v>0</v>
      </c>
      <c r="P38" s="57">
        <f t="shared" si="18"/>
        <v>0</v>
      </c>
      <c r="Q38" s="57">
        <v>0</v>
      </c>
      <c r="R38" s="57">
        <v>0</v>
      </c>
      <c r="S38" s="57">
        <v>0</v>
      </c>
      <c r="T38" s="57">
        <v>0</v>
      </c>
      <c r="U38" s="57">
        <v>0</v>
      </c>
      <c r="V38" s="57">
        <v>0</v>
      </c>
      <c r="W38" s="57">
        <v>0</v>
      </c>
      <c r="X38" s="57">
        <v>0</v>
      </c>
      <c r="Y38" s="57">
        <v>0</v>
      </c>
      <c r="Z38" s="57">
        <v>0</v>
      </c>
      <c r="AA38" s="57">
        <v>0</v>
      </c>
      <c r="AB38" s="57">
        <v>0</v>
      </c>
      <c r="AC38" s="57">
        <f>SUM(Q38:AB38)</f>
        <v>0</v>
      </c>
    </row>
    <row r="39" spans="1:29" x14ac:dyDescent="0.2">
      <c r="B39" s="37"/>
      <c r="C39" s="8" t="s">
        <v>148</v>
      </c>
      <c r="D39" s="57">
        <v>0</v>
      </c>
      <c r="E39" s="57">
        <v>0</v>
      </c>
      <c r="F39" s="57">
        <v>0</v>
      </c>
      <c r="G39" s="57">
        <v>0</v>
      </c>
      <c r="H39" s="57">
        <v>0</v>
      </c>
      <c r="I39" s="57">
        <v>0</v>
      </c>
      <c r="J39" s="57">
        <v>0</v>
      </c>
      <c r="K39" s="57">
        <v>0</v>
      </c>
      <c r="L39" s="57">
        <v>0</v>
      </c>
      <c r="M39" s="57">
        <v>0</v>
      </c>
      <c r="N39" s="57">
        <v>0</v>
      </c>
      <c r="O39" s="57">
        <v>0</v>
      </c>
      <c r="P39" s="57">
        <f t="shared" si="18"/>
        <v>0</v>
      </c>
      <c r="Q39" s="57">
        <v>0</v>
      </c>
      <c r="R39" s="57">
        <v>0</v>
      </c>
      <c r="S39" s="57">
        <v>0</v>
      </c>
      <c r="T39" s="57">
        <v>0</v>
      </c>
      <c r="U39" s="57">
        <v>0</v>
      </c>
      <c r="V39" s="57">
        <v>0</v>
      </c>
      <c r="W39" s="57">
        <v>0</v>
      </c>
      <c r="X39" s="57">
        <v>0</v>
      </c>
      <c r="Y39" s="57">
        <v>0</v>
      </c>
      <c r="Z39" s="57">
        <v>0</v>
      </c>
      <c r="AA39" s="57">
        <v>0</v>
      </c>
      <c r="AB39" s="57">
        <v>0</v>
      </c>
      <c r="AC39" s="57">
        <f>SUM(Q39:AB39)</f>
        <v>0</v>
      </c>
    </row>
    <row r="40" spans="1:29" x14ac:dyDescent="0.2">
      <c r="B40" s="37"/>
      <c r="C40" s="8" t="s">
        <v>149</v>
      </c>
      <c r="D40" s="57">
        <v>0</v>
      </c>
      <c r="E40" s="57">
        <v>0</v>
      </c>
      <c r="F40" s="57">
        <v>0</v>
      </c>
      <c r="G40" s="57">
        <v>0</v>
      </c>
      <c r="H40" s="57">
        <v>0</v>
      </c>
      <c r="I40" s="57">
        <v>0</v>
      </c>
      <c r="J40" s="57">
        <v>0</v>
      </c>
      <c r="K40" s="57">
        <v>0</v>
      </c>
      <c r="L40" s="57">
        <v>0</v>
      </c>
      <c r="M40" s="57">
        <v>0</v>
      </c>
      <c r="N40" s="57">
        <v>30</v>
      </c>
      <c r="O40" s="57">
        <v>0</v>
      </c>
      <c r="P40" s="57">
        <f t="shared" si="18"/>
        <v>0</v>
      </c>
      <c r="Q40" s="57">
        <v>0</v>
      </c>
      <c r="R40" s="57">
        <v>0</v>
      </c>
      <c r="S40" s="57">
        <v>0</v>
      </c>
      <c r="T40" s="57">
        <v>0</v>
      </c>
      <c r="U40" s="57">
        <v>0</v>
      </c>
      <c r="V40" s="57">
        <v>0</v>
      </c>
      <c r="W40" s="57">
        <v>0</v>
      </c>
      <c r="X40" s="57">
        <v>0</v>
      </c>
      <c r="Y40" s="57">
        <v>0</v>
      </c>
      <c r="Z40" s="57">
        <v>0</v>
      </c>
      <c r="AA40" s="57">
        <v>0</v>
      </c>
      <c r="AB40" s="57">
        <v>0</v>
      </c>
      <c r="AC40" s="57">
        <f>SUM(Q40:AB40)</f>
        <v>0</v>
      </c>
    </row>
    <row r="41" spans="1:29" x14ac:dyDescent="0.2">
      <c r="B41" s="37"/>
      <c r="C41" s="8" t="s">
        <v>150</v>
      </c>
      <c r="D41" s="57">
        <v>0</v>
      </c>
      <c r="E41" s="57">
        <v>0</v>
      </c>
      <c r="F41" s="57">
        <v>0</v>
      </c>
      <c r="G41" s="57">
        <v>0</v>
      </c>
      <c r="H41" s="57">
        <v>0</v>
      </c>
      <c r="I41" s="57">
        <v>0</v>
      </c>
      <c r="J41" s="57">
        <v>0</v>
      </c>
      <c r="K41" s="57">
        <v>0</v>
      </c>
      <c r="L41" s="57">
        <v>0</v>
      </c>
      <c r="M41" s="57">
        <v>0</v>
      </c>
      <c r="N41" s="57">
        <v>0</v>
      </c>
      <c r="O41" s="57">
        <v>0</v>
      </c>
      <c r="P41" s="57">
        <f t="shared" si="18"/>
        <v>0</v>
      </c>
      <c r="Q41" s="57">
        <v>0</v>
      </c>
      <c r="R41" s="57">
        <v>0</v>
      </c>
      <c r="S41" s="57">
        <v>0</v>
      </c>
      <c r="T41" s="57">
        <v>0</v>
      </c>
      <c r="U41" s="57">
        <v>0</v>
      </c>
      <c r="V41" s="57">
        <v>0</v>
      </c>
      <c r="W41" s="57">
        <v>0</v>
      </c>
      <c r="X41" s="57">
        <v>0</v>
      </c>
      <c r="Y41" s="57">
        <v>0</v>
      </c>
      <c r="Z41" s="57">
        <v>0</v>
      </c>
      <c r="AA41" s="57">
        <v>0</v>
      </c>
      <c r="AB41" s="57">
        <v>0</v>
      </c>
      <c r="AC41" s="57">
        <f>SUM(Q41:AB41)</f>
        <v>0</v>
      </c>
    </row>
    <row r="42" spans="1:29" x14ac:dyDescent="0.2">
      <c r="B42" s="43" t="s">
        <v>288</v>
      </c>
      <c r="C42" s="44"/>
      <c r="D42" s="58">
        <f t="shared" ref="D42:I42" si="19">SUM(D37:D41)</f>
        <v>0</v>
      </c>
      <c r="E42" s="58">
        <f t="shared" si="19"/>
        <v>0</v>
      </c>
      <c r="F42" s="58">
        <f t="shared" si="19"/>
        <v>0</v>
      </c>
      <c r="G42" s="58">
        <f t="shared" si="19"/>
        <v>0</v>
      </c>
      <c r="H42" s="58">
        <f t="shared" si="19"/>
        <v>0</v>
      </c>
      <c r="I42" s="58">
        <f t="shared" si="19"/>
        <v>0</v>
      </c>
      <c r="J42" s="58">
        <v>0</v>
      </c>
      <c r="K42" s="58">
        <f t="shared" ref="K42:P42" si="20">SUM(K37:K41)</f>
        <v>0</v>
      </c>
      <c r="L42" s="58">
        <f t="shared" si="20"/>
        <v>0</v>
      </c>
      <c r="M42" s="58">
        <f t="shared" si="20"/>
        <v>0</v>
      </c>
      <c r="N42" s="58">
        <f t="shared" si="20"/>
        <v>30</v>
      </c>
      <c r="O42" s="58">
        <f t="shared" si="20"/>
        <v>0</v>
      </c>
      <c r="P42" s="58">
        <f t="shared" si="20"/>
        <v>0</v>
      </c>
      <c r="Q42" s="58">
        <f t="shared" ref="Q42:V42" si="21">SUM(Q37:Q41)</f>
        <v>0</v>
      </c>
      <c r="R42" s="58">
        <f t="shared" si="21"/>
        <v>0</v>
      </c>
      <c r="S42" s="58">
        <f t="shared" si="21"/>
        <v>0</v>
      </c>
      <c r="T42" s="58">
        <f t="shared" si="21"/>
        <v>0</v>
      </c>
      <c r="U42" s="58">
        <f t="shared" si="21"/>
        <v>0</v>
      </c>
      <c r="V42" s="58">
        <f t="shared" si="21"/>
        <v>0</v>
      </c>
      <c r="W42" s="58">
        <v>0</v>
      </c>
      <c r="X42" s="58">
        <f t="shared" ref="X42:AC42" si="22">SUM(X37:X41)</f>
        <v>0</v>
      </c>
      <c r="Y42" s="58">
        <f t="shared" si="22"/>
        <v>0</v>
      </c>
      <c r="Z42" s="58">
        <f t="shared" si="22"/>
        <v>0</v>
      </c>
      <c r="AA42" s="58">
        <f t="shared" si="22"/>
        <v>0</v>
      </c>
      <c r="AB42" s="58">
        <f t="shared" si="22"/>
        <v>0</v>
      </c>
      <c r="AC42" s="58">
        <f t="shared" si="22"/>
        <v>0</v>
      </c>
    </row>
    <row r="43" spans="1:29" x14ac:dyDescent="0.2">
      <c r="B43" s="37" t="s">
        <v>289</v>
      </c>
      <c r="C43" s="8" t="s">
        <v>188</v>
      </c>
      <c r="D43" s="57">
        <v>0</v>
      </c>
      <c r="E43" s="57">
        <v>0</v>
      </c>
      <c r="F43" s="57">
        <v>0</v>
      </c>
      <c r="G43" s="57">
        <v>0</v>
      </c>
      <c r="H43" s="57">
        <v>0</v>
      </c>
      <c r="I43" s="57">
        <v>0</v>
      </c>
      <c r="J43" s="57">
        <v>0</v>
      </c>
      <c r="K43" s="57">
        <v>0</v>
      </c>
      <c r="L43" s="57">
        <v>0</v>
      </c>
      <c r="M43" s="57">
        <v>0</v>
      </c>
      <c r="N43" s="57">
        <v>0</v>
      </c>
      <c r="O43" s="57">
        <v>0</v>
      </c>
      <c r="P43" s="57">
        <f t="shared" ref="P43:P48" si="23">SUM(D43:G43)</f>
        <v>0</v>
      </c>
      <c r="Q43" s="57">
        <v>0</v>
      </c>
      <c r="R43" s="57">
        <v>0</v>
      </c>
      <c r="S43" s="57">
        <v>0</v>
      </c>
      <c r="T43" s="57">
        <v>0</v>
      </c>
      <c r="U43" s="57">
        <v>0</v>
      </c>
      <c r="V43" s="57">
        <v>0</v>
      </c>
      <c r="W43" s="57">
        <v>0</v>
      </c>
      <c r="X43" s="57">
        <v>0</v>
      </c>
      <c r="Y43" s="57">
        <v>0</v>
      </c>
      <c r="Z43" s="57">
        <v>0</v>
      </c>
      <c r="AA43" s="57">
        <v>0</v>
      </c>
      <c r="AB43" s="57">
        <v>0</v>
      </c>
      <c r="AC43" s="57">
        <f t="shared" ref="AC43:AC48" si="24">SUM(Q43:AB43)</f>
        <v>0</v>
      </c>
    </row>
    <row r="44" spans="1:29" x14ac:dyDescent="0.2">
      <c r="B44" s="37"/>
      <c r="C44" s="8" t="s">
        <v>290</v>
      </c>
      <c r="D44" s="57">
        <v>0</v>
      </c>
      <c r="E44" s="57">
        <v>0</v>
      </c>
      <c r="F44" s="57">
        <v>0</v>
      </c>
      <c r="G44" s="57">
        <v>0</v>
      </c>
      <c r="H44" s="57">
        <v>0</v>
      </c>
      <c r="I44" s="57">
        <v>0</v>
      </c>
      <c r="J44" s="57">
        <v>0</v>
      </c>
      <c r="K44" s="57">
        <v>0</v>
      </c>
      <c r="L44" s="57">
        <v>0</v>
      </c>
      <c r="M44" s="57">
        <v>0</v>
      </c>
      <c r="N44" s="57">
        <v>0</v>
      </c>
      <c r="O44" s="57">
        <v>0</v>
      </c>
      <c r="P44" s="57">
        <f t="shared" si="23"/>
        <v>0</v>
      </c>
      <c r="Q44" s="57">
        <v>0</v>
      </c>
      <c r="R44" s="57">
        <v>0</v>
      </c>
      <c r="S44" s="57">
        <v>0</v>
      </c>
      <c r="T44" s="57">
        <v>0</v>
      </c>
      <c r="U44" s="57">
        <v>0</v>
      </c>
      <c r="V44" s="57">
        <v>0</v>
      </c>
      <c r="W44" s="57">
        <v>0</v>
      </c>
      <c r="X44" s="57">
        <v>0</v>
      </c>
      <c r="Y44" s="57">
        <v>0</v>
      </c>
      <c r="Z44" s="57">
        <v>0</v>
      </c>
      <c r="AA44" s="57">
        <v>0</v>
      </c>
      <c r="AB44" s="57">
        <v>0</v>
      </c>
      <c r="AC44" s="57">
        <f t="shared" si="24"/>
        <v>0</v>
      </c>
    </row>
    <row r="45" spans="1:29" x14ac:dyDescent="0.2">
      <c r="B45" s="37"/>
      <c r="C45" s="8" t="s">
        <v>291</v>
      </c>
      <c r="D45" s="57">
        <v>0</v>
      </c>
      <c r="E45" s="57">
        <v>0</v>
      </c>
      <c r="F45" s="57">
        <v>0</v>
      </c>
      <c r="G45" s="57">
        <v>0</v>
      </c>
      <c r="H45" s="57">
        <v>0</v>
      </c>
      <c r="I45" s="57">
        <v>0</v>
      </c>
      <c r="J45" s="57">
        <v>0</v>
      </c>
      <c r="K45" s="57">
        <v>0</v>
      </c>
      <c r="L45" s="57">
        <v>0</v>
      </c>
      <c r="M45" s="57">
        <v>0</v>
      </c>
      <c r="N45" s="57">
        <v>0</v>
      </c>
      <c r="O45" s="57">
        <v>0</v>
      </c>
      <c r="P45" s="57">
        <f t="shared" si="23"/>
        <v>0</v>
      </c>
      <c r="Q45" s="57">
        <v>0</v>
      </c>
      <c r="R45" s="57">
        <v>0</v>
      </c>
      <c r="S45" s="57">
        <v>0</v>
      </c>
      <c r="T45" s="57">
        <v>0</v>
      </c>
      <c r="U45" s="57">
        <v>0</v>
      </c>
      <c r="V45" s="57">
        <v>0</v>
      </c>
      <c r="W45" s="57">
        <v>0</v>
      </c>
      <c r="X45" s="57">
        <v>0</v>
      </c>
      <c r="Y45" s="57">
        <v>0</v>
      </c>
      <c r="Z45" s="57">
        <v>0</v>
      </c>
      <c r="AA45" s="57">
        <v>0</v>
      </c>
      <c r="AB45" s="57">
        <v>0</v>
      </c>
      <c r="AC45" s="57">
        <f t="shared" si="24"/>
        <v>0</v>
      </c>
    </row>
    <row r="46" spans="1:29" x14ac:dyDescent="0.2">
      <c r="B46" s="37"/>
      <c r="C46" s="8" t="s">
        <v>189</v>
      </c>
      <c r="D46" s="57">
        <v>0</v>
      </c>
      <c r="E46" s="57">
        <v>0</v>
      </c>
      <c r="F46" s="57">
        <v>0</v>
      </c>
      <c r="G46" s="57">
        <v>0</v>
      </c>
      <c r="H46" s="57">
        <v>0</v>
      </c>
      <c r="I46" s="57">
        <v>0</v>
      </c>
      <c r="J46" s="57">
        <v>0</v>
      </c>
      <c r="K46" s="57">
        <v>0</v>
      </c>
      <c r="L46" s="57">
        <v>0</v>
      </c>
      <c r="M46" s="57">
        <v>0</v>
      </c>
      <c r="N46" s="57">
        <v>0</v>
      </c>
      <c r="O46" s="57">
        <v>0</v>
      </c>
      <c r="P46" s="57">
        <f t="shared" si="23"/>
        <v>0</v>
      </c>
      <c r="Q46" s="57">
        <v>0</v>
      </c>
      <c r="R46" s="57">
        <v>0</v>
      </c>
      <c r="S46" s="57">
        <v>0</v>
      </c>
      <c r="T46" s="57">
        <v>0</v>
      </c>
      <c r="U46" s="57">
        <v>0</v>
      </c>
      <c r="V46" s="57">
        <v>0</v>
      </c>
      <c r="W46" s="57">
        <v>0</v>
      </c>
      <c r="X46" s="57">
        <v>0</v>
      </c>
      <c r="Y46" s="57">
        <v>0</v>
      </c>
      <c r="Z46" s="57">
        <v>0</v>
      </c>
      <c r="AA46" s="57">
        <v>0</v>
      </c>
      <c r="AB46" s="57">
        <v>0</v>
      </c>
      <c r="AC46" s="57">
        <f t="shared" si="24"/>
        <v>0</v>
      </c>
    </row>
    <row r="47" spans="1:29" x14ac:dyDescent="0.2">
      <c r="B47" s="37"/>
      <c r="C47" s="8" t="s">
        <v>190</v>
      </c>
      <c r="D47" s="57">
        <v>0</v>
      </c>
      <c r="E47" s="57">
        <v>0</v>
      </c>
      <c r="F47" s="57">
        <v>0</v>
      </c>
      <c r="G47" s="57">
        <v>0</v>
      </c>
      <c r="H47" s="57">
        <v>0</v>
      </c>
      <c r="I47" s="57">
        <v>0</v>
      </c>
      <c r="J47" s="57">
        <v>0</v>
      </c>
      <c r="K47" s="57">
        <v>0</v>
      </c>
      <c r="L47" s="57">
        <v>0</v>
      </c>
      <c r="M47" s="57">
        <v>0</v>
      </c>
      <c r="N47" s="57">
        <v>0</v>
      </c>
      <c r="O47" s="57">
        <v>0</v>
      </c>
      <c r="P47" s="57">
        <f t="shared" si="23"/>
        <v>0</v>
      </c>
      <c r="Q47" s="57">
        <v>0</v>
      </c>
      <c r="R47" s="57">
        <v>0</v>
      </c>
      <c r="S47" s="57">
        <v>0</v>
      </c>
      <c r="T47" s="57">
        <v>0</v>
      </c>
      <c r="U47" s="57">
        <v>0</v>
      </c>
      <c r="V47" s="57">
        <v>0</v>
      </c>
      <c r="W47" s="57">
        <v>0</v>
      </c>
      <c r="X47" s="57">
        <v>0</v>
      </c>
      <c r="Y47" s="57">
        <v>0</v>
      </c>
      <c r="Z47" s="57">
        <v>0</v>
      </c>
      <c r="AA47" s="57">
        <v>0</v>
      </c>
      <c r="AB47" s="57">
        <v>0</v>
      </c>
      <c r="AC47" s="57">
        <f t="shared" si="24"/>
        <v>0</v>
      </c>
    </row>
    <row r="48" spans="1:29" x14ac:dyDescent="0.2">
      <c r="B48" s="37"/>
      <c r="C48" s="8" t="s">
        <v>191</v>
      </c>
      <c r="D48" s="57">
        <v>0</v>
      </c>
      <c r="E48" s="57">
        <v>0</v>
      </c>
      <c r="F48" s="57">
        <v>0</v>
      </c>
      <c r="G48" s="57">
        <v>0</v>
      </c>
      <c r="H48" s="57">
        <v>0</v>
      </c>
      <c r="I48" s="57">
        <v>0</v>
      </c>
      <c r="J48" s="57">
        <v>0</v>
      </c>
      <c r="K48" s="57">
        <v>0</v>
      </c>
      <c r="L48" s="57">
        <v>0</v>
      </c>
      <c r="M48" s="57">
        <v>0</v>
      </c>
      <c r="N48" s="57">
        <v>0</v>
      </c>
      <c r="O48" s="57">
        <v>0</v>
      </c>
      <c r="P48" s="57">
        <f t="shared" si="23"/>
        <v>0</v>
      </c>
      <c r="Q48" s="57">
        <v>0</v>
      </c>
      <c r="R48" s="57">
        <v>0</v>
      </c>
      <c r="S48" s="57">
        <v>0</v>
      </c>
      <c r="T48" s="57">
        <v>0</v>
      </c>
      <c r="U48" s="57">
        <v>0</v>
      </c>
      <c r="V48" s="57">
        <v>0</v>
      </c>
      <c r="W48" s="57">
        <v>0</v>
      </c>
      <c r="X48" s="57">
        <v>0</v>
      </c>
      <c r="Y48" s="57">
        <v>0</v>
      </c>
      <c r="Z48" s="57">
        <v>0</v>
      </c>
      <c r="AA48" s="57">
        <v>0</v>
      </c>
      <c r="AB48" s="57">
        <v>0</v>
      </c>
      <c r="AC48" s="57">
        <f t="shared" si="24"/>
        <v>0</v>
      </c>
    </row>
    <row r="49" spans="1:29" x14ac:dyDescent="0.2">
      <c r="B49" s="43" t="s">
        <v>292</v>
      </c>
      <c r="C49" s="44"/>
      <c r="D49" s="58">
        <f t="shared" ref="D49:I49" si="25">SUM(D43:D48)</f>
        <v>0</v>
      </c>
      <c r="E49" s="58">
        <f t="shared" si="25"/>
        <v>0</v>
      </c>
      <c r="F49" s="58">
        <f t="shared" si="25"/>
        <v>0</v>
      </c>
      <c r="G49" s="58">
        <f t="shared" si="25"/>
        <v>0</v>
      </c>
      <c r="H49" s="58">
        <f t="shared" si="25"/>
        <v>0</v>
      </c>
      <c r="I49" s="58">
        <f t="shared" si="25"/>
        <v>0</v>
      </c>
      <c r="J49" s="58">
        <v>0</v>
      </c>
      <c r="K49" s="58">
        <f t="shared" ref="K49:P49" si="26">SUM(K43:K48)</f>
        <v>0</v>
      </c>
      <c r="L49" s="58">
        <f t="shared" si="26"/>
        <v>0</v>
      </c>
      <c r="M49" s="58">
        <f t="shared" si="26"/>
        <v>0</v>
      </c>
      <c r="N49" s="58">
        <f t="shared" si="26"/>
        <v>0</v>
      </c>
      <c r="O49" s="58">
        <f t="shared" si="26"/>
        <v>0</v>
      </c>
      <c r="P49" s="58">
        <f t="shared" si="26"/>
        <v>0</v>
      </c>
      <c r="Q49" s="58">
        <f t="shared" ref="Q49:V49" si="27">SUM(Q43:Q48)</f>
        <v>0</v>
      </c>
      <c r="R49" s="58">
        <f t="shared" si="27"/>
        <v>0</v>
      </c>
      <c r="S49" s="58">
        <f t="shared" si="27"/>
        <v>0</v>
      </c>
      <c r="T49" s="58">
        <f t="shared" si="27"/>
        <v>0</v>
      </c>
      <c r="U49" s="58">
        <f t="shared" si="27"/>
        <v>0</v>
      </c>
      <c r="V49" s="58">
        <f t="shared" si="27"/>
        <v>0</v>
      </c>
      <c r="W49" s="58">
        <v>0</v>
      </c>
      <c r="X49" s="58">
        <f t="shared" ref="X49:AC49" si="28">SUM(X43:X48)</f>
        <v>0</v>
      </c>
      <c r="Y49" s="58">
        <f t="shared" si="28"/>
        <v>0</v>
      </c>
      <c r="Z49" s="58">
        <f t="shared" si="28"/>
        <v>0</v>
      </c>
      <c r="AA49" s="58">
        <f t="shared" si="28"/>
        <v>0</v>
      </c>
      <c r="AB49" s="58">
        <f t="shared" si="28"/>
        <v>0</v>
      </c>
      <c r="AC49" s="58">
        <f t="shared" si="28"/>
        <v>0</v>
      </c>
    </row>
    <row r="50" spans="1:29" x14ac:dyDescent="0.2">
      <c r="B50" s="37" t="s">
        <v>151</v>
      </c>
      <c r="C50" s="8" t="s">
        <v>155</v>
      </c>
      <c r="D50" s="57">
        <v>0</v>
      </c>
      <c r="E50" s="57">
        <v>0</v>
      </c>
      <c r="F50" s="57">
        <v>0</v>
      </c>
      <c r="G50" s="57">
        <v>0</v>
      </c>
      <c r="H50" s="57">
        <v>0</v>
      </c>
      <c r="I50" s="57">
        <v>0</v>
      </c>
      <c r="J50" s="57">
        <v>0</v>
      </c>
      <c r="K50" s="57">
        <v>0</v>
      </c>
      <c r="L50" s="57">
        <v>0</v>
      </c>
      <c r="M50" s="57">
        <v>0</v>
      </c>
      <c r="N50" s="57">
        <v>0</v>
      </c>
      <c r="O50" s="57">
        <v>0</v>
      </c>
      <c r="P50" s="57">
        <f t="shared" ref="P50:P55" si="29">SUM(D50:G50)</f>
        <v>0</v>
      </c>
      <c r="Q50" s="57">
        <v>0</v>
      </c>
      <c r="R50" s="57">
        <v>0</v>
      </c>
      <c r="S50" s="57">
        <v>0</v>
      </c>
      <c r="T50" s="57">
        <v>0</v>
      </c>
      <c r="U50" s="57">
        <v>0</v>
      </c>
      <c r="V50" s="57">
        <v>0</v>
      </c>
      <c r="W50" s="57">
        <v>0</v>
      </c>
      <c r="X50" s="57">
        <v>0</v>
      </c>
      <c r="Y50" s="57">
        <v>0</v>
      </c>
      <c r="Z50" s="57">
        <v>0</v>
      </c>
      <c r="AA50" s="57">
        <v>0</v>
      </c>
      <c r="AB50" s="57">
        <v>0</v>
      </c>
      <c r="AC50" s="57">
        <f t="shared" ref="AC50:AC55" si="30">SUM(Q50:AB50)</f>
        <v>0</v>
      </c>
    </row>
    <row r="51" spans="1:29" x14ac:dyDescent="0.2">
      <c r="B51" s="37"/>
      <c r="C51" s="8" t="s">
        <v>157</v>
      </c>
      <c r="D51" s="57">
        <v>0</v>
      </c>
      <c r="E51" s="57">
        <v>0</v>
      </c>
      <c r="F51" s="57">
        <v>0</v>
      </c>
      <c r="G51" s="57">
        <v>0</v>
      </c>
      <c r="H51" s="57">
        <v>0</v>
      </c>
      <c r="I51" s="57">
        <v>0</v>
      </c>
      <c r="J51" s="57">
        <v>0</v>
      </c>
      <c r="K51" s="57">
        <v>0</v>
      </c>
      <c r="L51" s="57">
        <v>0</v>
      </c>
      <c r="M51" s="57">
        <v>0</v>
      </c>
      <c r="N51" s="57">
        <v>0</v>
      </c>
      <c r="O51" s="57">
        <v>0</v>
      </c>
      <c r="P51" s="57">
        <f t="shared" si="29"/>
        <v>0</v>
      </c>
      <c r="Q51" s="57">
        <v>0</v>
      </c>
      <c r="R51" s="57">
        <v>0</v>
      </c>
      <c r="S51" s="57">
        <v>0</v>
      </c>
      <c r="T51" s="57">
        <v>0</v>
      </c>
      <c r="U51" s="57">
        <v>0</v>
      </c>
      <c r="V51" s="57">
        <v>0</v>
      </c>
      <c r="W51" s="57">
        <v>0</v>
      </c>
      <c r="X51" s="57">
        <v>0</v>
      </c>
      <c r="Y51" s="57">
        <v>0</v>
      </c>
      <c r="Z51" s="57">
        <v>0</v>
      </c>
      <c r="AA51" s="57">
        <v>0</v>
      </c>
      <c r="AB51" s="57">
        <v>0</v>
      </c>
      <c r="AC51" s="57">
        <f t="shared" si="30"/>
        <v>0</v>
      </c>
    </row>
    <row r="52" spans="1:29" x14ac:dyDescent="0.2">
      <c r="B52" s="37"/>
      <c r="C52" s="8" t="s">
        <v>152</v>
      </c>
      <c r="D52" s="57">
        <v>0</v>
      </c>
      <c r="E52" s="57">
        <v>0</v>
      </c>
      <c r="F52" s="57">
        <v>0</v>
      </c>
      <c r="G52" s="57">
        <v>0</v>
      </c>
      <c r="H52" s="57">
        <v>0</v>
      </c>
      <c r="I52" s="57">
        <v>0</v>
      </c>
      <c r="J52" s="57">
        <v>0</v>
      </c>
      <c r="K52" s="57">
        <v>0</v>
      </c>
      <c r="L52" s="57">
        <v>0</v>
      </c>
      <c r="M52" s="57">
        <v>0</v>
      </c>
      <c r="N52" s="57">
        <v>0</v>
      </c>
      <c r="O52" s="57">
        <v>0</v>
      </c>
      <c r="P52" s="57">
        <f t="shared" si="29"/>
        <v>0</v>
      </c>
      <c r="Q52" s="57">
        <v>0</v>
      </c>
      <c r="R52" s="57">
        <v>0</v>
      </c>
      <c r="S52" s="57">
        <v>0</v>
      </c>
      <c r="T52" s="57">
        <v>0</v>
      </c>
      <c r="U52" s="57">
        <v>0</v>
      </c>
      <c r="V52" s="57">
        <v>0</v>
      </c>
      <c r="W52" s="57">
        <v>0</v>
      </c>
      <c r="X52" s="57">
        <v>0</v>
      </c>
      <c r="Y52" s="57">
        <v>0</v>
      </c>
      <c r="Z52" s="57">
        <v>0</v>
      </c>
      <c r="AA52" s="57">
        <v>0</v>
      </c>
      <c r="AB52" s="57">
        <v>0</v>
      </c>
      <c r="AC52" s="57">
        <f t="shared" si="30"/>
        <v>0</v>
      </c>
    </row>
    <row r="53" spans="1:29" x14ac:dyDescent="0.2">
      <c r="B53" s="37"/>
      <c r="C53" s="8" t="s">
        <v>153</v>
      </c>
      <c r="D53" s="57">
        <v>0</v>
      </c>
      <c r="E53" s="57">
        <v>0</v>
      </c>
      <c r="F53" s="57">
        <v>0</v>
      </c>
      <c r="G53" s="57">
        <v>0</v>
      </c>
      <c r="H53" s="57">
        <v>0</v>
      </c>
      <c r="I53" s="57">
        <v>0</v>
      </c>
      <c r="J53" s="57">
        <v>0</v>
      </c>
      <c r="K53" s="57">
        <v>0</v>
      </c>
      <c r="L53" s="57">
        <v>0</v>
      </c>
      <c r="M53" s="57">
        <v>0</v>
      </c>
      <c r="N53" s="57">
        <v>0</v>
      </c>
      <c r="O53" s="57">
        <v>0</v>
      </c>
      <c r="P53" s="57">
        <f t="shared" si="29"/>
        <v>0</v>
      </c>
      <c r="Q53" s="57">
        <v>0</v>
      </c>
      <c r="R53" s="57">
        <v>0</v>
      </c>
      <c r="S53" s="57">
        <v>0</v>
      </c>
      <c r="T53" s="57">
        <v>0</v>
      </c>
      <c r="U53" s="57">
        <v>0</v>
      </c>
      <c r="V53" s="57">
        <v>0</v>
      </c>
      <c r="W53" s="57">
        <v>0</v>
      </c>
      <c r="X53" s="57">
        <v>0</v>
      </c>
      <c r="Y53" s="57">
        <v>0</v>
      </c>
      <c r="Z53" s="57">
        <v>0</v>
      </c>
      <c r="AA53" s="57">
        <v>0</v>
      </c>
      <c r="AB53" s="57">
        <v>0</v>
      </c>
      <c r="AC53" s="57">
        <f t="shared" si="30"/>
        <v>0</v>
      </c>
    </row>
    <row r="54" spans="1:29" x14ac:dyDescent="0.2">
      <c r="B54" s="37"/>
      <c r="C54" s="8" t="s">
        <v>154</v>
      </c>
      <c r="D54" s="57">
        <v>0</v>
      </c>
      <c r="E54" s="57">
        <v>0</v>
      </c>
      <c r="F54" s="57">
        <v>0</v>
      </c>
      <c r="G54" s="57">
        <v>0</v>
      </c>
      <c r="H54" s="57">
        <v>0</v>
      </c>
      <c r="I54" s="57">
        <v>0</v>
      </c>
      <c r="J54" s="57">
        <v>0</v>
      </c>
      <c r="K54" s="57">
        <v>0</v>
      </c>
      <c r="L54" s="57">
        <v>0</v>
      </c>
      <c r="M54" s="57">
        <v>0</v>
      </c>
      <c r="N54" s="57">
        <v>0</v>
      </c>
      <c r="O54" s="57">
        <v>0</v>
      </c>
      <c r="P54" s="57">
        <f t="shared" si="29"/>
        <v>0</v>
      </c>
      <c r="Q54" s="57">
        <v>0</v>
      </c>
      <c r="R54" s="57">
        <v>0</v>
      </c>
      <c r="S54" s="57">
        <v>0</v>
      </c>
      <c r="T54" s="57">
        <v>0</v>
      </c>
      <c r="U54" s="57">
        <v>0</v>
      </c>
      <c r="V54" s="57">
        <v>0</v>
      </c>
      <c r="W54" s="57">
        <v>0</v>
      </c>
      <c r="X54" s="57">
        <v>0</v>
      </c>
      <c r="Y54" s="57">
        <v>0</v>
      </c>
      <c r="Z54" s="57">
        <v>0</v>
      </c>
      <c r="AA54" s="57">
        <v>0</v>
      </c>
      <c r="AB54" s="57">
        <v>0</v>
      </c>
      <c r="AC54" s="57">
        <f t="shared" si="30"/>
        <v>0</v>
      </c>
    </row>
    <row r="55" spans="1:29" x14ac:dyDescent="0.2">
      <c r="B55" s="37"/>
      <c r="C55" s="8" t="s">
        <v>156</v>
      </c>
      <c r="D55" s="57">
        <v>0</v>
      </c>
      <c r="E55" s="57">
        <v>0</v>
      </c>
      <c r="F55" s="57">
        <v>0</v>
      </c>
      <c r="G55" s="57">
        <v>0</v>
      </c>
      <c r="H55" s="57">
        <v>0</v>
      </c>
      <c r="I55" s="57">
        <v>0</v>
      </c>
      <c r="J55" s="57">
        <v>0</v>
      </c>
      <c r="K55" s="57">
        <v>0</v>
      </c>
      <c r="L55" s="57">
        <v>0</v>
      </c>
      <c r="M55" s="57">
        <v>0</v>
      </c>
      <c r="N55" s="57">
        <v>0</v>
      </c>
      <c r="O55" s="57">
        <v>0</v>
      </c>
      <c r="P55" s="57">
        <f t="shared" si="29"/>
        <v>0</v>
      </c>
      <c r="Q55" s="57">
        <v>0</v>
      </c>
      <c r="R55" s="57">
        <v>0</v>
      </c>
      <c r="S55" s="57">
        <v>0</v>
      </c>
      <c r="T55" s="57">
        <v>0</v>
      </c>
      <c r="U55" s="57">
        <v>0</v>
      </c>
      <c r="V55" s="57">
        <v>0</v>
      </c>
      <c r="W55" s="57">
        <v>0</v>
      </c>
      <c r="X55" s="57">
        <v>0</v>
      </c>
      <c r="Y55" s="57">
        <v>0</v>
      </c>
      <c r="Z55" s="57">
        <v>0</v>
      </c>
      <c r="AA55" s="57">
        <v>0</v>
      </c>
      <c r="AB55" s="57">
        <v>0</v>
      </c>
      <c r="AC55" s="57">
        <f t="shared" si="30"/>
        <v>0</v>
      </c>
    </row>
    <row r="56" spans="1:29" x14ac:dyDescent="0.2">
      <c r="B56" s="43" t="s">
        <v>402</v>
      </c>
      <c r="C56" s="44"/>
      <c r="D56" s="58">
        <f t="shared" ref="D56:AC56" si="31">SUM(D50:D55)</f>
        <v>0</v>
      </c>
      <c r="E56" s="58">
        <f t="shared" si="31"/>
        <v>0</v>
      </c>
      <c r="F56" s="58">
        <f t="shared" si="31"/>
        <v>0</v>
      </c>
      <c r="G56" s="58">
        <f t="shared" si="31"/>
        <v>0</v>
      </c>
      <c r="H56" s="58">
        <f t="shared" si="31"/>
        <v>0</v>
      </c>
      <c r="I56" s="58">
        <f t="shared" si="31"/>
        <v>0</v>
      </c>
      <c r="J56" s="58">
        <f t="shared" si="31"/>
        <v>0</v>
      </c>
      <c r="K56" s="58">
        <f t="shared" si="31"/>
        <v>0</v>
      </c>
      <c r="L56" s="58">
        <f t="shared" si="31"/>
        <v>0</v>
      </c>
      <c r="M56" s="58">
        <f t="shared" si="31"/>
        <v>0</v>
      </c>
      <c r="N56" s="58">
        <f t="shared" si="31"/>
        <v>0</v>
      </c>
      <c r="O56" s="58">
        <f t="shared" si="31"/>
        <v>0</v>
      </c>
      <c r="P56" s="58">
        <f t="shared" si="31"/>
        <v>0</v>
      </c>
      <c r="Q56" s="58">
        <f t="shared" si="31"/>
        <v>0</v>
      </c>
      <c r="R56" s="58">
        <f t="shared" si="31"/>
        <v>0</v>
      </c>
      <c r="S56" s="58">
        <f t="shared" si="31"/>
        <v>0</v>
      </c>
      <c r="T56" s="58">
        <f t="shared" si="31"/>
        <v>0</v>
      </c>
      <c r="U56" s="58">
        <f t="shared" si="31"/>
        <v>0</v>
      </c>
      <c r="V56" s="58">
        <f t="shared" si="31"/>
        <v>0</v>
      </c>
      <c r="W56" s="58">
        <f t="shared" si="31"/>
        <v>0</v>
      </c>
      <c r="X56" s="58">
        <f t="shared" si="31"/>
        <v>0</v>
      </c>
      <c r="Y56" s="58">
        <f t="shared" si="31"/>
        <v>0</v>
      </c>
      <c r="Z56" s="58">
        <f t="shared" si="31"/>
        <v>0</v>
      </c>
      <c r="AA56" s="58">
        <f t="shared" si="31"/>
        <v>0</v>
      </c>
      <c r="AB56" s="58">
        <f t="shared" si="31"/>
        <v>0</v>
      </c>
      <c r="AC56" s="58">
        <f t="shared" si="31"/>
        <v>0</v>
      </c>
    </row>
    <row r="57" spans="1:29" x14ac:dyDescent="0.2">
      <c r="B57" s="37" t="s">
        <v>174</v>
      </c>
      <c r="C57" s="8" t="s">
        <v>175</v>
      </c>
      <c r="D57" s="57">
        <v>0</v>
      </c>
      <c r="E57" s="57">
        <v>0</v>
      </c>
      <c r="F57" s="57">
        <v>0</v>
      </c>
      <c r="G57" s="57">
        <v>0</v>
      </c>
      <c r="H57" s="57">
        <v>0</v>
      </c>
      <c r="I57" s="57">
        <v>100</v>
      </c>
      <c r="J57" s="57">
        <v>60</v>
      </c>
      <c r="K57" s="57">
        <v>170</v>
      </c>
      <c r="L57" s="57">
        <v>468</v>
      </c>
      <c r="M57" s="57">
        <v>798</v>
      </c>
      <c r="N57" s="57">
        <v>450</v>
      </c>
      <c r="O57" s="57">
        <v>104</v>
      </c>
      <c r="P57" s="57">
        <f>SUM(D57:G57)</f>
        <v>0</v>
      </c>
      <c r="Q57" s="57">
        <v>150</v>
      </c>
      <c r="R57" s="57">
        <v>250</v>
      </c>
      <c r="S57" s="57">
        <v>440</v>
      </c>
      <c r="T57" s="57">
        <v>340</v>
      </c>
      <c r="U57" s="57">
        <v>0</v>
      </c>
      <c r="V57" s="57">
        <v>0</v>
      </c>
      <c r="W57" s="57">
        <v>0</v>
      </c>
      <c r="X57" s="57">
        <v>0</v>
      </c>
      <c r="Y57" s="57">
        <v>0</v>
      </c>
      <c r="Z57" s="57">
        <v>0</v>
      </c>
      <c r="AA57" s="57">
        <v>0</v>
      </c>
      <c r="AB57" s="57">
        <v>0</v>
      </c>
      <c r="AC57" s="57">
        <f>SUM(Q57:AB57)</f>
        <v>1180</v>
      </c>
    </row>
    <row r="58" spans="1:29" x14ac:dyDescent="0.2">
      <c r="B58" s="43" t="s">
        <v>295</v>
      </c>
      <c r="C58" s="44"/>
      <c r="D58" s="58">
        <f t="shared" ref="D58:P58" si="32">SUM(D57:D57)</f>
        <v>0</v>
      </c>
      <c r="E58" s="58">
        <f t="shared" si="32"/>
        <v>0</v>
      </c>
      <c r="F58" s="58">
        <f t="shared" si="32"/>
        <v>0</v>
      </c>
      <c r="G58" s="58">
        <f t="shared" si="32"/>
        <v>0</v>
      </c>
      <c r="H58" s="58">
        <f t="shared" si="32"/>
        <v>0</v>
      </c>
      <c r="I58" s="58">
        <f t="shared" si="32"/>
        <v>100</v>
      </c>
      <c r="J58" s="58">
        <f t="shared" si="32"/>
        <v>60</v>
      </c>
      <c r="K58" s="58">
        <f t="shared" si="32"/>
        <v>170</v>
      </c>
      <c r="L58" s="58">
        <f t="shared" si="32"/>
        <v>468</v>
      </c>
      <c r="M58" s="58">
        <f t="shared" si="32"/>
        <v>798</v>
      </c>
      <c r="N58" s="58">
        <f t="shared" si="32"/>
        <v>450</v>
      </c>
      <c r="O58" s="58">
        <f t="shared" si="32"/>
        <v>104</v>
      </c>
      <c r="P58" s="58">
        <f t="shared" si="32"/>
        <v>0</v>
      </c>
      <c r="Q58" s="58">
        <f t="shared" ref="Q58:AC58" si="33">SUM(Q57:Q57)</f>
        <v>150</v>
      </c>
      <c r="R58" s="58">
        <f t="shared" si="33"/>
        <v>250</v>
      </c>
      <c r="S58" s="58">
        <f t="shared" si="33"/>
        <v>440</v>
      </c>
      <c r="T58" s="58">
        <f t="shared" si="33"/>
        <v>340</v>
      </c>
      <c r="U58" s="58">
        <f t="shared" si="33"/>
        <v>0</v>
      </c>
      <c r="V58" s="58">
        <f t="shared" si="33"/>
        <v>0</v>
      </c>
      <c r="W58" s="58">
        <f t="shared" si="33"/>
        <v>0</v>
      </c>
      <c r="X58" s="58">
        <f t="shared" si="33"/>
        <v>0</v>
      </c>
      <c r="Y58" s="58">
        <f t="shared" si="33"/>
        <v>0</v>
      </c>
      <c r="Z58" s="58">
        <f t="shared" si="33"/>
        <v>0</v>
      </c>
      <c r="AA58" s="58">
        <f t="shared" si="33"/>
        <v>0</v>
      </c>
      <c r="AB58" s="58">
        <f t="shared" si="33"/>
        <v>0</v>
      </c>
      <c r="AC58" s="58">
        <f t="shared" si="33"/>
        <v>1180</v>
      </c>
    </row>
    <row r="59" spans="1:29" x14ac:dyDescent="0.2">
      <c r="A59" s="49" t="s">
        <v>408</v>
      </c>
      <c r="B59" s="50"/>
      <c r="C59" s="51"/>
      <c r="D59" s="60">
        <f t="shared" ref="D59:AC59" si="34">D36+D42+D49+D56+D58</f>
        <v>0</v>
      </c>
      <c r="E59" s="60">
        <f t="shared" si="34"/>
        <v>0</v>
      </c>
      <c r="F59" s="60">
        <f t="shared" si="34"/>
        <v>0</v>
      </c>
      <c r="G59" s="60">
        <f t="shared" si="34"/>
        <v>0</v>
      </c>
      <c r="H59" s="60">
        <f t="shared" si="34"/>
        <v>0</v>
      </c>
      <c r="I59" s="60">
        <f t="shared" si="34"/>
        <v>100</v>
      </c>
      <c r="J59" s="60">
        <f t="shared" si="34"/>
        <v>60</v>
      </c>
      <c r="K59" s="60">
        <f t="shared" si="34"/>
        <v>170</v>
      </c>
      <c r="L59" s="60">
        <f t="shared" si="34"/>
        <v>468</v>
      </c>
      <c r="M59" s="60">
        <f t="shared" si="34"/>
        <v>798</v>
      </c>
      <c r="N59" s="60">
        <f t="shared" si="34"/>
        <v>480</v>
      </c>
      <c r="O59" s="60">
        <f t="shared" si="34"/>
        <v>104</v>
      </c>
      <c r="P59" s="60">
        <f t="shared" si="34"/>
        <v>0</v>
      </c>
      <c r="Q59" s="60">
        <f t="shared" si="34"/>
        <v>150</v>
      </c>
      <c r="R59" s="60">
        <f t="shared" si="34"/>
        <v>250</v>
      </c>
      <c r="S59" s="60">
        <f t="shared" si="34"/>
        <v>440</v>
      </c>
      <c r="T59" s="60">
        <f t="shared" si="34"/>
        <v>340</v>
      </c>
      <c r="U59" s="60">
        <f t="shared" si="34"/>
        <v>0</v>
      </c>
      <c r="V59" s="60">
        <f t="shared" si="34"/>
        <v>0</v>
      </c>
      <c r="W59" s="60">
        <f t="shared" si="34"/>
        <v>0</v>
      </c>
      <c r="X59" s="60">
        <f t="shared" si="34"/>
        <v>0</v>
      </c>
      <c r="Y59" s="60">
        <f t="shared" si="34"/>
        <v>0</v>
      </c>
      <c r="Z59" s="60">
        <f t="shared" si="34"/>
        <v>0</v>
      </c>
      <c r="AA59" s="60">
        <f t="shared" si="34"/>
        <v>0</v>
      </c>
      <c r="AB59" s="60">
        <f t="shared" si="34"/>
        <v>0</v>
      </c>
      <c r="AC59" s="60">
        <f t="shared" si="34"/>
        <v>1180</v>
      </c>
    </row>
    <row r="60" spans="1:29" x14ac:dyDescent="0.2">
      <c r="A60" s="40" t="s">
        <v>22</v>
      </c>
      <c r="B60" s="37" t="s">
        <v>23</v>
      </c>
      <c r="C60" s="8" t="s">
        <v>126</v>
      </c>
      <c r="D60" s="57">
        <v>0</v>
      </c>
      <c r="E60" s="57">
        <v>0</v>
      </c>
      <c r="F60" s="57">
        <v>0</v>
      </c>
      <c r="G60" s="57">
        <v>0</v>
      </c>
      <c r="H60" s="57">
        <v>0</v>
      </c>
      <c r="I60" s="57">
        <v>0</v>
      </c>
      <c r="J60" s="57">
        <v>0</v>
      </c>
      <c r="K60" s="57"/>
      <c r="L60" s="57"/>
      <c r="M60" s="57"/>
      <c r="N60" s="57"/>
      <c r="O60" s="57"/>
      <c r="P60" s="57">
        <f>SUM(D60:G60)</f>
        <v>0</v>
      </c>
      <c r="Q60" s="57">
        <v>0</v>
      </c>
      <c r="R60" s="57">
        <v>0</v>
      </c>
      <c r="S60" s="57">
        <v>0</v>
      </c>
      <c r="T60" s="57">
        <v>0</v>
      </c>
      <c r="U60" s="57">
        <v>0</v>
      </c>
      <c r="V60" s="57">
        <v>0</v>
      </c>
      <c r="W60" s="57">
        <v>0</v>
      </c>
      <c r="X60" s="57"/>
      <c r="Y60" s="57"/>
      <c r="Z60" s="57"/>
      <c r="AA60" s="57"/>
      <c r="AB60" s="57"/>
      <c r="AC60" s="57">
        <f>SUM(Q60:AB60)</f>
        <v>0</v>
      </c>
    </row>
    <row r="61" spans="1:29" x14ac:dyDescent="0.2">
      <c r="B61" s="43" t="s">
        <v>298</v>
      </c>
      <c r="C61" s="44"/>
      <c r="D61" s="58">
        <f t="shared" ref="D61:I61" si="35">SUM(D60)</f>
        <v>0</v>
      </c>
      <c r="E61" s="58">
        <f t="shared" si="35"/>
        <v>0</v>
      </c>
      <c r="F61" s="58">
        <f t="shared" si="35"/>
        <v>0</v>
      </c>
      <c r="G61" s="58">
        <f t="shared" si="35"/>
        <v>0</v>
      </c>
      <c r="H61" s="58">
        <f t="shared" si="35"/>
        <v>0</v>
      </c>
      <c r="I61" s="58">
        <f t="shared" si="35"/>
        <v>0</v>
      </c>
      <c r="J61" s="58">
        <v>0</v>
      </c>
      <c r="K61" s="58">
        <f t="shared" ref="K61:P61" si="36">SUM(K60)</f>
        <v>0</v>
      </c>
      <c r="L61" s="58">
        <f t="shared" si="36"/>
        <v>0</v>
      </c>
      <c r="M61" s="58">
        <f t="shared" si="36"/>
        <v>0</v>
      </c>
      <c r="N61" s="58">
        <f t="shared" si="36"/>
        <v>0</v>
      </c>
      <c r="O61" s="58">
        <f t="shared" si="36"/>
        <v>0</v>
      </c>
      <c r="P61" s="58">
        <f t="shared" si="36"/>
        <v>0</v>
      </c>
      <c r="Q61" s="58">
        <f t="shared" ref="Q61:V61" si="37">SUM(Q60)</f>
        <v>0</v>
      </c>
      <c r="R61" s="58">
        <f t="shared" si="37"/>
        <v>0</v>
      </c>
      <c r="S61" s="58">
        <f t="shared" si="37"/>
        <v>0</v>
      </c>
      <c r="T61" s="58">
        <f t="shared" si="37"/>
        <v>0</v>
      </c>
      <c r="U61" s="58">
        <f t="shared" si="37"/>
        <v>0</v>
      </c>
      <c r="V61" s="58">
        <f t="shared" si="37"/>
        <v>0</v>
      </c>
      <c r="W61" s="58">
        <v>0</v>
      </c>
      <c r="X61" s="58">
        <f t="shared" ref="X61:AC61" si="38">SUM(X60)</f>
        <v>0</v>
      </c>
      <c r="Y61" s="58">
        <f t="shared" si="38"/>
        <v>0</v>
      </c>
      <c r="Z61" s="58">
        <f t="shared" si="38"/>
        <v>0</v>
      </c>
      <c r="AA61" s="58">
        <f t="shared" si="38"/>
        <v>0</v>
      </c>
      <c r="AB61" s="58">
        <f t="shared" si="38"/>
        <v>0</v>
      </c>
      <c r="AC61" s="58">
        <f t="shared" si="38"/>
        <v>0</v>
      </c>
    </row>
    <row r="62" spans="1:29" x14ac:dyDescent="0.2">
      <c r="B62" s="37" t="s">
        <v>26</v>
      </c>
      <c r="C62" s="8" t="s">
        <v>128</v>
      </c>
      <c r="D62" s="57">
        <v>0</v>
      </c>
      <c r="E62" s="57">
        <v>0</v>
      </c>
      <c r="F62" s="57">
        <v>0</v>
      </c>
      <c r="G62" s="57">
        <v>0</v>
      </c>
      <c r="H62" s="57">
        <v>0</v>
      </c>
      <c r="I62" s="57">
        <v>0</v>
      </c>
      <c r="J62" s="57">
        <v>0</v>
      </c>
      <c r="K62" s="57">
        <v>0</v>
      </c>
      <c r="L62" s="57">
        <v>0</v>
      </c>
      <c r="M62" s="57">
        <v>0</v>
      </c>
      <c r="N62" s="57">
        <v>0</v>
      </c>
      <c r="O62" s="57">
        <v>0</v>
      </c>
      <c r="P62" s="57">
        <f t="shared" ref="P62:P63" si="39">SUM(D62:G62)</f>
        <v>0</v>
      </c>
      <c r="Q62" s="57">
        <v>0</v>
      </c>
      <c r="R62" s="57">
        <v>0</v>
      </c>
      <c r="S62" s="57">
        <v>0</v>
      </c>
      <c r="T62" s="57">
        <v>0</v>
      </c>
      <c r="U62" s="57">
        <v>0</v>
      </c>
      <c r="V62" s="57">
        <v>0</v>
      </c>
      <c r="W62" s="57">
        <v>0</v>
      </c>
      <c r="X62" s="57">
        <v>0</v>
      </c>
      <c r="Y62" s="57">
        <v>0</v>
      </c>
      <c r="Z62" s="57">
        <v>0</v>
      </c>
      <c r="AA62" s="57">
        <v>0</v>
      </c>
      <c r="AB62" s="57">
        <v>0</v>
      </c>
      <c r="AC62" s="57">
        <f>SUM(Q62:AB62)</f>
        <v>0</v>
      </c>
    </row>
    <row r="63" spans="1:29" x14ac:dyDescent="0.2">
      <c r="B63" s="37"/>
      <c r="C63" s="8" t="s">
        <v>129</v>
      </c>
      <c r="D63" s="57">
        <v>0</v>
      </c>
      <c r="E63" s="57">
        <v>0</v>
      </c>
      <c r="F63" s="57">
        <v>0</v>
      </c>
      <c r="G63" s="57">
        <v>0</v>
      </c>
      <c r="H63" s="57">
        <v>0</v>
      </c>
      <c r="I63" s="57">
        <v>0</v>
      </c>
      <c r="J63" s="57">
        <v>0</v>
      </c>
      <c r="K63" s="57">
        <v>0</v>
      </c>
      <c r="L63" s="57">
        <v>0</v>
      </c>
      <c r="M63" s="57">
        <v>0</v>
      </c>
      <c r="N63" s="57">
        <v>0</v>
      </c>
      <c r="O63" s="57">
        <v>0</v>
      </c>
      <c r="P63" s="57">
        <f t="shared" si="39"/>
        <v>0</v>
      </c>
      <c r="Q63" s="57">
        <v>0</v>
      </c>
      <c r="R63" s="57">
        <v>0</v>
      </c>
      <c r="S63" s="57">
        <v>0</v>
      </c>
      <c r="T63" s="57">
        <v>0</v>
      </c>
      <c r="U63" s="57">
        <v>0</v>
      </c>
      <c r="V63" s="57">
        <v>0</v>
      </c>
      <c r="W63" s="57">
        <v>0</v>
      </c>
      <c r="X63" s="57">
        <v>0</v>
      </c>
      <c r="Y63" s="57">
        <v>0</v>
      </c>
      <c r="Z63" s="57">
        <v>0</v>
      </c>
      <c r="AA63" s="57">
        <v>0</v>
      </c>
      <c r="AB63" s="57">
        <v>0</v>
      </c>
      <c r="AC63" s="57">
        <f>SUM(Q63:AB63)</f>
        <v>0</v>
      </c>
    </row>
    <row r="64" spans="1:29" x14ac:dyDescent="0.2">
      <c r="B64" s="43" t="s">
        <v>404</v>
      </c>
      <c r="C64" s="44"/>
      <c r="D64" s="58">
        <f t="shared" ref="D64:AC64" si="40">SUM(D62:D63)</f>
        <v>0</v>
      </c>
      <c r="E64" s="58">
        <f t="shared" si="40"/>
        <v>0</v>
      </c>
      <c r="F64" s="58">
        <f t="shared" si="40"/>
        <v>0</v>
      </c>
      <c r="G64" s="58">
        <f t="shared" si="40"/>
        <v>0</v>
      </c>
      <c r="H64" s="58">
        <f t="shared" si="40"/>
        <v>0</v>
      </c>
      <c r="I64" s="58">
        <f t="shared" si="40"/>
        <v>0</v>
      </c>
      <c r="J64" s="58">
        <f t="shared" si="40"/>
        <v>0</v>
      </c>
      <c r="K64" s="58">
        <f t="shared" si="40"/>
        <v>0</v>
      </c>
      <c r="L64" s="58">
        <f t="shared" si="40"/>
        <v>0</v>
      </c>
      <c r="M64" s="58">
        <f t="shared" si="40"/>
        <v>0</v>
      </c>
      <c r="N64" s="58">
        <f t="shared" si="40"/>
        <v>0</v>
      </c>
      <c r="O64" s="58">
        <f t="shared" si="40"/>
        <v>0</v>
      </c>
      <c r="P64" s="58">
        <f t="shared" si="40"/>
        <v>0</v>
      </c>
      <c r="Q64" s="58">
        <f t="shared" si="40"/>
        <v>0</v>
      </c>
      <c r="R64" s="58">
        <f t="shared" si="40"/>
        <v>0</v>
      </c>
      <c r="S64" s="58">
        <f t="shared" si="40"/>
        <v>0</v>
      </c>
      <c r="T64" s="58">
        <f t="shared" si="40"/>
        <v>0</v>
      </c>
      <c r="U64" s="58">
        <f t="shared" si="40"/>
        <v>0</v>
      </c>
      <c r="V64" s="58">
        <f t="shared" si="40"/>
        <v>0</v>
      </c>
      <c r="W64" s="58">
        <f t="shared" si="40"/>
        <v>0</v>
      </c>
      <c r="X64" s="58">
        <f t="shared" si="40"/>
        <v>0</v>
      </c>
      <c r="Y64" s="58">
        <f t="shared" si="40"/>
        <v>0</v>
      </c>
      <c r="Z64" s="58">
        <f t="shared" si="40"/>
        <v>0</v>
      </c>
      <c r="AA64" s="58">
        <f t="shared" si="40"/>
        <v>0</v>
      </c>
      <c r="AB64" s="58">
        <f t="shared" si="40"/>
        <v>0</v>
      </c>
      <c r="AC64" s="58">
        <f t="shared" si="40"/>
        <v>0</v>
      </c>
    </row>
    <row r="65" spans="2:29" x14ac:dyDescent="0.2">
      <c r="B65" s="37" t="s">
        <v>24</v>
      </c>
      <c r="C65" s="8" t="s">
        <v>113</v>
      </c>
      <c r="D65" s="57">
        <v>0</v>
      </c>
      <c r="E65" s="57">
        <v>0</v>
      </c>
      <c r="F65" s="57">
        <v>0</v>
      </c>
      <c r="G65" s="57">
        <v>0</v>
      </c>
      <c r="H65" s="57">
        <v>0</v>
      </c>
      <c r="I65" s="57">
        <v>0</v>
      </c>
      <c r="J65" s="57">
        <v>0</v>
      </c>
      <c r="K65" s="57">
        <v>0</v>
      </c>
      <c r="L65" s="57">
        <v>0</v>
      </c>
      <c r="M65" s="57">
        <v>0</v>
      </c>
      <c r="N65" s="57">
        <v>0</v>
      </c>
      <c r="O65" s="57">
        <v>0</v>
      </c>
      <c r="P65" s="57">
        <f t="shared" ref="P65:P70" si="41">SUM(D65:G65)</f>
        <v>0</v>
      </c>
      <c r="Q65" s="57">
        <v>0</v>
      </c>
      <c r="R65" s="57">
        <v>0</v>
      </c>
      <c r="S65" s="57">
        <v>0</v>
      </c>
      <c r="T65" s="57">
        <v>0</v>
      </c>
      <c r="U65" s="57">
        <v>0</v>
      </c>
      <c r="V65" s="57">
        <v>0</v>
      </c>
      <c r="W65" s="57">
        <v>0</v>
      </c>
      <c r="X65" s="57">
        <v>0</v>
      </c>
      <c r="Y65" s="57">
        <v>0</v>
      </c>
      <c r="Z65" s="57">
        <v>0</v>
      </c>
      <c r="AA65" s="57">
        <v>0</v>
      </c>
      <c r="AB65" s="57">
        <v>0</v>
      </c>
      <c r="AC65" s="57">
        <f t="shared" ref="AC65:AC70" si="42">SUM(Q65:AB65)</f>
        <v>0</v>
      </c>
    </row>
    <row r="66" spans="2:29" x14ac:dyDescent="0.2">
      <c r="B66" s="37"/>
      <c r="C66" s="8" t="s">
        <v>114</v>
      </c>
      <c r="D66" s="57">
        <v>0</v>
      </c>
      <c r="E66" s="57">
        <v>0</v>
      </c>
      <c r="F66" s="57">
        <v>0</v>
      </c>
      <c r="G66" s="57">
        <v>0</v>
      </c>
      <c r="H66" s="57">
        <v>0</v>
      </c>
      <c r="I66" s="57">
        <v>0</v>
      </c>
      <c r="J66" s="57">
        <v>0</v>
      </c>
      <c r="K66" s="57">
        <v>0</v>
      </c>
      <c r="L66" s="57">
        <v>0</v>
      </c>
      <c r="M66" s="57">
        <v>0</v>
      </c>
      <c r="N66" s="57">
        <v>0</v>
      </c>
      <c r="O66" s="57">
        <v>0</v>
      </c>
      <c r="P66" s="57">
        <f t="shared" si="41"/>
        <v>0</v>
      </c>
      <c r="Q66" s="57">
        <v>0</v>
      </c>
      <c r="R66" s="57">
        <v>0</v>
      </c>
      <c r="S66" s="57">
        <v>0</v>
      </c>
      <c r="T66" s="57">
        <v>0</v>
      </c>
      <c r="U66" s="57">
        <v>0</v>
      </c>
      <c r="V66" s="57">
        <v>0</v>
      </c>
      <c r="W66" s="57">
        <v>0</v>
      </c>
      <c r="X66" s="57">
        <v>0</v>
      </c>
      <c r="Y66" s="57">
        <v>0</v>
      </c>
      <c r="Z66" s="57">
        <v>0</v>
      </c>
      <c r="AA66" s="57">
        <v>0</v>
      </c>
      <c r="AB66" s="57">
        <v>0</v>
      </c>
      <c r="AC66" s="57">
        <f t="shared" si="42"/>
        <v>0</v>
      </c>
    </row>
    <row r="67" spans="2:29" x14ac:dyDescent="0.2">
      <c r="B67" s="37"/>
      <c r="C67" s="8" t="s">
        <v>116</v>
      </c>
      <c r="D67" s="57">
        <v>0</v>
      </c>
      <c r="E67" s="57">
        <v>0</v>
      </c>
      <c r="F67" s="57">
        <v>0</v>
      </c>
      <c r="G67" s="57">
        <v>0</v>
      </c>
      <c r="H67" s="57">
        <v>0</v>
      </c>
      <c r="I67" s="57">
        <v>0</v>
      </c>
      <c r="J67" s="57">
        <v>0</v>
      </c>
      <c r="K67" s="57">
        <v>0</v>
      </c>
      <c r="L67" s="57">
        <v>0</v>
      </c>
      <c r="M67" s="57">
        <v>0</v>
      </c>
      <c r="N67" s="57">
        <v>0</v>
      </c>
      <c r="O67" s="57">
        <v>0</v>
      </c>
      <c r="P67" s="57">
        <f t="shared" si="41"/>
        <v>0</v>
      </c>
      <c r="Q67" s="57">
        <v>0</v>
      </c>
      <c r="R67" s="57">
        <v>0</v>
      </c>
      <c r="S67" s="57">
        <v>0</v>
      </c>
      <c r="T67" s="57">
        <v>0</v>
      </c>
      <c r="U67" s="57">
        <v>0</v>
      </c>
      <c r="V67" s="57">
        <v>0</v>
      </c>
      <c r="W67" s="57">
        <v>0</v>
      </c>
      <c r="X67" s="57">
        <v>0</v>
      </c>
      <c r="Y67" s="57">
        <v>0</v>
      </c>
      <c r="Z67" s="57">
        <v>0</v>
      </c>
      <c r="AA67" s="57">
        <v>0</v>
      </c>
      <c r="AB67" s="57">
        <v>0</v>
      </c>
      <c r="AC67" s="57">
        <f t="shared" si="42"/>
        <v>0</v>
      </c>
    </row>
    <row r="68" spans="2:29" x14ac:dyDescent="0.2">
      <c r="B68" s="37"/>
      <c r="C68" s="8" t="s">
        <v>117</v>
      </c>
      <c r="D68" s="57">
        <v>0</v>
      </c>
      <c r="E68" s="57">
        <v>0</v>
      </c>
      <c r="F68" s="57">
        <v>0</v>
      </c>
      <c r="G68" s="57">
        <v>0</v>
      </c>
      <c r="H68" s="57">
        <v>0</v>
      </c>
      <c r="I68" s="57">
        <v>0</v>
      </c>
      <c r="J68" s="57">
        <v>0</v>
      </c>
      <c r="K68" s="57">
        <v>0</v>
      </c>
      <c r="L68" s="57">
        <v>0</v>
      </c>
      <c r="M68" s="57">
        <v>0</v>
      </c>
      <c r="N68" s="57">
        <v>0</v>
      </c>
      <c r="O68" s="57">
        <v>0</v>
      </c>
      <c r="P68" s="57">
        <f t="shared" si="41"/>
        <v>0</v>
      </c>
      <c r="Q68" s="57">
        <v>0</v>
      </c>
      <c r="R68" s="57">
        <v>0</v>
      </c>
      <c r="S68" s="57">
        <v>0</v>
      </c>
      <c r="T68" s="57">
        <v>0</v>
      </c>
      <c r="U68" s="57">
        <v>0</v>
      </c>
      <c r="V68" s="57">
        <v>0</v>
      </c>
      <c r="W68" s="57">
        <v>0</v>
      </c>
      <c r="X68" s="57">
        <v>0</v>
      </c>
      <c r="Y68" s="57">
        <v>0</v>
      </c>
      <c r="Z68" s="57">
        <v>0</v>
      </c>
      <c r="AA68" s="57">
        <v>0</v>
      </c>
      <c r="AB68" s="57">
        <v>0</v>
      </c>
      <c r="AC68" s="57">
        <f t="shared" si="42"/>
        <v>0</v>
      </c>
    </row>
    <row r="69" spans="2:29" x14ac:dyDescent="0.2">
      <c r="B69" s="37"/>
      <c r="C69" s="8" t="s">
        <v>118</v>
      </c>
      <c r="D69" s="57">
        <v>0</v>
      </c>
      <c r="E69" s="57">
        <v>0</v>
      </c>
      <c r="F69" s="57">
        <v>0</v>
      </c>
      <c r="G69" s="57">
        <v>0</v>
      </c>
      <c r="H69" s="57">
        <v>0</v>
      </c>
      <c r="I69" s="57">
        <v>0</v>
      </c>
      <c r="J69" s="57">
        <v>0</v>
      </c>
      <c r="K69" s="57">
        <v>0</v>
      </c>
      <c r="L69" s="57">
        <v>0</v>
      </c>
      <c r="M69" s="57">
        <v>0</v>
      </c>
      <c r="N69" s="57">
        <v>0</v>
      </c>
      <c r="O69" s="57">
        <v>0</v>
      </c>
      <c r="P69" s="57">
        <f t="shared" si="41"/>
        <v>0</v>
      </c>
      <c r="Q69" s="57">
        <v>0</v>
      </c>
      <c r="R69" s="57">
        <v>0</v>
      </c>
      <c r="S69" s="57">
        <v>0</v>
      </c>
      <c r="T69" s="57">
        <v>0</v>
      </c>
      <c r="U69" s="57">
        <v>0</v>
      </c>
      <c r="V69" s="57">
        <v>0</v>
      </c>
      <c r="W69" s="57">
        <v>0</v>
      </c>
      <c r="X69" s="57">
        <v>0</v>
      </c>
      <c r="Y69" s="57">
        <v>0</v>
      </c>
      <c r="Z69" s="57">
        <v>0</v>
      </c>
      <c r="AA69" s="57">
        <v>0</v>
      </c>
      <c r="AB69" s="57">
        <v>0</v>
      </c>
      <c r="AC69" s="57">
        <f t="shared" si="42"/>
        <v>0</v>
      </c>
    </row>
    <row r="70" spans="2:29" x14ac:dyDescent="0.2">
      <c r="B70" s="37"/>
      <c r="C70" s="8" t="s">
        <v>115</v>
      </c>
      <c r="D70" s="57">
        <v>0</v>
      </c>
      <c r="E70" s="57">
        <v>0</v>
      </c>
      <c r="F70" s="57">
        <v>0</v>
      </c>
      <c r="G70" s="57">
        <v>0</v>
      </c>
      <c r="H70" s="57">
        <v>0</v>
      </c>
      <c r="I70" s="57">
        <v>0</v>
      </c>
      <c r="J70" s="57">
        <v>0</v>
      </c>
      <c r="K70" s="57">
        <v>0</v>
      </c>
      <c r="L70" s="57">
        <v>0</v>
      </c>
      <c r="M70" s="57">
        <v>0</v>
      </c>
      <c r="N70" s="57">
        <v>0</v>
      </c>
      <c r="O70" s="57">
        <v>0</v>
      </c>
      <c r="P70" s="57">
        <f t="shared" si="41"/>
        <v>0</v>
      </c>
      <c r="Q70" s="57">
        <v>0</v>
      </c>
      <c r="R70" s="57">
        <v>0</v>
      </c>
      <c r="S70" s="57">
        <v>0</v>
      </c>
      <c r="T70" s="57">
        <v>0</v>
      </c>
      <c r="U70" s="57">
        <v>0</v>
      </c>
      <c r="V70" s="57">
        <v>0</v>
      </c>
      <c r="W70" s="57">
        <v>0</v>
      </c>
      <c r="X70" s="57">
        <v>0</v>
      </c>
      <c r="Y70" s="57">
        <v>0</v>
      </c>
      <c r="Z70" s="57">
        <v>0</v>
      </c>
      <c r="AA70" s="57">
        <v>0</v>
      </c>
      <c r="AB70" s="57">
        <v>0</v>
      </c>
      <c r="AC70" s="57">
        <f t="shared" si="42"/>
        <v>0</v>
      </c>
    </row>
    <row r="71" spans="2:29" x14ac:dyDescent="0.2">
      <c r="B71" s="43" t="s">
        <v>309</v>
      </c>
      <c r="C71" s="44"/>
      <c r="D71" s="58">
        <f t="shared" ref="D71:I71" si="43">SUM(D65:D70)</f>
        <v>0</v>
      </c>
      <c r="E71" s="58">
        <f t="shared" si="43"/>
        <v>0</v>
      </c>
      <c r="F71" s="58">
        <f t="shared" si="43"/>
        <v>0</v>
      </c>
      <c r="G71" s="58">
        <f t="shared" si="43"/>
        <v>0</v>
      </c>
      <c r="H71" s="58">
        <f t="shared" si="43"/>
        <v>0</v>
      </c>
      <c r="I71" s="58">
        <f t="shared" si="43"/>
        <v>0</v>
      </c>
      <c r="J71" s="58">
        <v>0</v>
      </c>
      <c r="K71" s="58">
        <f>SUM(K65:K70)</f>
        <v>0</v>
      </c>
      <c r="L71" s="58">
        <f t="shared" ref="L71:P71" si="44">SUM(L65:L70)</f>
        <v>0</v>
      </c>
      <c r="M71" s="58">
        <f t="shared" si="44"/>
        <v>0</v>
      </c>
      <c r="N71" s="58">
        <f t="shared" si="44"/>
        <v>0</v>
      </c>
      <c r="O71" s="58">
        <f t="shared" si="44"/>
        <v>0</v>
      </c>
      <c r="P71" s="58">
        <f t="shared" si="44"/>
        <v>0</v>
      </c>
      <c r="Q71" s="58">
        <f t="shared" ref="Q71:V71" si="45">SUM(Q65:Q70)</f>
        <v>0</v>
      </c>
      <c r="R71" s="58">
        <f t="shared" si="45"/>
        <v>0</v>
      </c>
      <c r="S71" s="58">
        <f t="shared" si="45"/>
        <v>0</v>
      </c>
      <c r="T71" s="58">
        <f t="shared" si="45"/>
        <v>0</v>
      </c>
      <c r="U71" s="58">
        <f t="shared" si="45"/>
        <v>0</v>
      </c>
      <c r="V71" s="58">
        <f t="shared" si="45"/>
        <v>0</v>
      </c>
      <c r="W71" s="58">
        <v>0</v>
      </c>
      <c r="X71" s="58">
        <f t="shared" ref="X71:AC71" si="46">SUM(X65:X70)</f>
        <v>0</v>
      </c>
      <c r="Y71" s="58">
        <f t="shared" si="46"/>
        <v>0</v>
      </c>
      <c r="Z71" s="58">
        <f t="shared" si="46"/>
        <v>0</v>
      </c>
      <c r="AA71" s="58">
        <f t="shared" si="46"/>
        <v>0</v>
      </c>
      <c r="AB71" s="58">
        <f t="shared" si="46"/>
        <v>0</v>
      </c>
      <c r="AC71" s="58">
        <f t="shared" si="46"/>
        <v>0</v>
      </c>
    </row>
    <row r="72" spans="2:29" x14ac:dyDescent="0.2">
      <c r="B72" s="37" t="s">
        <v>28</v>
      </c>
      <c r="C72" s="8" t="s">
        <v>137</v>
      </c>
      <c r="D72" s="57">
        <v>0</v>
      </c>
      <c r="E72" s="57">
        <v>0</v>
      </c>
      <c r="F72" s="57">
        <v>0</v>
      </c>
      <c r="G72" s="57">
        <v>0</v>
      </c>
      <c r="H72" s="57">
        <v>0</v>
      </c>
      <c r="I72" s="57">
        <v>0</v>
      </c>
      <c r="J72" s="57">
        <v>0</v>
      </c>
      <c r="K72" s="57">
        <v>0</v>
      </c>
      <c r="L72" s="57">
        <v>0</v>
      </c>
      <c r="M72" s="57">
        <v>0</v>
      </c>
      <c r="N72" s="57">
        <v>0</v>
      </c>
      <c r="O72" s="57">
        <v>0</v>
      </c>
      <c r="P72" s="57">
        <f t="shared" ref="P72:P76" si="47">SUM(D72:G72)</f>
        <v>0</v>
      </c>
      <c r="Q72" s="57">
        <v>0</v>
      </c>
      <c r="R72" s="57">
        <v>0</v>
      </c>
      <c r="S72" s="57">
        <v>0</v>
      </c>
      <c r="T72" s="57">
        <v>0</v>
      </c>
      <c r="U72" s="57">
        <v>0</v>
      </c>
      <c r="V72" s="57">
        <v>0</v>
      </c>
      <c r="W72" s="57">
        <v>0</v>
      </c>
      <c r="X72" s="57">
        <v>0</v>
      </c>
      <c r="Y72" s="57">
        <v>0</v>
      </c>
      <c r="Z72" s="57">
        <v>0</v>
      </c>
      <c r="AA72" s="57">
        <v>0</v>
      </c>
      <c r="AB72" s="57">
        <v>0</v>
      </c>
      <c r="AC72" s="57">
        <f>SUM(Q72:AB72)</f>
        <v>0</v>
      </c>
    </row>
    <row r="73" spans="2:29" x14ac:dyDescent="0.2">
      <c r="B73" s="37"/>
      <c r="C73" s="8" t="s">
        <v>139</v>
      </c>
      <c r="D73" s="57">
        <v>0</v>
      </c>
      <c r="E73" s="57">
        <v>0</v>
      </c>
      <c r="F73" s="57">
        <v>0</v>
      </c>
      <c r="G73" s="57">
        <v>0</v>
      </c>
      <c r="H73" s="57">
        <v>0</v>
      </c>
      <c r="I73" s="57">
        <v>0</v>
      </c>
      <c r="J73" s="57">
        <v>0</v>
      </c>
      <c r="K73" s="57">
        <v>0</v>
      </c>
      <c r="L73" s="57">
        <v>0</v>
      </c>
      <c r="M73" s="57">
        <v>0</v>
      </c>
      <c r="N73" s="57">
        <v>0</v>
      </c>
      <c r="O73" s="57">
        <v>0</v>
      </c>
      <c r="P73" s="57">
        <f t="shared" si="47"/>
        <v>0</v>
      </c>
      <c r="Q73" s="57">
        <v>0</v>
      </c>
      <c r="R73" s="57">
        <v>0</v>
      </c>
      <c r="S73" s="57">
        <v>0</v>
      </c>
      <c r="T73" s="57">
        <v>0</v>
      </c>
      <c r="U73" s="57">
        <v>0</v>
      </c>
      <c r="V73" s="57">
        <v>0</v>
      </c>
      <c r="W73" s="57">
        <v>0</v>
      </c>
      <c r="X73" s="57">
        <v>0</v>
      </c>
      <c r="Y73" s="57">
        <v>0</v>
      </c>
      <c r="Z73" s="57">
        <v>0</v>
      </c>
      <c r="AA73" s="57">
        <v>0</v>
      </c>
      <c r="AB73" s="57">
        <v>0</v>
      </c>
      <c r="AC73" s="57">
        <f>SUM(Q73:AB73)</f>
        <v>0</v>
      </c>
    </row>
    <row r="74" spans="2:29" x14ac:dyDescent="0.2">
      <c r="B74" s="37"/>
      <c r="C74" s="8" t="s">
        <v>138</v>
      </c>
      <c r="D74" s="57">
        <v>0</v>
      </c>
      <c r="E74" s="57">
        <v>0</v>
      </c>
      <c r="F74" s="57">
        <v>0</v>
      </c>
      <c r="G74" s="57">
        <v>0</v>
      </c>
      <c r="H74" s="57">
        <v>0</v>
      </c>
      <c r="I74" s="57">
        <v>0</v>
      </c>
      <c r="J74" s="57">
        <v>0</v>
      </c>
      <c r="K74" s="57">
        <v>0</v>
      </c>
      <c r="L74" s="57">
        <v>0</v>
      </c>
      <c r="M74" s="57">
        <v>0</v>
      </c>
      <c r="N74" s="57">
        <v>0</v>
      </c>
      <c r="O74" s="57">
        <v>0</v>
      </c>
      <c r="P74" s="57">
        <f t="shared" si="47"/>
        <v>0</v>
      </c>
      <c r="Q74" s="57">
        <v>0</v>
      </c>
      <c r="R74" s="57">
        <v>0</v>
      </c>
      <c r="S74" s="57">
        <v>0</v>
      </c>
      <c r="T74" s="57">
        <v>0</v>
      </c>
      <c r="U74" s="57">
        <v>0</v>
      </c>
      <c r="V74" s="57">
        <v>0</v>
      </c>
      <c r="W74" s="57">
        <v>0</v>
      </c>
      <c r="X74" s="57">
        <v>0</v>
      </c>
      <c r="Y74" s="57">
        <v>0</v>
      </c>
      <c r="Z74" s="57">
        <v>0</v>
      </c>
      <c r="AA74" s="57">
        <v>0</v>
      </c>
      <c r="AB74" s="57">
        <v>0</v>
      </c>
      <c r="AC74" s="57">
        <f>SUM(Q74:AB74)</f>
        <v>0</v>
      </c>
    </row>
    <row r="75" spans="2:29" x14ac:dyDescent="0.2">
      <c r="B75" s="37"/>
      <c r="C75" s="8" t="s">
        <v>135</v>
      </c>
      <c r="D75" s="57">
        <v>0</v>
      </c>
      <c r="E75" s="57">
        <v>0</v>
      </c>
      <c r="F75" s="57">
        <v>0</v>
      </c>
      <c r="G75" s="57">
        <v>0</v>
      </c>
      <c r="H75" s="57">
        <v>0</v>
      </c>
      <c r="I75" s="57">
        <v>0</v>
      </c>
      <c r="J75" s="57">
        <v>0</v>
      </c>
      <c r="K75" s="57">
        <v>0</v>
      </c>
      <c r="L75" s="57">
        <v>0</v>
      </c>
      <c r="M75" s="57">
        <v>0</v>
      </c>
      <c r="N75" s="57">
        <v>0</v>
      </c>
      <c r="O75" s="57">
        <v>0</v>
      </c>
      <c r="P75" s="57">
        <f t="shared" si="47"/>
        <v>0</v>
      </c>
      <c r="Q75" s="57">
        <v>0</v>
      </c>
      <c r="R75" s="57">
        <v>0</v>
      </c>
      <c r="S75" s="57">
        <v>0</v>
      </c>
      <c r="T75" s="57">
        <v>0</v>
      </c>
      <c r="U75" s="57">
        <v>0</v>
      </c>
      <c r="V75" s="57">
        <v>0</v>
      </c>
      <c r="W75" s="57">
        <v>0</v>
      </c>
      <c r="X75" s="57">
        <v>0</v>
      </c>
      <c r="Y75" s="57">
        <v>0</v>
      </c>
      <c r="Z75" s="57">
        <v>0</v>
      </c>
      <c r="AA75" s="57">
        <v>0</v>
      </c>
      <c r="AB75" s="57">
        <v>0</v>
      </c>
      <c r="AC75" s="57">
        <f>SUM(Q75:AB75)</f>
        <v>0</v>
      </c>
    </row>
    <row r="76" spans="2:29" x14ac:dyDescent="0.2">
      <c r="B76" s="37"/>
      <c r="C76" s="8" t="s">
        <v>136</v>
      </c>
      <c r="D76" s="57">
        <v>0</v>
      </c>
      <c r="E76" s="57">
        <v>0</v>
      </c>
      <c r="F76" s="57">
        <v>0</v>
      </c>
      <c r="G76" s="57">
        <v>0</v>
      </c>
      <c r="H76" s="57">
        <v>0</v>
      </c>
      <c r="I76" s="57">
        <v>0</v>
      </c>
      <c r="J76" s="57">
        <v>0</v>
      </c>
      <c r="K76" s="57">
        <v>0</v>
      </c>
      <c r="L76" s="57">
        <v>0</v>
      </c>
      <c r="M76" s="57">
        <v>0</v>
      </c>
      <c r="N76" s="57">
        <v>0</v>
      </c>
      <c r="O76" s="57">
        <v>0</v>
      </c>
      <c r="P76" s="57">
        <f t="shared" si="47"/>
        <v>0</v>
      </c>
      <c r="Q76" s="57">
        <v>0</v>
      </c>
      <c r="R76" s="57">
        <v>0</v>
      </c>
      <c r="S76" s="57">
        <v>0</v>
      </c>
      <c r="T76" s="57">
        <v>0</v>
      </c>
      <c r="U76" s="57">
        <v>0</v>
      </c>
      <c r="V76" s="57">
        <v>0</v>
      </c>
      <c r="W76" s="57">
        <v>0</v>
      </c>
      <c r="X76" s="57">
        <v>0</v>
      </c>
      <c r="Y76" s="57">
        <v>0</v>
      </c>
      <c r="Z76" s="57">
        <v>0</v>
      </c>
      <c r="AA76" s="57">
        <v>0</v>
      </c>
      <c r="AB76" s="57">
        <v>0</v>
      </c>
      <c r="AC76" s="57">
        <f>SUM(Q76:AB76)</f>
        <v>0</v>
      </c>
    </row>
    <row r="77" spans="2:29" x14ac:dyDescent="0.2">
      <c r="B77" s="43" t="s">
        <v>403</v>
      </c>
      <c r="C77" s="44"/>
      <c r="D77" s="58">
        <f t="shared" ref="D77:AC77" si="48">SUM(D72:D76)</f>
        <v>0</v>
      </c>
      <c r="E77" s="58">
        <f t="shared" si="48"/>
        <v>0</v>
      </c>
      <c r="F77" s="58">
        <f t="shared" si="48"/>
        <v>0</v>
      </c>
      <c r="G77" s="58">
        <f t="shared" si="48"/>
        <v>0</v>
      </c>
      <c r="H77" s="58">
        <f t="shared" si="48"/>
        <v>0</v>
      </c>
      <c r="I77" s="58">
        <f t="shared" si="48"/>
        <v>0</v>
      </c>
      <c r="J77" s="58">
        <f t="shared" si="48"/>
        <v>0</v>
      </c>
      <c r="K77" s="58">
        <f t="shared" si="48"/>
        <v>0</v>
      </c>
      <c r="L77" s="58">
        <f t="shared" si="48"/>
        <v>0</v>
      </c>
      <c r="M77" s="58">
        <f t="shared" si="48"/>
        <v>0</v>
      </c>
      <c r="N77" s="58">
        <f t="shared" si="48"/>
        <v>0</v>
      </c>
      <c r="O77" s="58">
        <f t="shared" si="48"/>
        <v>0</v>
      </c>
      <c r="P77" s="58">
        <f t="shared" si="48"/>
        <v>0</v>
      </c>
      <c r="Q77" s="58">
        <f t="shared" si="48"/>
        <v>0</v>
      </c>
      <c r="R77" s="58">
        <f t="shared" si="48"/>
        <v>0</v>
      </c>
      <c r="S77" s="58">
        <f t="shared" si="48"/>
        <v>0</v>
      </c>
      <c r="T77" s="58">
        <f t="shared" si="48"/>
        <v>0</v>
      </c>
      <c r="U77" s="58">
        <f t="shared" si="48"/>
        <v>0</v>
      </c>
      <c r="V77" s="58">
        <f t="shared" si="48"/>
        <v>0</v>
      </c>
      <c r="W77" s="58">
        <f t="shared" si="48"/>
        <v>0</v>
      </c>
      <c r="X77" s="58">
        <f t="shared" si="48"/>
        <v>0</v>
      </c>
      <c r="Y77" s="58">
        <f t="shared" si="48"/>
        <v>0</v>
      </c>
      <c r="Z77" s="58">
        <f t="shared" si="48"/>
        <v>0</v>
      </c>
      <c r="AA77" s="58">
        <f t="shared" si="48"/>
        <v>0</v>
      </c>
      <c r="AB77" s="58">
        <f t="shared" si="48"/>
        <v>0</v>
      </c>
      <c r="AC77" s="58">
        <f t="shared" si="48"/>
        <v>0</v>
      </c>
    </row>
    <row r="78" spans="2:29" x14ac:dyDescent="0.2">
      <c r="B78" s="37" t="s">
        <v>27</v>
      </c>
      <c r="C78" s="8" t="s">
        <v>131</v>
      </c>
      <c r="D78" s="57">
        <v>0</v>
      </c>
      <c r="E78" s="57">
        <v>0</v>
      </c>
      <c r="F78" s="57">
        <v>0</v>
      </c>
      <c r="G78" s="57">
        <v>0</v>
      </c>
      <c r="H78" s="57">
        <v>0</v>
      </c>
      <c r="I78" s="57">
        <v>0</v>
      </c>
      <c r="J78" s="57">
        <v>0</v>
      </c>
      <c r="K78" s="57">
        <v>0</v>
      </c>
      <c r="L78" s="57">
        <v>0</v>
      </c>
      <c r="M78" s="57">
        <v>0</v>
      </c>
      <c r="N78" s="57">
        <v>0</v>
      </c>
      <c r="O78" s="57">
        <v>0</v>
      </c>
      <c r="P78" s="57">
        <f t="shared" ref="P78:P80" si="49">SUM(D78:G78)</f>
        <v>0</v>
      </c>
      <c r="Q78" s="57">
        <v>0</v>
      </c>
      <c r="R78" s="57">
        <v>0</v>
      </c>
      <c r="S78" s="57">
        <v>0</v>
      </c>
      <c r="T78" s="57">
        <v>0</v>
      </c>
      <c r="U78" s="57">
        <v>0</v>
      </c>
      <c r="V78" s="57">
        <v>0</v>
      </c>
      <c r="W78" s="57">
        <v>0</v>
      </c>
      <c r="X78" s="57">
        <v>0</v>
      </c>
      <c r="Y78" s="57">
        <v>0</v>
      </c>
      <c r="Z78" s="57">
        <v>0</v>
      </c>
      <c r="AA78" s="57">
        <v>0</v>
      </c>
      <c r="AB78" s="57">
        <v>0</v>
      </c>
      <c r="AC78" s="57">
        <f>SUM(Q78:AB78)</f>
        <v>0</v>
      </c>
    </row>
    <row r="79" spans="2:29" x14ac:dyDescent="0.2">
      <c r="B79" s="37"/>
      <c r="C79" s="8" t="s">
        <v>132</v>
      </c>
      <c r="D79" s="57">
        <v>0</v>
      </c>
      <c r="E79" s="57">
        <v>0</v>
      </c>
      <c r="F79" s="57">
        <v>0</v>
      </c>
      <c r="G79" s="57">
        <v>0</v>
      </c>
      <c r="H79" s="57">
        <v>0</v>
      </c>
      <c r="I79" s="57">
        <v>0</v>
      </c>
      <c r="J79" s="57">
        <v>0</v>
      </c>
      <c r="K79" s="57">
        <v>0</v>
      </c>
      <c r="L79" s="57">
        <v>0</v>
      </c>
      <c r="M79" s="57">
        <v>0</v>
      </c>
      <c r="N79" s="57">
        <v>0</v>
      </c>
      <c r="O79" s="57">
        <v>0</v>
      </c>
      <c r="P79" s="57">
        <f t="shared" si="49"/>
        <v>0</v>
      </c>
      <c r="Q79" s="57">
        <v>0</v>
      </c>
      <c r="R79" s="57">
        <v>0</v>
      </c>
      <c r="S79" s="57">
        <v>0</v>
      </c>
      <c r="T79" s="57">
        <v>0</v>
      </c>
      <c r="U79" s="57">
        <v>0</v>
      </c>
      <c r="V79" s="57">
        <v>0</v>
      </c>
      <c r="W79" s="57">
        <v>0</v>
      </c>
      <c r="X79" s="57">
        <v>0</v>
      </c>
      <c r="Y79" s="57">
        <v>0</v>
      </c>
      <c r="Z79" s="57">
        <v>0</v>
      </c>
      <c r="AA79" s="57">
        <v>0</v>
      </c>
      <c r="AB79" s="57">
        <v>0</v>
      </c>
      <c r="AC79" s="57">
        <f>SUM(Q79:AB79)</f>
        <v>0</v>
      </c>
    </row>
    <row r="80" spans="2:29" x14ac:dyDescent="0.2">
      <c r="B80" s="37"/>
      <c r="C80" s="8" t="s">
        <v>133</v>
      </c>
      <c r="D80" s="57">
        <v>0</v>
      </c>
      <c r="E80" s="57">
        <v>0</v>
      </c>
      <c r="F80" s="57">
        <v>0</v>
      </c>
      <c r="G80" s="57">
        <v>0</v>
      </c>
      <c r="H80" s="57">
        <v>0</v>
      </c>
      <c r="I80" s="57">
        <v>0</v>
      </c>
      <c r="J80" s="57">
        <v>0</v>
      </c>
      <c r="K80" s="57">
        <v>0</v>
      </c>
      <c r="L80" s="57">
        <v>0</v>
      </c>
      <c r="M80" s="57">
        <v>0</v>
      </c>
      <c r="N80" s="57">
        <v>0</v>
      </c>
      <c r="O80" s="57">
        <v>0</v>
      </c>
      <c r="P80" s="57">
        <f t="shared" si="49"/>
        <v>0</v>
      </c>
      <c r="Q80" s="57">
        <v>0</v>
      </c>
      <c r="R80" s="57">
        <v>0</v>
      </c>
      <c r="S80" s="57">
        <v>0</v>
      </c>
      <c r="T80" s="57">
        <v>0</v>
      </c>
      <c r="U80" s="57">
        <v>0</v>
      </c>
      <c r="V80" s="57">
        <v>0</v>
      </c>
      <c r="W80" s="57">
        <v>0</v>
      </c>
      <c r="X80" s="57">
        <v>0</v>
      </c>
      <c r="Y80" s="57">
        <v>0</v>
      </c>
      <c r="Z80" s="57">
        <v>0</v>
      </c>
      <c r="AA80" s="57">
        <v>0</v>
      </c>
      <c r="AB80" s="57">
        <v>0</v>
      </c>
      <c r="AC80" s="57">
        <f>SUM(Q80:AB80)</f>
        <v>0</v>
      </c>
    </row>
    <row r="81" spans="1:29" x14ac:dyDescent="0.2">
      <c r="B81" s="43" t="s">
        <v>406</v>
      </c>
      <c r="C81" s="44"/>
      <c r="D81" s="58">
        <f t="shared" ref="D81:AC81" si="50">SUM(D78:D80)</f>
        <v>0</v>
      </c>
      <c r="E81" s="58">
        <f t="shared" si="50"/>
        <v>0</v>
      </c>
      <c r="F81" s="58">
        <f t="shared" si="50"/>
        <v>0</v>
      </c>
      <c r="G81" s="58">
        <f t="shared" si="50"/>
        <v>0</v>
      </c>
      <c r="H81" s="58">
        <f t="shared" si="50"/>
        <v>0</v>
      </c>
      <c r="I81" s="58">
        <f t="shared" si="50"/>
        <v>0</v>
      </c>
      <c r="J81" s="58">
        <f t="shared" si="50"/>
        <v>0</v>
      </c>
      <c r="K81" s="58">
        <f t="shared" si="50"/>
        <v>0</v>
      </c>
      <c r="L81" s="58">
        <f t="shared" si="50"/>
        <v>0</v>
      </c>
      <c r="M81" s="58">
        <f t="shared" si="50"/>
        <v>0</v>
      </c>
      <c r="N81" s="58">
        <f t="shared" si="50"/>
        <v>0</v>
      </c>
      <c r="O81" s="58">
        <f t="shared" si="50"/>
        <v>0</v>
      </c>
      <c r="P81" s="58">
        <f t="shared" si="50"/>
        <v>0</v>
      </c>
      <c r="Q81" s="58">
        <f t="shared" si="50"/>
        <v>0</v>
      </c>
      <c r="R81" s="58">
        <f t="shared" si="50"/>
        <v>0</v>
      </c>
      <c r="S81" s="58">
        <f t="shared" si="50"/>
        <v>0</v>
      </c>
      <c r="T81" s="58">
        <f t="shared" si="50"/>
        <v>0</v>
      </c>
      <c r="U81" s="58">
        <f t="shared" si="50"/>
        <v>0</v>
      </c>
      <c r="V81" s="58">
        <f t="shared" si="50"/>
        <v>0</v>
      </c>
      <c r="W81" s="58">
        <f t="shared" si="50"/>
        <v>0</v>
      </c>
      <c r="X81" s="58">
        <f t="shared" si="50"/>
        <v>0</v>
      </c>
      <c r="Y81" s="58">
        <f t="shared" si="50"/>
        <v>0</v>
      </c>
      <c r="Z81" s="58">
        <f t="shared" si="50"/>
        <v>0</v>
      </c>
      <c r="AA81" s="58">
        <f t="shared" si="50"/>
        <v>0</v>
      </c>
      <c r="AB81" s="58">
        <f t="shared" si="50"/>
        <v>0</v>
      </c>
      <c r="AC81" s="58">
        <f t="shared" si="50"/>
        <v>0</v>
      </c>
    </row>
    <row r="82" spans="1:29" x14ac:dyDescent="0.2">
      <c r="B82" s="37" t="s">
        <v>25</v>
      </c>
      <c r="C82" s="8" t="s">
        <v>120</v>
      </c>
      <c r="D82" s="57">
        <v>0</v>
      </c>
      <c r="E82" s="57">
        <v>0</v>
      </c>
      <c r="F82" s="57">
        <v>0</v>
      </c>
      <c r="G82" s="57">
        <v>0</v>
      </c>
      <c r="H82" s="57">
        <v>0</v>
      </c>
      <c r="I82" s="57">
        <v>0</v>
      </c>
      <c r="J82" s="57">
        <v>0</v>
      </c>
      <c r="K82" s="57">
        <v>0</v>
      </c>
      <c r="L82" s="57">
        <v>0</v>
      </c>
      <c r="M82" s="57">
        <v>0</v>
      </c>
      <c r="N82" s="57">
        <v>0</v>
      </c>
      <c r="O82" s="57">
        <v>0</v>
      </c>
      <c r="P82" s="57">
        <f t="shared" ref="P82:P86" si="51">SUM(D82:G82)</f>
        <v>0</v>
      </c>
      <c r="Q82" s="57">
        <v>0</v>
      </c>
      <c r="R82" s="57">
        <v>0</v>
      </c>
      <c r="S82" s="57">
        <v>0</v>
      </c>
      <c r="T82" s="57">
        <v>0</v>
      </c>
      <c r="U82" s="57">
        <v>0</v>
      </c>
      <c r="V82" s="57">
        <v>0</v>
      </c>
      <c r="W82" s="57">
        <v>0</v>
      </c>
      <c r="X82" s="57">
        <v>0</v>
      </c>
      <c r="Y82" s="57">
        <v>0</v>
      </c>
      <c r="Z82" s="57">
        <v>0</v>
      </c>
      <c r="AA82" s="57">
        <v>0</v>
      </c>
      <c r="AB82" s="57">
        <v>0</v>
      </c>
      <c r="AC82" s="57">
        <f>SUM(Q82:AB82)</f>
        <v>0</v>
      </c>
    </row>
    <row r="83" spans="1:29" x14ac:dyDescent="0.2">
      <c r="B83" s="37"/>
      <c r="C83" s="8" t="s">
        <v>121</v>
      </c>
      <c r="D83" s="57">
        <v>0</v>
      </c>
      <c r="E83" s="57">
        <v>0</v>
      </c>
      <c r="F83" s="57">
        <v>0</v>
      </c>
      <c r="G83" s="57">
        <v>0</v>
      </c>
      <c r="H83" s="57">
        <v>0</v>
      </c>
      <c r="I83" s="57">
        <v>0</v>
      </c>
      <c r="J83" s="57">
        <v>0</v>
      </c>
      <c r="K83" s="57">
        <v>0</v>
      </c>
      <c r="L83" s="57">
        <v>0</v>
      </c>
      <c r="M83" s="57">
        <v>0</v>
      </c>
      <c r="N83" s="57">
        <v>0</v>
      </c>
      <c r="O83" s="57">
        <v>0</v>
      </c>
      <c r="P83" s="57">
        <f t="shared" si="51"/>
        <v>0</v>
      </c>
      <c r="Q83" s="57">
        <v>0</v>
      </c>
      <c r="R83" s="57">
        <v>0</v>
      </c>
      <c r="S83" s="57">
        <v>0</v>
      </c>
      <c r="T83" s="57">
        <v>0</v>
      </c>
      <c r="U83" s="57">
        <v>0</v>
      </c>
      <c r="V83" s="57">
        <v>0</v>
      </c>
      <c r="W83" s="57">
        <v>0</v>
      </c>
      <c r="X83" s="57">
        <v>0</v>
      </c>
      <c r="Y83" s="57">
        <v>0</v>
      </c>
      <c r="Z83" s="57">
        <v>0</v>
      </c>
      <c r="AA83" s="57">
        <v>0</v>
      </c>
      <c r="AB83" s="57">
        <v>0</v>
      </c>
      <c r="AC83" s="57">
        <f>SUM(Q83:AB83)</f>
        <v>0</v>
      </c>
    </row>
    <row r="84" spans="1:29" x14ac:dyDescent="0.2">
      <c r="B84" s="37"/>
      <c r="C84" s="8" t="s">
        <v>122</v>
      </c>
      <c r="D84" s="57">
        <v>0</v>
      </c>
      <c r="E84" s="57">
        <v>0</v>
      </c>
      <c r="F84" s="57">
        <v>0</v>
      </c>
      <c r="G84" s="57">
        <v>0</v>
      </c>
      <c r="H84" s="57">
        <v>0</v>
      </c>
      <c r="I84" s="57">
        <v>0</v>
      </c>
      <c r="J84" s="57">
        <v>0</v>
      </c>
      <c r="K84" s="57">
        <v>0</v>
      </c>
      <c r="L84" s="57">
        <v>0</v>
      </c>
      <c r="M84" s="57">
        <v>0</v>
      </c>
      <c r="N84" s="57">
        <v>0</v>
      </c>
      <c r="O84" s="57">
        <v>0</v>
      </c>
      <c r="P84" s="57">
        <f t="shared" si="51"/>
        <v>0</v>
      </c>
      <c r="Q84" s="57">
        <v>0</v>
      </c>
      <c r="R84" s="57">
        <v>0</v>
      </c>
      <c r="S84" s="57">
        <v>0</v>
      </c>
      <c r="T84" s="57">
        <v>0</v>
      </c>
      <c r="U84" s="57">
        <v>0</v>
      </c>
      <c r="V84" s="57">
        <v>0</v>
      </c>
      <c r="W84" s="57">
        <v>0</v>
      </c>
      <c r="X84" s="57">
        <v>0</v>
      </c>
      <c r="Y84" s="57">
        <v>0</v>
      </c>
      <c r="Z84" s="57">
        <v>0</v>
      </c>
      <c r="AA84" s="57">
        <v>0</v>
      </c>
      <c r="AB84" s="57">
        <v>0</v>
      </c>
      <c r="AC84" s="57">
        <f>SUM(Q84:AB84)</f>
        <v>0</v>
      </c>
    </row>
    <row r="85" spans="1:29" x14ac:dyDescent="0.2">
      <c r="B85" s="37"/>
      <c r="C85" s="8" t="s">
        <v>123</v>
      </c>
      <c r="D85" s="57">
        <v>0</v>
      </c>
      <c r="E85" s="57">
        <v>0</v>
      </c>
      <c r="F85" s="57">
        <v>0</v>
      </c>
      <c r="G85" s="57">
        <v>0</v>
      </c>
      <c r="H85" s="57">
        <v>0</v>
      </c>
      <c r="I85" s="57">
        <v>0</v>
      </c>
      <c r="J85" s="57">
        <v>0</v>
      </c>
      <c r="K85" s="57">
        <v>0</v>
      </c>
      <c r="L85" s="57">
        <v>0</v>
      </c>
      <c r="M85" s="57">
        <v>0</v>
      </c>
      <c r="N85" s="57">
        <v>0</v>
      </c>
      <c r="O85" s="57">
        <v>0</v>
      </c>
      <c r="P85" s="57">
        <f t="shared" si="51"/>
        <v>0</v>
      </c>
      <c r="Q85" s="57">
        <v>0</v>
      </c>
      <c r="R85" s="57">
        <v>0</v>
      </c>
      <c r="S85" s="57">
        <v>0</v>
      </c>
      <c r="T85" s="57">
        <v>0</v>
      </c>
      <c r="U85" s="57">
        <v>0</v>
      </c>
      <c r="V85" s="57">
        <v>0</v>
      </c>
      <c r="W85" s="57">
        <v>0</v>
      </c>
      <c r="X85" s="57">
        <v>0</v>
      </c>
      <c r="Y85" s="57">
        <v>0</v>
      </c>
      <c r="Z85" s="57">
        <v>0</v>
      </c>
      <c r="AA85" s="57">
        <v>0</v>
      </c>
      <c r="AB85" s="57">
        <v>0</v>
      </c>
      <c r="AC85" s="57">
        <f>SUM(Q85:AB85)</f>
        <v>0</v>
      </c>
    </row>
    <row r="86" spans="1:29" x14ac:dyDescent="0.2">
      <c r="B86" s="37"/>
      <c r="C86" s="8" t="s">
        <v>315</v>
      </c>
      <c r="D86" s="57">
        <v>0</v>
      </c>
      <c r="E86" s="57">
        <v>0</v>
      </c>
      <c r="F86" s="57">
        <v>0</v>
      </c>
      <c r="G86" s="57">
        <v>0</v>
      </c>
      <c r="H86" s="57">
        <v>0</v>
      </c>
      <c r="I86" s="57">
        <v>0</v>
      </c>
      <c r="J86" s="57">
        <v>0</v>
      </c>
      <c r="K86" s="57">
        <v>0</v>
      </c>
      <c r="L86" s="57">
        <v>0</v>
      </c>
      <c r="M86" s="57">
        <v>0</v>
      </c>
      <c r="N86" s="57">
        <v>0</v>
      </c>
      <c r="O86" s="57">
        <v>0</v>
      </c>
      <c r="P86" s="57">
        <f t="shared" si="51"/>
        <v>0</v>
      </c>
      <c r="Q86" s="57">
        <v>0</v>
      </c>
      <c r="R86" s="57">
        <v>0</v>
      </c>
      <c r="S86" s="57">
        <v>0</v>
      </c>
      <c r="T86" s="57">
        <v>0</v>
      </c>
      <c r="U86" s="57">
        <v>0</v>
      </c>
      <c r="V86" s="57">
        <v>0</v>
      </c>
      <c r="W86" s="57">
        <v>0</v>
      </c>
      <c r="X86" s="57">
        <v>0</v>
      </c>
      <c r="Y86" s="57">
        <v>0</v>
      </c>
      <c r="Z86" s="57">
        <v>0</v>
      </c>
      <c r="AA86" s="57">
        <v>0</v>
      </c>
      <c r="AB86" s="57">
        <v>0</v>
      </c>
      <c r="AC86" s="57">
        <f>SUM(Q86:AB86)</f>
        <v>0</v>
      </c>
    </row>
    <row r="87" spans="1:29" x14ac:dyDescent="0.2">
      <c r="B87" s="43" t="s">
        <v>409</v>
      </c>
      <c r="C87" s="44"/>
      <c r="D87" s="58">
        <f t="shared" ref="D87:I87" si="52">SUM(D82:D86)</f>
        <v>0</v>
      </c>
      <c r="E87" s="58">
        <f t="shared" si="52"/>
        <v>0</v>
      </c>
      <c r="F87" s="58">
        <f t="shared" si="52"/>
        <v>0</v>
      </c>
      <c r="G87" s="58">
        <f t="shared" si="52"/>
        <v>0</v>
      </c>
      <c r="H87" s="58">
        <f t="shared" si="52"/>
        <v>0</v>
      </c>
      <c r="I87" s="58">
        <f t="shared" si="52"/>
        <v>0</v>
      </c>
      <c r="J87" s="58">
        <v>0</v>
      </c>
      <c r="K87" s="58">
        <f t="shared" ref="K87:P87" si="53">SUM(K82:K86)</f>
        <v>0</v>
      </c>
      <c r="L87" s="58">
        <f t="shared" si="53"/>
        <v>0</v>
      </c>
      <c r="M87" s="58">
        <f t="shared" si="53"/>
        <v>0</v>
      </c>
      <c r="N87" s="58">
        <f t="shared" si="53"/>
        <v>0</v>
      </c>
      <c r="O87" s="58">
        <f t="shared" si="53"/>
        <v>0</v>
      </c>
      <c r="P87" s="58">
        <f t="shared" si="53"/>
        <v>0</v>
      </c>
      <c r="Q87" s="58">
        <f t="shared" ref="Q87:V87" si="54">SUM(Q82:Q86)</f>
        <v>0</v>
      </c>
      <c r="R87" s="58">
        <f t="shared" si="54"/>
        <v>0</v>
      </c>
      <c r="S87" s="58">
        <f t="shared" si="54"/>
        <v>0</v>
      </c>
      <c r="T87" s="58">
        <f t="shared" si="54"/>
        <v>0</v>
      </c>
      <c r="U87" s="58">
        <f t="shared" si="54"/>
        <v>0</v>
      </c>
      <c r="V87" s="58">
        <f t="shared" si="54"/>
        <v>0</v>
      </c>
      <c r="W87" s="58">
        <v>0</v>
      </c>
      <c r="X87" s="58">
        <f t="shared" ref="X87:AC87" si="55">SUM(X82:X86)</f>
        <v>0</v>
      </c>
      <c r="Y87" s="58">
        <f t="shared" si="55"/>
        <v>0</v>
      </c>
      <c r="Z87" s="58">
        <f t="shared" si="55"/>
        <v>0</v>
      </c>
      <c r="AA87" s="58">
        <f t="shared" si="55"/>
        <v>0</v>
      </c>
      <c r="AB87" s="58">
        <f t="shared" si="55"/>
        <v>0</v>
      </c>
      <c r="AC87" s="58">
        <f t="shared" si="55"/>
        <v>0</v>
      </c>
    </row>
    <row r="88" spans="1:29" x14ac:dyDescent="0.2">
      <c r="A88" s="49" t="s">
        <v>405</v>
      </c>
      <c r="B88" s="50"/>
      <c r="C88" s="51"/>
      <c r="D88" s="60">
        <f t="shared" ref="D88:AC88" si="56">D61+D64+D71+D77+D81+D87</f>
        <v>0</v>
      </c>
      <c r="E88" s="60">
        <f t="shared" si="56"/>
        <v>0</v>
      </c>
      <c r="F88" s="60">
        <f t="shared" si="56"/>
        <v>0</v>
      </c>
      <c r="G88" s="60">
        <f t="shared" si="56"/>
        <v>0</v>
      </c>
      <c r="H88" s="60">
        <f t="shared" si="56"/>
        <v>0</v>
      </c>
      <c r="I88" s="60">
        <f t="shared" si="56"/>
        <v>0</v>
      </c>
      <c r="J88" s="60">
        <f t="shared" si="56"/>
        <v>0</v>
      </c>
      <c r="K88" s="60">
        <f t="shared" si="56"/>
        <v>0</v>
      </c>
      <c r="L88" s="60">
        <f t="shared" si="56"/>
        <v>0</v>
      </c>
      <c r="M88" s="60">
        <f t="shared" si="56"/>
        <v>0</v>
      </c>
      <c r="N88" s="60">
        <f t="shared" si="56"/>
        <v>0</v>
      </c>
      <c r="O88" s="60">
        <f t="shared" si="56"/>
        <v>0</v>
      </c>
      <c r="P88" s="60">
        <f t="shared" si="56"/>
        <v>0</v>
      </c>
      <c r="Q88" s="60">
        <f t="shared" si="56"/>
        <v>0</v>
      </c>
      <c r="R88" s="60">
        <f t="shared" si="56"/>
        <v>0</v>
      </c>
      <c r="S88" s="60">
        <f t="shared" si="56"/>
        <v>0</v>
      </c>
      <c r="T88" s="60">
        <f t="shared" si="56"/>
        <v>0</v>
      </c>
      <c r="U88" s="60">
        <f t="shared" si="56"/>
        <v>0</v>
      </c>
      <c r="V88" s="60">
        <f t="shared" si="56"/>
        <v>0</v>
      </c>
      <c r="W88" s="60">
        <f t="shared" si="56"/>
        <v>0</v>
      </c>
      <c r="X88" s="60">
        <f t="shared" si="56"/>
        <v>0</v>
      </c>
      <c r="Y88" s="60">
        <f t="shared" si="56"/>
        <v>0</v>
      </c>
      <c r="Z88" s="60">
        <f t="shared" si="56"/>
        <v>0</v>
      </c>
      <c r="AA88" s="60">
        <f t="shared" si="56"/>
        <v>0</v>
      </c>
      <c r="AB88" s="60">
        <f t="shared" si="56"/>
        <v>0</v>
      </c>
      <c r="AC88" s="60">
        <f t="shared" si="56"/>
        <v>0</v>
      </c>
    </row>
    <row r="89" spans="1:29" x14ac:dyDescent="0.2">
      <c r="A89" s="53" t="s">
        <v>318</v>
      </c>
      <c r="B89" s="54"/>
      <c r="C89" s="54"/>
      <c r="D89" s="62">
        <f t="shared" ref="D89:AC89" si="57">D32+D59+D88</f>
        <v>0</v>
      </c>
      <c r="E89" s="62">
        <f t="shared" si="57"/>
        <v>0</v>
      </c>
      <c r="F89" s="62">
        <f t="shared" si="57"/>
        <v>0</v>
      </c>
      <c r="G89" s="62">
        <f t="shared" si="57"/>
        <v>0</v>
      </c>
      <c r="H89" s="62">
        <f t="shared" si="57"/>
        <v>0</v>
      </c>
      <c r="I89" s="62">
        <f t="shared" si="57"/>
        <v>100</v>
      </c>
      <c r="J89" s="62">
        <f t="shared" si="57"/>
        <v>60</v>
      </c>
      <c r="K89" s="62">
        <f t="shared" si="57"/>
        <v>170</v>
      </c>
      <c r="L89" s="62">
        <f t="shared" si="57"/>
        <v>468</v>
      </c>
      <c r="M89" s="62">
        <f t="shared" si="57"/>
        <v>798</v>
      </c>
      <c r="N89" s="62">
        <f t="shared" si="57"/>
        <v>480</v>
      </c>
      <c r="O89" s="62">
        <f t="shared" si="57"/>
        <v>104</v>
      </c>
      <c r="P89" s="62">
        <f t="shared" si="57"/>
        <v>0</v>
      </c>
      <c r="Q89" s="62">
        <f t="shared" si="57"/>
        <v>150</v>
      </c>
      <c r="R89" s="62">
        <f t="shared" si="57"/>
        <v>250</v>
      </c>
      <c r="S89" s="62">
        <f t="shared" si="57"/>
        <v>440</v>
      </c>
      <c r="T89" s="62">
        <f t="shared" si="57"/>
        <v>340</v>
      </c>
      <c r="U89" s="62">
        <f t="shared" si="57"/>
        <v>0</v>
      </c>
      <c r="V89" s="62">
        <f t="shared" si="57"/>
        <v>0</v>
      </c>
      <c r="W89" s="62">
        <f t="shared" si="57"/>
        <v>0</v>
      </c>
      <c r="X89" s="62">
        <f t="shared" si="57"/>
        <v>0</v>
      </c>
      <c r="Y89" s="62">
        <f t="shared" si="57"/>
        <v>0</v>
      </c>
      <c r="Z89" s="62">
        <f t="shared" si="57"/>
        <v>0</v>
      </c>
      <c r="AA89" s="62">
        <f t="shared" si="57"/>
        <v>0</v>
      </c>
      <c r="AB89" s="62">
        <f t="shared" si="57"/>
        <v>0</v>
      </c>
      <c r="AC89" s="62">
        <f t="shared" si="57"/>
        <v>1180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E1905-60DC-4A5E-9574-95694CBF60BC}">
  <dimension ref="B3:P11"/>
  <sheetViews>
    <sheetView zoomScale="205" zoomScaleNormal="205" workbookViewId="0">
      <selection activeCell="G10" sqref="G10"/>
    </sheetView>
  </sheetViews>
  <sheetFormatPr defaultColWidth="11.5546875" defaultRowHeight="14.4" x14ac:dyDescent="0.3"/>
  <cols>
    <col min="3" max="3" width="6.88671875" customWidth="1"/>
    <col min="4" max="12" width="8.109375" customWidth="1"/>
  </cols>
  <sheetData>
    <row r="3" spans="2:16" ht="20.399999999999999" x14ac:dyDescent="0.3">
      <c r="B3" s="155" t="s">
        <v>45</v>
      </c>
      <c r="C3" s="71" t="s">
        <v>82</v>
      </c>
      <c r="D3" s="72" t="s">
        <v>69</v>
      </c>
      <c r="E3" s="72" t="s">
        <v>70</v>
      </c>
      <c r="F3" s="72" t="s">
        <v>71</v>
      </c>
      <c r="G3" s="72" t="s">
        <v>72</v>
      </c>
      <c r="H3" s="71" t="s">
        <v>83</v>
      </c>
      <c r="I3" s="72" t="s">
        <v>84</v>
      </c>
      <c r="J3" s="72" t="s">
        <v>74</v>
      </c>
      <c r="K3" s="72" t="s">
        <v>75</v>
      </c>
      <c r="L3" s="167" t="s">
        <v>85</v>
      </c>
    </row>
    <row r="4" spans="2:16" x14ac:dyDescent="0.3">
      <c r="B4" s="156" t="s">
        <v>78</v>
      </c>
      <c r="C4" s="157">
        <v>49228.128999999994</v>
      </c>
      <c r="D4" s="157">
        <v>2860.0979999999909</v>
      </c>
      <c r="E4" s="158">
        <v>6.1682541576975537E-2</v>
      </c>
      <c r="F4" s="157">
        <v>5810</v>
      </c>
      <c r="G4" s="158">
        <v>0.13400000000000001</v>
      </c>
      <c r="H4" s="157">
        <v>141645.75999999998</v>
      </c>
      <c r="I4" s="158">
        <v>7.485866077146365E-2</v>
      </c>
      <c r="J4" s="158">
        <f>((H4-132304.488)/132304.488)</f>
        <v>7.0604347148072316E-2</v>
      </c>
      <c r="K4" s="158">
        <f>((H4-123526.53)/123526.53)</f>
        <v>0.14668290285495741</v>
      </c>
      <c r="L4" s="182">
        <v>7.0999999999999994E-2</v>
      </c>
      <c r="P4" s="188"/>
    </row>
    <row r="5" spans="2:16" x14ac:dyDescent="0.3">
      <c r="B5" s="156" t="s">
        <v>53</v>
      </c>
      <c r="C5" s="157">
        <v>8769.6</v>
      </c>
      <c r="D5" s="157">
        <v>-711.17499999999927</v>
      </c>
      <c r="E5" s="158">
        <v>-7.5012327578705254E-2</v>
      </c>
      <c r="F5" s="157">
        <v>524</v>
      </c>
      <c r="G5" s="158">
        <v>6.4000000000000001E-2</v>
      </c>
      <c r="H5" s="157">
        <v>27064.224999999999</v>
      </c>
      <c r="I5" s="158">
        <v>5.5572727494332244E-2</v>
      </c>
      <c r="J5" s="158">
        <f>((H5-24817)/24817)</f>
        <v>9.0551839464882891E-2</v>
      </c>
      <c r="K5" s="158">
        <f>((H5-25167.17)/25167.17)</f>
        <v>7.5378161310945976E-2</v>
      </c>
      <c r="L5" s="182">
        <v>7.1999999999999995E-2</v>
      </c>
    </row>
    <row r="6" spans="2:16" x14ac:dyDescent="0.3">
      <c r="B6" s="156" t="s">
        <v>49</v>
      </c>
      <c r="C6" s="157">
        <v>1417.9749999999997</v>
      </c>
      <c r="D6" s="157">
        <v>142.92499999999973</v>
      </c>
      <c r="E6" s="158">
        <v>0.11209364338653365</v>
      </c>
      <c r="F6" s="157">
        <v>522</v>
      </c>
      <c r="G6" s="158">
        <v>0.58199999999999996</v>
      </c>
      <c r="H6" s="157">
        <v>3595.0000000000018</v>
      </c>
      <c r="I6" s="158">
        <v>0.55968676110110938</v>
      </c>
      <c r="J6" s="179" t="s">
        <v>387</v>
      </c>
      <c r="K6" s="179" t="s">
        <v>387</v>
      </c>
      <c r="L6" s="182">
        <v>0.15572882824344819</v>
      </c>
    </row>
    <row r="7" spans="2:16" x14ac:dyDescent="0.3">
      <c r="B7" s="156" t="s">
        <v>54</v>
      </c>
      <c r="C7" s="157">
        <v>1196.0499999999997</v>
      </c>
      <c r="D7" s="157">
        <v>217.81999999999994</v>
      </c>
      <c r="E7" s="158">
        <v>0.22266747084019095</v>
      </c>
      <c r="F7" s="157">
        <v>-83</v>
      </c>
      <c r="G7" s="158">
        <v>-6.5000000000000002E-2</v>
      </c>
      <c r="H7" s="157">
        <v>3355.2200000000003</v>
      </c>
      <c r="I7" s="158">
        <v>-0.15754294868253871</v>
      </c>
      <c r="J7" s="158">
        <f>((H7-2926)/2926)</f>
        <v>0.14669172932330835</v>
      </c>
      <c r="K7" s="158">
        <f>((H7-3610.25)/3610.25)</f>
        <v>-7.0640537358908587E-2</v>
      </c>
      <c r="L7" s="182">
        <v>6.8000000000000005E-2</v>
      </c>
    </row>
    <row r="8" spans="2:16" x14ac:dyDescent="0.3">
      <c r="B8" s="156" t="s">
        <v>51</v>
      </c>
      <c r="C8" s="157">
        <v>587.55000000000007</v>
      </c>
      <c r="D8" s="157">
        <v>140.52499999999998</v>
      </c>
      <c r="E8" s="158">
        <v>0.31435602035680321</v>
      </c>
      <c r="F8" s="157">
        <v>180</v>
      </c>
      <c r="G8" s="158">
        <v>0.441</v>
      </c>
      <c r="H8" s="157">
        <v>1349.9999999999995</v>
      </c>
      <c r="I8" s="158">
        <v>0.13907228890248241</v>
      </c>
      <c r="J8" s="158">
        <f>((H8-1714)/1714)</f>
        <v>-0.21236872812135382</v>
      </c>
      <c r="K8" s="158">
        <f>((H8-1438.355)/1438.355)</f>
        <v>-6.1427811632038316E-2</v>
      </c>
      <c r="L8" s="182">
        <v>5.1999999999999998E-2</v>
      </c>
    </row>
    <row r="9" spans="2:16" x14ac:dyDescent="0.3">
      <c r="B9" s="156" t="s">
        <v>67</v>
      </c>
      <c r="C9" s="157">
        <v>578</v>
      </c>
      <c r="D9" s="157">
        <v>484</v>
      </c>
      <c r="E9" s="158">
        <v>5.173</v>
      </c>
      <c r="F9" s="157">
        <v>176</v>
      </c>
      <c r="G9" s="158">
        <v>0.439</v>
      </c>
      <c r="H9" s="157">
        <v>1345</v>
      </c>
      <c r="I9" s="158">
        <v>-0.189</v>
      </c>
      <c r="J9" s="158">
        <f>((H9-1222)/1222)</f>
        <v>0.10065466448445172</v>
      </c>
      <c r="K9" s="158">
        <f>((H9-508.775)/508.775)</f>
        <v>1.6436047368679674</v>
      </c>
      <c r="L9" s="182">
        <v>0.88428665351742275</v>
      </c>
    </row>
    <row r="10" spans="2:16" x14ac:dyDescent="0.3">
      <c r="B10" s="156" t="s">
        <v>50</v>
      </c>
      <c r="C10" s="157">
        <f>(17600*25)/1000</f>
        <v>440</v>
      </c>
      <c r="D10" s="157">
        <f>(10000*25)/1000</f>
        <v>250</v>
      </c>
      <c r="E10" s="158">
        <v>0.76</v>
      </c>
      <c r="F10" s="157">
        <v>440</v>
      </c>
      <c r="G10" s="179" t="s">
        <v>387</v>
      </c>
      <c r="H10" s="157">
        <f>(33600*25)/1000</f>
        <v>840</v>
      </c>
      <c r="I10" s="179" t="s">
        <v>387</v>
      </c>
      <c r="J10" s="179" t="s">
        <v>387</v>
      </c>
      <c r="K10" s="179" t="s">
        <v>387</v>
      </c>
      <c r="L10" s="182" t="s">
        <v>387</v>
      </c>
    </row>
    <row r="11" spans="2:16" x14ac:dyDescent="0.3">
      <c r="B11" s="156" t="s">
        <v>79</v>
      </c>
      <c r="C11" s="157">
        <v>9.1000000000000014</v>
      </c>
      <c r="D11" s="157">
        <v>-24.199999999999996</v>
      </c>
      <c r="E11" s="158">
        <v>-0.72672672672672667</v>
      </c>
      <c r="F11" s="157">
        <v>-44</v>
      </c>
      <c r="G11" s="158">
        <f>-83%</f>
        <v>-0.83</v>
      </c>
      <c r="H11" s="157">
        <v>82</v>
      </c>
      <c r="I11" s="158">
        <v>-0.16345177664974625</v>
      </c>
      <c r="J11" s="158">
        <f>((H11-93.6)/93.6)</f>
        <v>-0.12393162393162388</v>
      </c>
      <c r="K11" s="158">
        <f>((H11-103.5)/103.5)</f>
        <v>-0.20772946859903382</v>
      </c>
      <c r="L11" s="182">
        <v>0.61098122305837632</v>
      </c>
    </row>
  </sheetData>
  <conditionalFormatting sqref="D4:D11">
    <cfRule type="cellIs" dxfId="30" priority="30" operator="lessThan">
      <formula>0</formula>
    </cfRule>
  </conditionalFormatting>
  <conditionalFormatting sqref="E4:E11">
    <cfRule type="iconSet" priority="22">
      <iconSet iconSet="3Arrows">
        <cfvo type="percent" val="0"/>
        <cfvo type="num" val="0"/>
        <cfvo type="num" val="0"/>
      </iconSet>
    </cfRule>
  </conditionalFormatting>
  <conditionalFormatting sqref="E4:G11">
    <cfRule type="cellIs" dxfId="29" priority="15" operator="lessThan">
      <formula>0</formula>
    </cfRule>
  </conditionalFormatting>
  <conditionalFormatting sqref="G4:G11">
    <cfRule type="iconSet" priority="23">
      <iconSet iconSet="3Arrows">
        <cfvo type="percent" val="0"/>
        <cfvo type="num" val="0"/>
        <cfvo type="num" val="0"/>
      </iconSet>
    </cfRule>
  </conditionalFormatting>
  <conditionalFormatting sqref="G11">
    <cfRule type="iconSet" priority="16">
      <iconSet iconSet="3Arrows">
        <cfvo type="percent" val="0"/>
        <cfvo type="num" val="0"/>
        <cfvo type="num" val="0"/>
      </iconSet>
    </cfRule>
  </conditionalFormatting>
  <conditionalFormatting sqref="I4">
    <cfRule type="iconSet" priority="27">
      <iconSet iconSet="3Arrows">
        <cfvo type="percent" val="0"/>
        <cfvo type="num" val="0"/>
        <cfvo type="num" val="0"/>
      </iconSet>
    </cfRule>
  </conditionalFormatting>
  <conditionalFormatting sqref="I5">
    <cfRule type="iconSet" priority="28">
      <iconSet iconSet="3Arrows">
        <cfvo type="percent" val="0"/>
        <cfvo type="num" val="0"/>
        <cfvo type="num" val="0"/>
      </iconSet>
    </cfRule>
  </conditionalFormatting>
  <conditionalFormatting sqref="I6:I10">
    <cfRule type="iconSet" priority="26">
      <iconSet iconSet="3Arrows">
        <cfvo type="percent" val="0"/>
        <cfvo type="num" val="0"/>
        <cfvo type="num" val="0"/>
      </iconSet>
    </cfRule>
  </conditionalFormatting>
  <conditionalFormatting sqref="I4:K11">
    <cfRule type="cellIs" dxfId="28" priority="8" operator="lessThan">
      <formula>0</formula>
    </cfRule>
  </conditionalFormatting>
  <conditionalFormatting sqref="I11:K11">
    <cfRule type="iconSet" priority="12">
      <iconSet iconSet="3Arrows">
        <cfvo type="percent" val="0"/>
        <cfvo type="num" val="0"/>
        <cfvo type="num" val="0"/>
      </iconSet>
    </cfRule>
    <cfRule type="iconSet" priority="13">
      <iconSet iconSet="3Arrows">
        <cfvo type="percent" val="0"/>
        <cfvo type="num" val="0"/>
        <cfvo type="num" val="0"/>
      </iconSet>
    </cfRule>
  </conditionalFormatting>
  <conditionalFormatting sqref="J4:J6 J8:J10">
    <cfRule type="iconSet" priority="29">
      <iconSet iconSet="3Arrows">
        <cfvo type="percent" val="0"/>
        <cfvo type="num" val="0"/>
        <cfvo type="num" val="0"/>
      </iconSet>
    </cfRule>
  </conditionalFormatting>
  <conditionalFormatting sqref="J7:K7">
    <cfRule type="iconSet" priority="9">
      <iconSet iconSet="3Arrows">
        <cfvo type="percent" val="0"/>
        <cfvo type="num" val="0"/>
        <cfvo type="num" val="0"/>
      </iconSet>
    </cfRule>
    <cfRule type="iconSet" priority="10">
      <iconSet iconSet="3Arrows">
        <cfvo type="percent" val="0"/>
        <cfvo type="num" val="0"/>
        <cfvo type="num" val="0"/>
      </iconSet>
    </cfRule>
  </conditionalFormatting>
  <conditionalFormatting sqref="K4:K6 K8:K10">
    <cfRule type="iconSet" priority="25">
      <iconSet iconSet="3Arrows">
        <cfvo type="percent" val="0"/>
        <cfvo type="num" val="0"/>
        <cfvo type="num" val="0"/>
      </iconSet>
    </cfRule>
  </conditionalFormatting>
  <conditionalFormatting sqref="K4:K6">
    <cfRule type="iconSet" priority="14">
      <iconSet iconSet="3Arrows">
        <cfvo type="percent" val="0"/>
        <cfvo type="num" val="0"/>
        <cfvo type="num" val="0"/>
      </iconSet>
    </cfRule>
  </conditionalFormatting>
  <conditionalFormatting sqref="K8:K10">
    <cfRule type="iconSet" priority="7">
      <iconSet iconSet="3Arrows">
        <cfvo type="percent" val="0"/>
        <cfvo type="num" val="0"/>
        <cfvo type="num" val="0"/>
      </iconSet>
    </cfRule>
  </conditionalFormatting>
  <conditionalFormatting sqref="L10">
    <cfRule type="iconSet" priority="4">
      <iconSet iconSet="3Arrows">
        <cfvo type="percent" val="0"/>
        <cfvo type="num" val="0"/>
        <cfvo type="num" val="0"/>
      </iconSet>
    </cfRule>
    <cfRule type="cellIs" dxfId="27" priority="5" operator="lessThan">
      <formula>0</formula>
    </cfRule>
    <cfRule type="iconSet" priority="6">
      <iconSet iconSet="3Arrows">
        <cfvo type="percent" val="0"/>
        <cfvo type="num" val="0"/>
        <cfvo type="num" val="0"/>
      </iconSet>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9280D-7D70-4A1F-8C18-3F7516D91812}">
  <sheetPr>
    <tabColor rgb="FF92D050"/>
  </sheetPr>
  <dimension ref="B2:R86"/>
  <sheetViews>
    <sheetView showGridLines="0" zoomScale="145" zoomScaleNormal="145" workbookViewId="0">
      <selection activeCell="O41" sqref="O41"/>
    </sheetView>
  </sheetViews>
  <sheetFormatPr defaultColWidth="8.6640625" defaultRowHeight="10.199999999999999" x14ac:dyDescent="0.2"/>
  <cols>
    <col min="1" max="1" width="3.6640625" style="8" customWidth="1"/>
    <col min="2" max="2" width="11.33203125" style="8" customWidth="1"/>
    <col min="3" max="3" width="6.44140625" style="8" customWidth="1"/>
    <col min="4" max="4" width="9.44140625" style="8" customWidth="1"/>
    <col min="5" max="5" width="7.6640625" style="8" customWidth="1"/>
    <col min="6" max="6" width="7.33203125" style="8" customWidth="1"/>
    <col min="7" max="7" width="7.33203125" style="8" bestFit="1" customWidth="1"/>
    <col min="8" max="8" width="8.6640625" style="8" hidden="1" customWidth="1"/>
    <col min="9" max="9" width="8" style="8" hidden="1" customWidth="1"/>
    <col min="10" max="10" width="7.6640625" style="8" bestFit="1" customWidth="1"/>
    <col min="11" max="11" width="8.6640625" style="8" hidden="1" customWidth="1"/>
    <col min="12" max="12" width="7.6640625" style="8" hidden="1" customWidth="1"/>
    <col min="13" max="13" width="7.44140625" style="8" customWidth="1"/>
    <col min="14" max="14" width="6.44140625" style="8" customWidth="1"/>
    <col min="15" max="15" width="7.5546875" style="8" customWidth="1"/>
    <col min="16" max="16" width="7.44140625" style="8" bestFit="1" customWidth="1"/>
    <col min="17" max="17" width="7.6640625" style="8" customWidth="1"/>
    <col min="18" max="18" width="8.44140625" style="8" customWidth="1"/>
    <col min="19" max="19" width="7.33203125" style="8" customWidth="1"/>
    <col min="20" max="20" width="7.5546875" style="8" customWidth="1"/>
    <col min="21" max="21" width="7.6640625" style="8" customWidth="1"/>
    <col min="22" max="22" width="6.6640625" style="8" customWidth="1"/>
    <col min="23" max="23" width="6.5546875" style="8" customWidth="1"/>
    <col min="24" max="24" width="6.6640625" style="8" customWidth="1"/>
    <col min="25" max="36" width="8.6640625" style="8"/>
    <col min="37" max="37" width="6.6640625" style="8" customWidth="1"/>
    <col min="38" max="38" width="8.6640625" style="8"/>
    <col min="39" max="39" width="6.6640625" style="8" customWidth="1"/>
    <col min="40" max="40" width="7.6640625" style="8" customWidth="1"/>
    <col min="41" max="41" width="7.5546875" style="8" customWidth="1"/>
    <col min="42" max="42" width="8.6640625" style="8" customWidth="1"/>
    <col min="43" max="43" width="6.5546875" style="8" customWidth="1"/>
    <col min="44" max="44" width="7.33203125" style="8" customWidth="1"/>
    <col min="45" max="45" width="7.44140625" style="8" customWidth="1"/>
    <col min="46" max="46" width="8.6640625" style="8"/>
    <col min="47" max="47" width="7.44140625" style="8" customWidth="1"/>
    <col min="48" max="48" width="6.6640625" style="8" customWidth="1"/>
    <col min="49" max="49" width="6.5546875" style="8" customWidth="1"/>
    <col min="50" max="50" width="6.44140625" style="8" customWidth="1"/>
    <col min="51" max="51" width="7" style="8" customWidth="1"/>
    <col min="52" max="16384" width="8.6640625" style="8"/>
  </cols>
  <sheetData>
    <row r="2" spans="2:15" x14ac:dyDescent="0.2">
      <c r="B2" s="8" t="s">
        <v>373</v>
      </c>
    </row>
    <row r="3" spans="2:15" ht="21" x14ac:dyDescent="0.2">
      <c r="B3" s="129" t="s">
        <v>90</v>
      </c>
      <c r="C3" s="138" t="s">
        <v>91</v>
      </c>
      <c r="D3" s="138" t="s">
        <v>374</v>
      </c>
      <c r="E3" s="71" t="s">
        <v>375</v>
      </c>
      <c r="F3" s="71" t="s">
        <v>376</v>
      </c>
      <c r="G3" s="72" t="s">
        <v>70</v>
      </c>
      <c r="H3" s="72" t="s">
        <v>72</v>
      </c>
      <c r="I3" s="71" t="s">
        <v>73</v>
      </c>
      <c r="J3" s="71" t="s">
        <v>83</v>
      </c>
      <c r="K3" s="72" t="s">
        <v>99</v>
      </c>
      <c r="L3" s="72" t="s">
        <v>100</v>
      </c>
      <c r="O3" s="180" t="s">
        <v>398</v>
      </c>
    </row>
    <row r="4" spans="2:15" x14ac:dyDescent="0.2">
      <c r="B4" s="73" t="s">
        <v>104</v>
      </c>
      <c r="C4" s="130">
        <v>40</v>
      </c>
      <c r="D4" s="130">
        <v>39</v>
      </c>
      <c r="E4" s="131">
        <v>140.35</v>
      </c>
      <c r="F4" s="131">
        <v>146.69999999999999</v>
      </c>
      <c r="G4" s="77">
        <f>IFERROR((F4-E4)/E4,0)</f>
        <v>4.5244032775204807E-2</v>
      </c>
      <c r="H4" s="77">
        <f>(F4-176.175)/176.175</f>
        <v>-0.16730523627075364</v>
      </c>
      <c r="I4" s="131">
        <v>528.75</v>
      </c>
      <c r="J4" s="131">
        <f>378.95</f>
        <v>378.95</v>
      </c>
      <c r="K4" s="131">
        <f>J4-I4</f>
        <v>-149.80000000000001</v>
      </c>
      <c r="L4" s="77">
        <f>K4/I4</f>
        <v>-0.28330969267139483</v>
      </c>
    </row>
    <row r="5" spans="2:15" x14ac:dyDescent="0.2">
      <c r="B5" s="73" t="s">
        <v>105</v>
      </c>
      <c r="C5" s="130">
        <v>44</v>
      </c>
      <c r="D5" s="130">
        <v>43</v>
      </c>
      <c r="E5" s="131">
        <v>194.875</v>
      </c>
      <c r="F5" s="131">
        <v>243.375</v>
      </c>
      <c r="G5" s="77">
        <f>IFERROR((F5-E5)/E5,0)</f>
        <v>0.24887748556767159</v>
      </c>
      <c r="H5" s="77">
        <f>(F5-229.425)/229.425</f>
        <v>6.0804184373978373E-2</v>
      </c>
      <c r="I5" s="131">
        <v>590.6</v>
      </c>
      <c r="J5" s="131">
        <f>586.15</f>
        <v>586.15</v>
      </c>
      <c r="K5" s="131">
        <f t="shared" ref="K5:K6" si="0">J5-I5</f>
        <v>-4.4500000000000455</v>
      </c>
      <c r="L5" s="77">
        <f t="shared" ref="L5:L7" si="1">K5/I5</f>
        <v>-7.5347104639350579E-3</v>
      </c>
    </row>
    <row r="6" spans="2:15" x14ac:dyDescent="0.2">
      <c r="B6" s="73" t="s">
        <v>22</v>
      </c>
      <c r="C6" s="130">
        <v>53</v>
      </c>
      <c r="D6" s="130">
        <v>50</v>
      </c>
      <c r="E6" s="131">
        <v>171.125</v>
      </c>
      <c r="F6" s="131">
        <v>172.92500000000001</v>
      </c>
      <c r="G6" s="77">
        <f>IFERROR((F6-E6)/E6,0)</f>
        <v>1.0518626734843018E-2</v>
      </c>
      <c r="H6" s="77">
        <f>(F6-183.2)/183.2</f>
        <v>-5.6086244541484594E-2</v>
      </c>
      <c r="I6" s="131">
        <v>509</v>
      </c>
      <c r="J6" s="131">
        <f>506.8</f>
        <v>506.8</v>
      </c>
      <c r="K6" s="131">
        <f t="shared" si="0"/>
        <v>-2.1999999999999886</v>
      </c>
      <c r="L6" s="77">
        <f t="shared" si="1"/>
        <v>-4.3222003929272862E-3</v>
      </c>
    </row>
    <row r="7" spans="2:15" x14ac:dyDescent="0.2">
      <c r="B7" s="140" t="s">
        <v>29</v>
      </c>
      <c r="C7" s="140">
        <f>SUM(C4:C6)</f>
        <v>137</v>
      </c>
      <c r="D7" s="140">
        <f>D4+D5+D6</f>
        <v>132</v>
      </c>
      <c r="E7" s="141">
        <f>SUM(E4:E6)</f>
        <v>506.35</v>
      </c>
      <c r="F7" s="141">
        <f>SUM(F4:F6)</f>
        <v>563</v>
      </c>
      <c r="G7" s="142">
        <f>(F7-E7)/E7</f>
        <v>0.11187913498568179</v>
      </c>
      <c r="H7" s="142">
        <f>(F7-588.8)/588.8</f>
        <v>-4.381793478260862E-2</v>
      </c>
      <c r="I7" s="141">
        <f>SUM(I4:I6)</f>
        <v>1628.35</v>
      </c>
      <c r="J7" s="141">
        <f>SUM(J4:J6)</f>
        <v>1471.8999999999999</v>
      </c>
      <c r="K7" s="141">
        <f>J7-I7</f>
        <v>-156.45000000000005</v>
      </c>
      <c r="L7" s="142">
        <f t="shared" si="1"/>
        <v>-9.6078852826480821E-2</v>
      </c>
    </row>
    <row r="10" spans="2:15" ht="20.399999999999999" x14ac:dyDescent="0.2">
      <c r="B10" s="129" t="s">
        <v>90</v>
      </c>
      <c r="C10" s="138" t="s">
        <v>91</v>
      </c>
      <c r="D10" s="138" t="s">
        <v>374</v>
      </c>
      <c r="E10" s="71" t="s">
        <v>377</v>
      </c>
      <c r="F10" s="71" t="s">
        <v>378</v>
      </c>
      <c r="G10" s="72" t="s">
        <v>70</v>
      </c>
      <c r="H10" s="72" t="s">
        <v>72</v>
      </c>
      <c r="I10" s="71" t="s">
        <v>73</v>
      </c>
      <c r="J10" s="71" t="s">
        <v>83</v>
      </c>
      <c r="K10" s="72" t="s">
        <v>99</v>
      </c>
      <c r="L10" s="72" t="s">
        <v>100</v>
      </c>
    </row>
    <row r="11" spans="2:15" x14ac:dyDescent="0.2">
      <c r="B11" s="140" t="s">
        <v>29</v>
      </c>
      <c r="C11" s="140">
        <f>SUM(C7:C10)</f>
        <v>137</v>
      </c>
      <c r="D11" s="140">
        <f>SUM(D7:D10)</f>
        <v>132</v>
      </c>
      <c r="E11" s="141">
        <f>MS!DF89</f>
        <v>577.79999999999995</v>
      </c>
      <c r="F11" s="141">
        <f>MS!DG89</f>
        <v>507.59999999999985</v>
      </c>
      <c r="G11" s="142">
        <f>(F11-E11)/E11</f>
        <v>-0.12149532710280392</v>
      </c>
      <c r="H11" s="142">
        <f>(F11-MS!CS89)/MS!CS89</f>
        <v>0.26457399103138968</v>
      </c>
      <c r="I11" s="141">
        <f>MS!DC89</f>
        <v>2140.2000000000003</v>
      </c>
      <c r="J11" s="141">
        <f>MS!DP89</f>
        <v>1852.1999999999998</v>
      </c>
      <c r="K11" s="141">
        <f>J11-I11</f>
        <v>-288.00000000000045</v>
      </c>
      <c r="L11" s="142">
        <f>K11/I11</f>
        <v>-0.13456686291000861</v>
      </c>
    </row>
    <row r="13" spans="2:15" x14ac:dyDescent="0.2">
      <c r="B13" s="8" t="s">
        <v>379</v>
      </c>
    </row>
    <row r="15" spans="2:15" ht="20.399999999999999" x14ac:dyDescent="0.2">
      <c r="B15" s="129" t="s">
        <v>90</v>
      </c>
      <c r="C15" s="138" t="s">
        <v>91</v>
      </c>
      <c r="D15" s="138" t="s">
        <v>380</v>
      </c>
      <c r="E15" s="71" t="s">
        <v>378</v>
      </c>
      <c r="F15" s="71" t="s">
        <v>376</v>
      </c>
    </row>
    <row r="16" spans="2:15" x14ac:dyDescent="0.2">
      <c r="B16" s="73" t="s">
        <v>104</v>
      </c>
      <c r="C16" s="130">
        <v>40</v>
      </c>
      <c r="D16" s="130">
        <v>37</v>
      </c>
      <c r="E16" s="131">
        <f>ANTIHUMEDAD!$AG$32</f>
        <v>287.52500000000003</v>
      </c>
      <c r="F16" s="131">
        <v>309.47500000000002</v>
      </c>
    </row>
    <row r="17" spans="2:18" x14ac:dyDescent="0.2">
      <c r="B17" s="73" t="s">
        <v>105</v>
      </c>
      <c r="C17" s="130">
        <v>44</v>
      </c>
      <c r="D17" s="130">
        <v>40</v>
      </c>
      <c r="E17" s="131">
        <f>ANTIHUMEDAD!$AG$59</f>
        <v>310.375</v>
      </c>
      <c r="F17" s="131">
        <v>279.7</v>
      </c>
    </row>
    <row r="18" spans="2:18" x14ac:dyDescent="0.2">
      <c r="B18" s="73" t="s">
        <v>22</v>
      </c>
      <c r="C18" s="130">
        <v>53</v>
      </c>
      <c r="D18" s="130">
        <v>48</v>
      </c>
      <c r="E18" s="131">
        <f>ANTIHUMEDAD!$AG$88</f>
        <v>856.3</v>
      </c>
      <c r="F18" s="131">
        <v>828.1</v>
      </c>
    </row>
    <row r="19" spans="2:18" x14ac:dyDescent="0.2">
      <c r="B19" s="139" t="s">
        <v>29</v>
      </c>
      <c r="C19" s="140">
        <f>SUM(C16:C18)</f>
        <v>137</v>
      </c>
      <c r="D19" s="140">
        <f>SUM(D16:D18)</f>
        <v>125</v>
      </c>
      <c r="E19" s="141">
        <f>SUM(E16:E18)</f>
        <v>1454.2</v>
      </c>
      <c r="F19" s="141">
        <f>SUM(F16:F18)</f>
        <v>1417.2750000000001</v>
      </c>
    </row>
    <row r="22" spans="2:18" x14ac:dyDescent="0.2">
      <c r="B22" s="8" t="s">
        <v>264</v>
      </c>
    </row>
    <row r="23" spans="2:18" ht="20.399999999999999" x14ac:dyDescent="0.2">
      <c r="B23" s="129" t="s">
        <v>90</v>
      </c>
      <c r="C23" s="146" t="s">
        <v>91</v>
      </c>
      <c r="D23" s="146" t="s">
        <v>381</v>
      </c>
      <c r="E23" s="71" t="s">
        <v>93</v>
      </c>
      <c r="F23" s="71" t="s">
        <v>94</v>
      </c>
      <c r="G23" s="72" t="s">
        <v>70</v>
      </c>
      <c r="H23" s="72" t="s">
        <v>72</v>
      </c>
      <c r="I23" s="71" t="s">
        <v>95</v>
      </c>
      <c r="J23" s="71" t="s">
        <v>382</v>
      </c>
      <c r="K23" s="72" t="s">
        <v>97</v>
      </c>
      <c r="L23" s="72" t="s">
        <v>98</v>
      </c>
      <c r="M23" s="71" t="s">
        <v>73</v>
      </c>
      <c r="N23" s="71" t="s">
        <v>83</v>
      </c>
      <c r="O23" s="72" t="s">
        <v>99</v>
      </c>
      <c r="P23" s="72" t="s">
        <v>100</v>
      </c>
      <c r="Q23" s="71" t="s">
        <v>101</v>
      </c>
      <c r="R23" s="71" t="s">
        <v>383</v>
      </c>
    </row>
    <row r="24" spans="2:18" x14ac:dyDescent="0.2">
      <c r="B24" s="73" t="s">
        <v>104</v>
      </c>
      <c r="C24" s="130">
        <v>40</v>
      </c>
      <c r="D24" s="147">
        <f>(ANTIHUMEDAD!$AP$32/'Ventas MS, Antihumedad y Asfalt'!$C24)/4</f>
        <v>7.2482812499999998</v>
      </c>
      <c r="E24" s="131">
        <f>ANTIHUMEDAD!$AF$32</f>
        <v>326.82499999999999</v>
      </c>
      <c r="F24" s="131">
        <f>ANTIHUMEDAD!$AG$32</f>
        <v>287.52500000000003</v>
      </c>
      <c r="G24" s="77">
        <f>(F24-E24)/E24</f>
        <v>-0.1202478390575995</v>
      </c>
      <c r="H24" s="77">
        <f>(ANTIHUMEDAD!$AF$32-ANTIHUMEDAD!$S$32)/ANTIHUMEDAD!$S$32</f>
        <v>0.657117505387248</v>
      </c>
      <c r="I24" s="131">
        <f>ANTIHUMEDAD!$AE$32/ANTIHUMEDAD!$AE$2</f>
        <v>11.822826086956523</v>
      </c>
      <c r="J24" s="131">
        <f>ANTIHUMEDAD!$AG$32/ANTIHUMEDAD!$AG$2</f>
        <v>11.980208333333335</v>
      </c>
      <c r="K24" s="77">
        <f t="shared" ref="K24:K27" si="2">(J24-I24)/I24</f>
        <v>1.3311728111305269E-2</v>
      </c>
      <c r="L24" s="77">
        <f>(J24-(ANTIHUMEDAD!$S$32/ANTIHUMEDAD!$S$2)/(ANTIHUMEDAD!$S$32/ANTIHUMEDAD!$S$2))</f>
        <v>10.980208333333335</v>
      </c>
      <c r="M24" s="131">
        <f>ANTIHUMEDAD!$AC$32</f>
        <v>761.75</v>
      </c>
      <c r="N24" s="131">
        <f>ANTIHUMEDAD!$AP$32</f>
        <v>1159.7249999999999</v>
      </c>
      <c r="O24" s="131">
        <f>N24-M24</f>
        <v>397.97499999999991</v>
      </c>
      <c r="P24" s="77">
        <f>O24/M24</f>
        <v>0.52244830981293067</v>
      </c>
      <c r="Q24" s="131">
        <f>ANTIHUMEDAD!$AP$32/ANTIHUMEDAD!$AP$2</f>
        <v>11.83392857142857</v>
      </c>
      <c r="R24" s="77">
        <f>Q24-(ANTIHUMEDAD!$AC$32/ANTIHUMEDAD!$AC$2)/(ANTIHUMEDAD!$AC$32/ANTIHUMEDAD!$AC$2)</f>
        <v>10.83392857142857</v>
      </c>
    </row>
    <row r="25" spans="2:18" x14ac:dyDescent="0.2">
      <c r="B25" s="73" t="s">
        <v>105</v>
      </c>
      <c r="C25" s="130">
        <v>44</v>
      </c>
      <c r="D25" s="147">
        <f>(ANTIHUMEDAD!$AP$59/'Ventas MS, Antihumedad y Asfalt'!C25)/4</f>
        <v>6.1409090909090915</v>
      </c>
      <c r="E25" s="131">
        <f>ANTIHUMEDAD!$AF$59</f>
        <v>253.85000000000002</v>
      </c>
      <c r="F25" s="131">
        <f>ANTIHUMEDAD!$AG$59</f>
        <v>310.375</v>
      </c>
      <c r="G25" s="77">
        <f>(F25-E25)/E25</f>
        <v>0.22267086862320257</v>
      </c>
      <c r="H25" s="77">
        <f>(ANTIHUMEDAD!$AF$59-ANTIHUMEDAD!$S$59)/ANTIHUMEDAD!$S$59</f>
        <v>0.11865153685138266</v>
      </c>
      <c r="I25" s="131">
        <f>ANTIHUMEDAD!$AE$59/ANTIHUMEDAD!$AE$2</f>
        <v>14.209782608695654</v>
      </c>
      <c r="J25" s="131">
        <f>ANTIHUMEDAD!$AG$59/ANTIHUMEDAD!$AG$2</f>
        <v>12.932291666666666</v>
      </c>
      <c r="K25" s="77">
        <f t="shared" si="2"/>
        <v>-8.9902215762768231E-2</v>
      </c>
      <c r="L25" s="77">
        <f>(J25-(ANTIHUMEDAD!$S$59/ANTIHUMEDAD!$S$2)/(ANTIHUMEDAD!$S$59/ANTIHUMEDAD!$S$2))</f>
        <v>11.932291666666666</v>
      </c>
      <c r="M25" s="131">
        <f>ANTIHUMEDAD!$AC$59</f>
        <v>778.55000000000007</v>
      </c>
      <c r="N25" s="131">
        <f>ANTIHUMEDAD!$AP$59</f>
        <v>1080.8000000000002</v>
      </c>
      <c r="O25" s="131">
        <f>N25-M25</f>
        <v>302.25000000000011</v>
      </c>
      <c r="P25" s="77">
        <f>O25/M25</f>
        <v>0.38822169417506913</v>
      </c>
      <c r="Q25" s="131">
        <f>ANTIHUMEDAD!$AP$59/ANTIHUMEDAD!$AP$2</f>
        <v>11.02857142857143</v>
      </c>
      <c r="R25" s="77">
        <f>Q25-(ANTIHUMEDAD!$AC$59/ANTIHUMEDAD!$AC$2)/(ANTIHUMEDAD!$AC$59/ANTIHUMEDAD!$AC$2)</f>
        <v>10.02857142857143</v>
      </c>
    </row>
    <row r="26" spans="2:18" x14ac:dyDescent="0.2">
      <c r="B26" s="73" t="s">
        <v>22</v>
      </c>
      <c r="C26" s="130">
        <v>53</v>
      </c>
      <c r="D26" s="147">
        <f>(ANTIHUMEDAD!$AP$88/'Ventas MS, Antihumedad y Asfalt'!C26)/4</f>
        <v>13.220636792452831</v>
      </c>
      <c r="E26" s="131">
        <f>ANTIHUMEDAD!$AF$88</f>
        <v>837.3</v>
      </c>
      <c r="F26" s="131">
        <f>ANTIHUMEDAD!$AG$88</f>
        <v>856.3</v>
      </c>
      <c r="G26" s="77">
        <f>(F26-E26)/E26</f>
        <v>2.2691986145945302E-2</v>
      </c>
      <c r="H26" s="77">
        <f>(ANTIHUMEDAD!$AF$88-ANTIHUMEDAD!$S$88)/ANTIHUMEDAD!$S$88</f>
        <v>0.77403464166534253</v>
      </c>
      <c r="I26" s="131">
        <f>ANTIHUMEDAD!$AE$88/ANTIHUMEDAD!$AE$2</f>
        <v>29.14782608695652</v>
      </c>
      <c r="J26" s="131">
        <f>ANTIHUMEDAD!$AG$88/ANTIHUMEDAD!$AG$2</f>
        <v>35.679166666666667</v>
      </c>
      <c r="K26" s="77">
        <f t="shared" si="2"/>
        <v>0.22407642203659514</v>
      </c>
      <c r="L26" s="77">
        <f>(J26-(ANTIHUMEDAD!$S$88/ANTIHUMEDAD!$S$2)/(ANTIHUMEDAD!$S$88/ANTIHUMEDAD!$S$2))</f>
        <v>34.679166666666667</v>
      </c>
      <c r="M26" s="131">
        <f>ANTIHUMEDAD!$AC$88</f>
        <v>1622.6750000000002</v>
      </c>
      <c r="N26" s="131">
        <f>ANTIHUMEDAD!$AP$88</f>
        <v>2802.7750000000001</v>
      </c>
      <c r="O26" s="131">
        <f>N26-M26</f>
        <v>1180.0999999999999</v>
      </c>
      <c r="P26" s="77">
        <f>O26/M26</f>
        <v>0.7272559200086276</v>
      </c>
      <c r="Q26" s="131">
        <f>ANTIHUMEDAD!$AP$88/ANTIHUMEDAD!$AP$2</f>
        <v>28.599744897959184</v>
      </c>
      <c r="R26" s="77">
        <f>Q26-(ANTIHUMEDAD!$AC$88/ANTIHUMEDAD!$AC$2)/(ANTIHUMEDAD!$AC$88/ANTIHUMEDAD!$AC$2)</f>
        <v>27.599744897959184</v>
      </c>
    </row>
    <row r="27" spans="2:18" x14ac:dyDescent="0.2">
      <c r="B27" s="148" t="s">
        <v>29</v>
      </c>
      <c r="C27" s="148">
        <f>SUM(C24:C26)</f>
        <v>137</v>
      </c>
      <c r="D27" s="149">
        <f>('ANTIHUMEDAD antes'!$AP$94/'Ventas MS, Antihumedad y Asfalt'!C27)/4</f>
        <v>3.9619069343065694</v>
      </c>
      <c r="E27" s="150">
        <f>ANTIHUMEDAD!$AF$89</f>
        <v>1417.9749999999999</v>
      </c>
      <c r="F27" s="150">
        <f>ANTIHUMEDAD!$AG$89</f>
        <v>1454.2</v>
      </c>
      <c r="G27" s="151">
        <f>(F27-E27)/E27</f>
        <v>2.5546994834182647E-2</v>
      </c>
      <c r="H27" s="151">
        <f>(ANTIHUMEDAD!$AF$89-ANTIHUMEDAD!$S$89)/ANTIHUMEDAD!$S$89</f>
        <v>0.5823406332821871</v>
      </c>
      <c r="I27" s="150">
        <f>ANTIHUMEDAD!$AE$89/ANTIHUMEDAD!$AE$2</f>
        <v>55.1804347826087</v>
      </c>
      <c r="J27" s="150">
        <f>ANTIHUMEDAD!$AG$89/ANTIHUMEDAD!$AG$2</f>
        <v>60.591666666666669</v>
      </c>
      <c r="K27" s="151">
        <f t="shared" si="2"/>
        <v>9.8064321264888524E-2</v>
      </c>
      <c r="L27" s="151">
        <f>(J27-(ANTIHUMEDAD!$S$89/ANTIHUMEDAD!$S$2)/(ANTIHUMEDAD!$S$89/ANTIHUMEDAD!$S$2))</f>
        <v>59.591666666666669</v>
      </c>
      <c r="M27" s="150">
        <f>ANTIHUMEDAD!$AC$89</f>
        <v>3162.9750000000004</v>
      </c>
      <c r="N27" s="150">
        <f>ANTIHUMEDAD!$AP$89</f>
        <v>5043.3</v>
      </c>
      <c r="O27" s="150">
        <f>N27-M27</f>
        <v>1880.3249999999998</v>
      </c>
      <c r="P27" s="151">
        <f>O27/M27</f>
        <v>0.59447988049225797</v>
      </c>
      <c r="Q27" s="150">
        <f>ANTIHUMEDAD!$AP$89/ANTIHUMEDAD!$AP$2</f>
        <v>51.462244897959188</v>
      </c>
      <c r="R27" s="151">
        <f>Q27-(ANTIHUMEDAD!AC89/ANTIHUMEDAD!AC2)/(ANTIHUMEDAD!AC89/ANTIHUMEDAD!AC2)</f>
        <v>50.462244897959188</v>
      </c>
    </row>
    <row r="30" spans="2:18" x14ac:dyDescent="0.2">
      <c r="B30" s="8" t="s">
        <v>384</v>
      </c>
      <c r="H30" s="8" t="s">
        <v>385</v>
      </c>
      <c r="I30" s="8" t="s">
        <v>385</v>
      </c>
      <c r="K30" s="8" t="s">
        <v>385</v>
      </c>
      <c r="L30" s="8" t="s">
        <v>385</v>
      </c>
    </row>
    <row r="31" spans="2:18" ht="20.399999999999999" x14ac:dyDescent="0.2">
      <c r="B31" s="129" t="s">
        <v>90</v>
      </c>
      <c r="C31" s="146" t="s">
        <v>91</v>
      </c>
      <c r="D31" s="146" t="s">
        <v>386</v>
      </c>
      <c r="E31" s="71" t="s">
        <v>375</v>
      </c>
      <c r="F31" s="71" t="s">
        <v>376</v>
      </c>
      <c r="G31" s="72" t="s">
        <v>70</v>
      </c>
      <c r="H31" s="72" t="s">
        <v>72</v>
      </c>
      <c r="I31" s="71" t="s">
        <v>73</v>
      </c>
      <c r="J31" s="71" t="s">
        <v>83</v>
      </c>
      <c r="K31" s="72" t="s">
        <v>99</v>
      </c>
      <c r="L31" s="72" t="s">
        <v>100</v>
      </c>
    </row>
    <row r="32" spans="2:18" x14ac:dyDescent="0.2">
      <c r="B32" s="73" t="s">
        <v>104</v>
      </c>
      <c r="C32" s="130">
        <v>40</v>
      </c>
      <c r="D32" s="130">
        <v>39</v>
      </c>
      <c r="E32" s="131">
        <v>77.099999999999994</v>
      </c>
      <c r="F32" s="159">
        <v>127.7</v>
      </c>
      <c r="G32" s="77">
        <f t="shared" ref="G32:G34" si="3">IFERROR((F32-E32)/E32,0)</f>
        <v>0.65629053177691321</v>
      </c>
      <c r="H32" s="77"/>
      <c r="I32" s="131">
        <f>ASFALTO!$P$32</f>
        <v>0</v>
      </c>
      <c r="J32" s="131">
        <f>222.7</f>
        <v>222.7</v>
      </c>
      <c r="K32" s="131"/>
      <c r="L32" s="77"/>
    </row>
    <row r="33" spans="2:12" x14ac:dyDescent="0.2">
      <c r="B33" s="73" t="s">
        <v>105</v>
      </c>
      <c r="C33" s="130">
        <v>44</v>
      </c>
      <c r="D33" s="130">
        <v>41</v>
      </c>
      <c r="E33" s="131">
        <v>93.15</v>
      </c>
      <c r="F33" s="159">
        <v>122.55</v>
      </c>
      <c r="G33" s="77">
        <f t="shared" si="3"/>
        <v>0.31561996779388074</v>
      </c>
      <c r="H33" s="77"/>
      <c r="I33" s="131">
        <f>ASFALTO!$P$59</f>
        <v>0</v>
      </c>
      <c r="J33" s="131">
        <f>268.3</f>
        <v>268.3</v>
      </c>
      <c r="K33" s="131"/>
      <c r="L33" s="77"/>
    </row>
    <row r="34" spans="2:12" x14ac:dyDescent="0.2">
      <c r="B34" s="73" t="s">
        <v>22</v>
      </c>
      <c r="C34" s="130">
        <v>53</v>
      </c>
      <c r="D34" s="130">
        <v>48</v>
      </c>
      <c r="E34" s="131">
        <v>143.1</v>
      </c>
      <c r="F34" s="159">
        <v>152.17500000000001</v>
      </c>
      <c r="G34" s="77">
        <f t="shared" si="3"/>
        <v>6.3417190775681462E-2</v>
      </c>
      <c r="H34" s="77"/>
      <c r="I34" s="131" t="e">
        <f>ASFALTO!#REF!</f>
        <v>#REF!</v>
      </c>
      <c r="J34" s="131">
        <f>409.8</f>
        <v>409.8</v>
      </c>
      <c r="K34" s="131"/>
      <c r="L34" s="77"/>
    </row>
    <row r="35" spans="2:12" x14ac:dyDescent="0.2">
      <c r="B35" s="148" t="s">
        <v>29</v>
      </c>
      <c r="C35" s="148">
        <f>SUM(C32:C34)</f>
        <v>137</v>
      </c>
      <c r="D35" s="148">
        <f>D32+D33+D34</f>
        <v>128</v>
      </c>
      <c r="E35" s="150">
        <f>SUM(E32:E34)</f>
        <v>313.35000000000002</v>
      </c>
      <c r="F35" s="161">
        <f>SUM(F32:F34)</f>
        <v>402.42500000000001</v>
      </c>
      <c r="G35" s="151">
        <f>(F35-E35)/E35</f>
        <v>0.28426679431945101</v>
      </c>
      <c r="H35" s="151"/>
      <c r="I35" s="150" t="e">
        <f>SUM(I32:I34)</f>
        <v>#REF!</v>
      </c>
      <c r="J35" s="150">
        <f>SUM(J32:J34)</f>
        <v>900.8</v>
      </c>
      <c r="K35" s="150"/>
      <c r="L35" s="151"/>
    </row>
    <row r="36" spans="2:12" x14ac:dyDescent="0.2">
      <c r="E36" s="63"/>
      <c r="J36" s="63"/>
    </row>
    <row r="37" spans="2:12" x14ac:dyDescent="0.2">
      <c r="H37" s="8" t="s">
        <v>385</v>
      </c>
      <c r="I37" s="8" t="s">
        <v>385</v>
      </c>
      <c r="K37" s="8" t="s">
        <v>385</v>
      </c>
      <c r="L37" s="8" t="s">
        <v>385</v>
      </c>
    </row>
    <row r="38" spans="2:12" ht="20.399999999999999" x14ac:dyDescent="0.2">
      <c r="B38" s="129" t="s">
        <v>90</v>
      </c>
      <c r="C38" s="146" t="s">
        <v>91</v>
      </c>
      <c r="D38" s="146" t="s">
        <v>386</v>
      </c>
      <c r="E38" s="71" t="s">
        <v>377</v>
      </c>
      <c r="F38" s="71" t="s">
        <v>378</v>
      </c>
      <c r="G38" s="72" t="s">
        <v>70</v>
      </c>
      <c r="H38" s="72" t="s">
        <v>72</v>
      </c>
      <c r="I38" s="71" t="s">
        <v>73</v>
      </c>
      <c r="J38" s="71" t="s">
        <v>83</v>
      </c>
      <c r="K38" s="72" t="s">
        <v>99</v>
      </c>
      <c r="L38" s="72" t="s">
        <v>100</v>
      </c>
    </row>
    <row r="39" spans="2:12" x14ac:dyDescent="0.2">
      <c r="B39" s="148" t="s">
        <v>29</v>
      </c>
      <c r="C39" s="148">
        <f>SUM(C35:C38)</f>
        <v>137</v>
      </c>
      <c r="D39" s="148">
        <f>SUM(D35:D38)</f>
        <v>128</v>
      </c>
      <c r="E39" s="150">
        <f>ASFALTO!$S$89</f>
        <v>440</v>
      </c>
      <c r="F39" s="150">
        <f>ASFALTO!$T$89</f>
        <v>340</v>
      </c>
      <c r="G39" s="151">
        <f>(F39-E39)/E39</f>
        <v>-0.22727272727272727</v>
      </c>
      <c r="H39" s="151"/>
      <c r="I39" s="150">
        <f>ASFALTO!$P$89</f>
        <v>0</v>
      </c>
      <c r="J39" s="150">
        <f>ASFALTO!$AC$89</f>
        <v>1180</v>
      </c>
      <c r="K39" s="150">
        <f>J39-I39</f>
        <v>1180</v>
      </c>
      <c r="L39" s="151" t="e">
        <f>K39/I39</f>
        <v>#DIV/0!</v>
      </c>
    </row>
    <row r="86" spans="9:9" x14ac:dyDescent="0.2">
      <c r="I86" s="8">
        <f>1126.725+143</f>
        <v>1269.7249999999999</v>
      </c>
    </row>
  </sheetData>
  <conditionalFormatting sqref="G4:G6">
    <cfRule type="iconSet" priority="101">
      <iconSet iconSet="3Arrows">
        <cfvo type="percent" val="0"/>
        <cfvo type="num" val="0"/>
        <cfvo type="num" val="0" gte="0"/>
      </iconSet>
    </cfRule>
  </conditionalFormatting>
  <conditionalFormatting sqref="G7">
    <cfRule type="iconSet" priority="44">
      <iconSet iconSet="3Arrows">
        <cfvo type="percent" val="0"/>
        <cfvo type="num" val="0"/>
        <cfvo type="num" val="0" gte="0"/>
      </iconSet>
    </cfRule>
  </conditionalFormatting>
  <conditionalFormatting sqref="G11">
    <cfRule type="iconSet" priority="39">
      <iconSet iconSet="3Arrows">
        <cfvo type="percent" val="0"/>
        <cfvo type="num" val="0"/>
        <cfvo type="num" val="0" gte="0"/>
      </iconSet>
    </cfRule>
  </conditionalFormatting>
  <conditionalFormatting sqref="G24:G26">
    <cfRule type="iconSet" priority="109">
      <iconSet iconSet="3Arrows">
        <cfvo type="percent" val="0"/>
        <cfvo type="num" val="0"/>
        <cfvo type="num" val="0" gte="0"/>
      </iconSet>
    </cfRule>
  </conditionalFormatting>
  <conditionalFormatting sqref="G27">
    <cfRule type="iconSet" priority="18">
      <iconSet iconSet="3Arrows">
        <cfvo type="percent" val="0"/>
        <cfvo type="num" val="0"/>
        <cfvo type="num" val="0" gte="0"/>
      </iconSet>
    </cfRule>
  </conditionalFormatting>
  <conditionalFormatting sqref="G32:G34">
    <cfRule type="iconSet" priority="4">
      <iconSet iconSet="3Arrows">
        <cfvo type="percent" val="0"/>
        <cfvo type="num" val="0"/>
        <cfvo type="num" val="0" gte="0"/>
      </iconSet>
    </cfRule>
  </conditionalFormatting>
  <conditionalFormatting sqref="G35">
    <cfRule type="iconSet" priority="3">
      <iconSet iconSet="3Arrows">
        <cfvo type="percent" val="0"/>
        <cfvo type="num" val="0"/>
        <cfvo type="num" val="0" gte="0"/>
      </iconSet>
    </cfRule>
  </conditionalFormatting>
  <conditionalFormatting sqref="G39">
    <cfRule type="iconSet" priority="9">
      <iconSet iconSet="3Arrows">
        <cfvo type="percent" val="0"/>
        <cfvo type="num" val="0"/>
        <cfvo type="num" val="0" gte="0"/>
      </iconSet>
    </cfRule>
  </conditionalFormatting>
  <conditionalFormatting sqref="G4:H7 L4:L7 G24:H27 K24:L27 P24:P27 R24:R27 G32:H35 L32:L35">
    <cfRule type="cellIs" dxfId="26" priority="42" operator="lessThan">
      <formula>0</formula>
    </cfRule>
  </conditionalFormatting>
  <conditionalFormatting sqref="G11:H11">
    <cfRule type="cellIs" dxfId="25" priority="37" operator="lessThan">
      <formula>0</formula>
    </cfRule>
  </conditionalFormatting>
  <conditionalFormatting sqref="G39:H39">
    <cfRule type="cellIs" dxfId="24" priority="7" operator="lessThan">
      <formula>0</formula>
    </cfRule>
  </conditionalFormatting>
  <conditionalFormatting sqref="H4:H6">
    <cfRule type="iconSet" priority="104">
      <iconSet iconSet="3Arrows">
        <cfvo type="percent" val="0"/>
        <cfvo type="num" val="0"/>
        <cfvo type="num" val="0" gte="0"/>
      </iconSet>
    </cfRule>
  </conditionalFormatting>
  <conditionalFormatting sqref="H7">
    <cfRule type="iconSet" priority="43">
      <iconSet iconSet="3Arrows">
        <cfvo type="percent" val="0"/>
        <cfvo type="num" val="0"/>
        <cfvo type="num" val="0" gte="0"/>
      </iconSet>
    </cfRule>
  </conditionalFormatting>
  <conditionalFormatting sqref="H11">
    <cfRule type="iconSet" priority="38">
      <iconSet iconSet="3Arrows">
        <cfvo type="percent" val="0"/>
        <cfvo type="num" val="0"/>
        <cfvo type="num" val="0" gte="0"/>
      </iconSet>
    </cfRule>
  </conditionalFormatting>
  <conditionalFormatting sqref="H24:H26">
    <cfRule type="iconSet" priority="112">
      <iconSet iconSet="3Arrows">
        <cfvo type="percent" val="0"/>
        <cfvo type="num" val="0"/>
        <cfvo type="num" val="0" gte="0"/>
      </iconSet>
    </cfRule>
  </conditionalFormatting>
  <conditionalFormatting sqref="H25:H27">
    <cfRule type="iconSet" priority="29">
      <iconSet iconSet="3Arrows">
        <cfvo type="percent" val="0"/>
        <cfvo type="num" val="0"/>
        <cfvo type="num" val="0" gte="0"/>
      </iconSet>
    </cfRule>
  </conditionalFormatting>
  <conditionalFormatting sqref="H32:H34">
    <cfRule type="iconSet" priority="119">
      <iconSet iconSet="3Arrows">
        <cfvo type="percent" val="0"/>
        <cfvo type="num" val="0"/>
        <cfvo type="num" val="0" gte="0"/>
      </iconSet>
    </cfRule>
  </conditionalFormatting>
  <conditionalFormatting sqref="H35">
    <cfRule type="iconSet" priority="12">
      <iconSet iconSet="3Arrows">
        <cfvo type="percent" val="0"/>
        <cfvo type="num" val="0"/>
        <cfvo type="num" val="0" gte="0"/>
      </iconSet>
    </cfRule>
  </conditionalFormatting>
  <conditionalFormatting sqref="H39">
    <cfRule type="iconSet" priority="8">
      <iconSet iconSet="3Arrows">
        <cfvo type="percent" val="0"/>
        <cfvo type="num" val="0"/>
        <cfvo type="num" val="0" gte="0"/>
      </iconSet>
    </cfRule>
  </conditionalFormatting>
  <conditionalFormatting sqref="K24:K26">
    <cfRule type="iconSet" priority="25">
      <iconSet iconSet="3Arrows">
        <cfvo type="percent" val="0"/>
        <cfvo type="num" val="0"/>
        <cfvo type="num" val="0" gte="0"/>
      </iconSet>
    </cfRule>
  </conditionalFormatting>
  <conditionalFormatting sqref="K27">
    <cfRule type="iconSet" priority="24">
      <iconSet iconSet="3Arrows">
        <cfvo type="percent" val="0"/>
        <cfvo type="num" val="0"/>
        <cfvo type="num" val="0" gte="0"/>
      </iconSet>
    </cfRule>
  </conditionalFormatting>
  <conditionalFormatting sqref="L4">
    <cfRule type="iconSet" priority="47">
      <iconSet iconSet="3Arrows">
        <cfvo type="percent" val="0"/>
        <cfvo type="num" val="0"/>
        <cfvo type="num" val="0" gte="0"/>
      </iconSet>
    </cfRule>
  </conditionalFormatting>
  <conditionalFormatting sqref="L5:L7">
    <cfRule type="iconSet" priority="108">
      <iconSet iconSet="3Arrows">
        <cfvo type="percent" val="0"/>
        <cfvo type="num" val="0"/>
        <cfvo type="num" val="0" gte="0"/>
      </iconSet>
    </cfRule>
  </conditionalFormatting>
  <conditionalFormatting sqref="L11">
    <cfRule type="iconSet" priority="36">
      <iconSet iconSet="3Arrows">
        <cfvo type="percent" val="0"/>
        <cfvo type="num" val="0"/>
        <cfvo type="num" val="0" gte="0"/>
      </iconSet>
    </cfRule>
    <cfRule type="cellIs" dxfId="23" priority="35" operator="lessThan">
      <formula>0</formula>
    </cfRule>
  </conditionalFormatting>
  <conditionalFormatting sqref="L24:L26">
    <cfRule type="iconSet" priority="116">
      <iconSet iconSet="3Arrows">
        <cfvo type="percent" val="0"/>
        <cfvo type="num" val="0"/>
        <cfvo type="num" val="0" gte="0"/>
      </iconSet>
    </cfRule>
  </conditionalFormatting>
  <conditionalFormatting sqref="L25:L27">
    <cfRule type="iconSet" priority="28">
      <iconSet iconSet="3Arrows">
        <cfvo type="percent" val="0"/>
        <cfvo type="num" val="0"/>
        <cfvo type="num" val="0" gte="0"/>
      </iconSet>
    </cfRule>
  </conditionalFormatting>
  <conditionalFormatting sqref="L32">
    <cfRule type="iconSet" priority="14">
      <iconSet iconSet="3Arrows">
        <cfvo type="percent" val="0"/>
        <cfvo type="num" val="0"/>
        <cfvo type="num" val="0" gte="0"/>
      </iconSet>
    </cfRule>
  </conditionalFormatting>
  <conditionalFormatting sqref="L33:L35">
    <cfRule type="iconSet" priority="122">
      <iconSet iconSet="3Arrows">
        <cfvo type="percent" val="0"/>
        <cfvo type="num" val="0"/>
        <cfvo type="num" val="0" gte="0"/>
      </iconSet>
    </cfRule>
  </conditionalFormatting>
  <conditionalFormatting sqref="L39">
    <cfRule type="iconSet" priority="6">
      <iconSet iconSet="3Arrows">
        <cfvo type="percent" val="0"/>
        <cfvo type="num" val="0"/>
        <cfvo type="num" val="0" gte="0"/>
      </iconSet>
    </cfRule>
    <cfRule type="cellIs" dxfId="22" priority="5" operator="lessThan">
      <formula>0</formula>
    </cfRule>
  </conditionalFormatting>
  <conditionalFormatting sqref="P24:P26">
    <cfRule type="iconSet" priority="34">
      <iconSet iconSet="3Arrows">
        <cfvo type="percent" val="0"/>
        <cfvo type="num" val="0"/>
        <cfvo type="num" val="0" gte="0"/>
      </iconSet>
    </cfRule>
  </conditionalFormatting>
  <conditionalFormatting sqref="P27">
    <cfRule type="iconSet" priority="33">
      <iconSet iconSet="3Arrows">
        <cfvo type="percent" val="0"/>
        <cfvo type="num" val="0"/>
        <cfvo type="num" val="0" gte="0"/>
      </iconSet>
    </cfRule>
  </conditionalFormatting>
  <conditionalFormatting sqref="R24:R26">
    <cfRule type="iconSet" priority="30">
      <iconSet iconSet="3Arrows">
        <cfvo type="percent" val="0"/>
        <cfvo type="num" val="0"/>
        <cfvo type="num" val="0" gte="0"/>
      </iconSet>
    </cfRule>
  </conditionalFormatting>
  <conditionalFormatting sqref="R25:R27">
    <cfRule type="iconSet" priority="27">
      <iconSet iconSet="3Arrows">
        <cfvo type="percent" val="0"/>
        <cfvo type="num" val="0"/>
        <cfvo type="num" val="0" gte="0"/>
      </iconSet>
    </cfRule>
  </conditionalFormatting>
  <pageMargins left="0.7" right="0.7" top="0.75" bottom="0.75" header="0.3" footer="0.3"/>
  <pageSetup orientation="portrait" r:id="rId1"/>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5CFD3-C166-4D78-BB22-9F42FB236B44}">
  <sheetPr codeName="Sheet6"/>
  <dimension ref="A1:AC94"/>
  <sheetViews>
    <sheetView showGridLines="0" zoomScale="110" zoomScaleNormal="110" workbookViewId="0">
      <pane ySplit="3" topLeftCell="A4" activePane="bottomLeft" state="frozen"/>
      <selection activeCell="I15" sqref="I15:K15"/>
      <selection pane="bottomLeft" activeCell="I15" sqref="I15:K15"/>
    </sheetView>
  </sheetViews>
  <sheetFormatPr defaultColWidth="8.6640625" defaultRowHeight="10.199999999999999" x14ac:dyDescent="0.2"/>
  <cols>
    <col min="1" max="1" width="10.44140625" style="8" bestFit="1" customWidth="1"/>
    <col min="2" max="2" width="24" style="8" bestFit="1" customWidth="1"/>
    <col min="3" max="3" width="13" style="8" bestFit="1" customWidth="1"/>
    <col min="4" max="7" width="6.5546875" style="57" customWidth="1"/>
    <col min="8" max="8" width="7.44140625" style="57" customWidth="1"/>
    <col min="9" max="15" width="6.5546875" style="57" customWidth="1"/>
    <col min="16" max="16" width="5.6640625" style="57" customWidth="1"/>
    <col min="17" max="29" width="7.44140625" style="57" customWidth="1"/>
    <col min="30" max="16384" width="8.6640625" style="8"/>
  </cols>
  <sheetData>
    <row r="1" spans="1:29" x14ac:dyDescent="0.2">
      <c r="D1" s="8"/>
      <c r="E1" s="8"/>
      <c r="F1" s="8"/>
      <c r="G1" s="8"/>
      <c r="H1" s="8"/>
      <c r="I1" s="8"/>
      <c r="J1" s="8"/>
      <c r="K1" s="8"/>
      <c r="L1" s="8"/>
      <c r="M1" s="8"/>
      <c r="N1" s="8"/>
      <c r="O1" s="8"/>
      <c r="P1" s="8"/>
      <c r="Q1" s="8"/>
      <c r="R1" s="8"/>
      <c r="S1" s="8"/>
      <c r="T1" s="8"/>
      <c r="U1" s="8"/>
      <c r="V1" s="8"/>
      <c r="W1" s="8"/>
      <c r="X1" s="8"/>
      <c r="Y1" s="8"/>
      <c r="Z1" s="8"/>
      <c r="AA1" s="8"/>
      <c r="AB1" s="8"/>
      <c r="AC1" s="8"/>
    </row>
    <row r="2" spans="1:29" x14ac:dyDescent="0.2">
      <c r="A2" s="37" t="s">
        <v>388</v>
      </c>
      <c r="D2" s="8"/>
      <c r="E2" s="8"/>
      <c r="F2" s="8"/>
      <c r="G2" s="8"/>
      <c r="H2" s="8"/>
      <c r="I2" s="8"/>
      <c r="J2" s="8"/>
      <c r="K2" s="8"/>
      <c r="L2" s="8"/>
      <c r="M2" s="8"/>
      <c r="N2" s="8"/>
      <c r="O2" s="8"/>
      <c r="P2" s="8"/>
      <c r="Q2" s="56"/>
      <c r="R2" s="56"/>
      <c r="S2" s="56"/>
      <c r="T2" s="56"/>
      <c r="U2" s="56"/>
      <c r="V2" s="56"/>
      <c r="W2" s="56"/>
      <c r="X2" s="56"/>
      <c r="Y2" s="56"/>
      <c r="Z2" s="56"/>
      <c r="AA2" s="56"/>
      <c r="AB2" s="56"/>
      <c r="AC2" s="56"/>
    </row>
    <row r="3" spans="1:29" x14ac:dyDescent="0.2">
      <c r="A3" s="38" t="s">
        <v>18</v>
      </c>
      <c r="B3" s="38" t="s">
        <v>19</v>
      </c>
      <c r="C3" s="38" t="s">
        <v>20</v>
      </c>
      <c r="D3" s="39" t="s">
        <v>320</v>
      </c>
      <c r="E3" s="39" t="s">
        <v>321</v>
      </c>
      <c r="F3" s="39" t="s">
        <v>322</v>
      </c>
      <c r="G3" s="39" t="s">
        <v>323</v>
      </c>
      <c r="H3" s="39" t="s">
        <v>324</v>
      </c>
      <c r="I3" s="39" t="s">
        <v>325</v>
      </c>
      <c r="J3" s="39" t="s">
        <v>326</v>
      </c>
      <c r="K3" s="39" t="s">
        <v>327</v>
      </c>
      <c r="L3" s="39" t="s">
        <v>328</v>
      </c>
      <c r="M3" s="39" t="s">
        <v>329</v>
      </c>
      <c r="N3" s="39" t="s">
        <v>330</v>
      </c>
      <c r="O3" s="39" t="s">
        <v>331</v>
      </c>
      <c r="P3" s="39" t="s">
        <v>332</v>
      </c>
      <c r="Q3" s="39" t="s">
        <v>333</v>
      </c>
      <c r="R3" s="39" t="s">
        <v>334</v>
      </c>
      <c r="S3" s="39" t="s">
        <v>335</v>
      </c>
      <c r="T3" s="39" t="s">
        <v>336</v>
      </c>
      <c r="U3" s="39" t="s">
        <v>337</v>
      </c>
      <c r="V3" s="39" t="s">
        <v>338</v>
      </c>
      <c r="W3" s="39" t="s">
        <v>339</v>
      </c>
      <c r="X3" s="39" t="s">
        <v>327</v>
      </c>
      <c r="Y3" s="39" t="s">
        <v>340</v>
      </c>
      <c r="Z3" s="39" t="s">
        <v>341</v>
      </c>
      <c r="AA3" s="39" t="s">
        <v>342</v>
      </c>
      <c r="AB3" s="39" t="s">
        <v>343</v>
      </c>
      <c r="AC3" s="39" t="s">
        <v>344</v>
      </c>
    </row>
    <row r="4" spans="1:29" x14ac:dyDescent="0.2">
      <c r="A4" s="40" t="s">
        <v>104</v>
      </c>
      <c r="B4" s="37" t="s">
        <v>275</v>
      </c>
      <c r="C4" s="8" t="s">
        <v>160</v>
      </c>
      <c r="D4" s="57">
        <v>2294.91</v>
      </c>
      <c r="E4" s="57">
        <v>2254.25</v>
      </c>
      <c r="F4" s="57">
        <v>2022.1499999999999</v>
      </c>
      <c r="G4" s="57">
        <v>2121.36</v>
      </c>
      <c r="H4" s="57">
        <v>2493.35</v>
      </c>
      <c r="I4" s="57">
        <v>1750.55</v>
      </c>
      <c r="J4" s="57">
        <v>1853.9899999999998</v>
      </c>
      <c r="K4" s="57">
        <v>1905.75</v>
      </c>
      <c r="L4" s="57">
        <v>1983.1899999999998</v>
      </c>
      <c r="M4" s="57">
        <v>1891.2399999999998</v>
      </c>
      <c r="N4" s="57">
        <v>1613.9190000000001</v>
      </c>
      <c r="O4" s="57">
        <v>1297.8000000000002</v>
      </c>
      <c r="Q4" s="57">
        <v>1501.67</v>
      </c>
      <c r="R4" s="57">
        <v>1427.87</v>
      </c>
      <c r="S4" s="57">
        <v>1588.569</v>
      </c>
      <c r="T4" s="57">
        <v>1641.7619999999999</v>
      </c>
      <c r="U4" s="57">
        <v>1430.3000000000002</v>
      </c>
      <c r="V4" s="57">
        <v>1180.9100000000001</v>
      </c>
      <c r="W4" s="57">
        <v>1710.4799999999998</v>
      </c>
      <c r="X4" s="57">
        <v>1744.9</v>
      </c>
      <c r="Y4" s="57">
        <v>1351.85</v>
      </c>
      <c r="Z4" s="57">
        <v>1703</v>
      </c>
      <c r="AA4" s="57">
        <v>1712.73</v>
      </c>
      <c r="AB4" s="57">
        <v>1347.84</v>
      </c>
      <c r="AC4" s="57">
        <f>SUM(Q4:AA4)</f>
        <v>16994.041000000001</v>
      </c>
    </row>
    <row r="5" spans="1:29" x14ac:dyDescent="0.2">
      <c r="B5" s="43" t="s">
        <v>276</v>
      </c>
      <c r="C5" s="44"/>
      <c r="D5" s="58">
        <f>SUM(D4)</f>
        <v>2294.91</v>
      </c>
      <c r="E5" s="58">
        <f t="shared" ref="E5:O5" si="0">SUM(E4)</f>
        <v>2254.25</v>
      </c>
      <c r="F5" s="58">
        <f t="shared" si="0"/>
        <v>2022.1499999999999</v>
      </c>
      <c r="G5" s="58">
        <f t="shared" si="0"/>
        <v>2121.36</v>
      </c>
      <c r="H5" s="58">
        <f t="shared" si="0"/>
        <v>2493.35</v>
      </c>
      <c r="I5" s="58">
        <f t="shared" si="0"/>
        <v>1750.55</v>
      </c>
      <c r="J5" s="58">
        <f t="shared" si="0"/>
        <v>1853.9899999999998</v>
      </c>
      <c r="K5" s="58">
        <f t="shared" si="0"/>
        <v>1905.75</v>
      </c>
      <c r="L5" s="58">
        <f t="shared" si="0"/>
        <v>1983.1899999999998</v>
      </c>
      <c r="M5" s="58">
        <f t="shared" si="0"/>
        <v>1891.2399999999998</v>
      </c>
      <c r="N5" s="58">
        <f t="shared" si="0"/>
        <v>1613.9190000000001</v>
      </c>
      <c r="O5" s="58">
        <f t="shared" si="0"/>
        <v>1297.8000000000002</v>
      </c>
      <c r="P5" s="58"/>
      <c r="Q5" s="58">
        <f t="shared" ref="Q5:AC5" si="1">SUM(Q4)</f>
        <v>1501.67</v>
      </c>
      <c r="R5" s="58">
        <f t="shared" si="1"/>
        <v>1427.87</v>
      </c>
      <c r="S5" s="58">
        <f t="shared" si="1"/>
        <v>1588.569</v>
      </c>
      <c r="T5" s="58">
        <f t="shared" si="1"/>
        <v>1641.7619999999999</v>
      </c>
      <c r="U5" s="58">
        <f t="shared" si="1"/>
        <v>1430.3000000000002</v>
      </c>
      <c r="V5" s="58">
        <f t="shared" si="1"/>
        <v>1180.9100000000001</v>
      </c>
      <c r="W5" s="58">
        <f t="shared" si="1"/>
        <v>1710.4799999999998</v>
      </c>
      <c r="X5" s="58">
        <f t="shared" si="1"/>
        <v>1744.9</v>
      </c>
      <c r="Y5" s="58">
        <f t="shared" si="1"/>
        <v>1351.85</v>
      </c>
      <c r="Z5" s="58">
        <f t="shared" si="1"/>
        <v>1703</v>
      </c>
      <c r="AA5" s="58">
        <f t="shared" si="1"/>
        <v>1712.73</v>
      </c>
      <c r="AB5" s="58">
        <f t="shared" si="1"/>
        <v>1347.84</v>
      </c>
      <c r="AC5" s="58">
        <f t="shared" si="1"/>
        <v>16994.041000000001</v>
      </c>
    </row>
    <row r="6" spans="1:29" x14ac:dyDescent="0.2">
      <c r="B6" s="37" t="s">
        <v>277</v>
      </c>
      <c r="C6" s="8" t="s">
        <v>159</v>
      </c>
      <c r="D6" s="57">
        <v>799.73700000000008</v>
      </c>
      <c r="E6" s="57">
        <v>492.02700000000004</v>
      </c>
      <c r="F6" s="57">
        <v>355.846</v>
      </c>
      <c r="G6" s="57">
        <v>296.221</v>
      </c>
      <c r="H6" s="57">
        <v>368.41199999999998</v>
      </c>
      <c r="I6" s="57">
        <v>284.40699999999998</v>
      </c>
      <c r="J6" s="57">
        <v>408.62400000000002</v>
      </c>
      <c r="K6" s="57">
        <v>434.15299999999996</v>
      </c>
      <c r="L6" s="57">
        <v>456.45600000000007</v>
      </c>
      <c r="M6" s="57">
        <v>331.53800000000001</v>
      </c>
      <c r="N6" s="57">
        <v>213.971</v>
      </c>
      <c r="O6" s="57">
        <v>191.72299999999998</v>
      </c>
      <c r="Q6" s="57">
        <v>370.25600000000003</v>
      </c>
      <c r="R6" s="57">
        <v>357.00800000000015</v>
      </c>
      <c r="S6" s="57">
        <v>190.07899999999998</v>
      </c>
      <c r="T6" s="57">
        <v>236.613</v>
      </c>
      <c r="U6" s="57">
        <v>307.51799999999997</v>
      </c>
      <c r="V6" s="57">
        <v>348.64400000000006</v>
      </c>
      <c r="W6" s="57">
        <v>399.80200000000002</v>
      </c>
      <c r="X6" s="57">
        <v>351.46700000000004</v>
      </c>
      <c r="Y6" s="57">
        <v>191.816</v>
      </c>
      <c r="Z6" s="57">
        <v>213.274</v>
      </c>
      <c r="AA6" s="57">
        <v>145.10599999999999</v>
      </c>
      <c r="AB6" s="57">
        <v>197.834</v>
      </c>
      <c r="AC6" s="57">
        <f t="shared" ref="AC6:AC9" si="2">SUM(Q6:AA6)</f>
        <v>3111.5829999999996</v>
      </c>
    </row>
    <row r="7" spans="1:29" x14ac:dyDescent="0.2">
      <c r="B7" s="37"/>
      <c r="C7" s="8" t="s">
        <v>161</v>
      </c>
      <c r="D7" s="57">
        <v>280</v>
      </c>
      <c r="E7" s="57">
        <v>180</v>
      </c>
      <c r="F7" s="57">
        <v>246.13800000000003</v>
      </c>
      <c r="G7" s="57">
        <v>240.429</v>
      </c>
      <c r="H7" s="57">
        <v>203.577</v>
      </c>
      <c r="I7" s="57">
        <v>257.64799999999997</v>
      </c>
      <c r="J7" s="57">
        <v>205.99299999999999</v>
      </c>
      <c r="K7" s="57">
        <v>292.62199999999996</v>
      </c>
      <c r="L7" s="57">
        <v>221.696</v>
      </c>
      <c r="M7" s="57">
        <v>199.95399999999998</v>
      </c>
      <c r="N7" s="57">
        <v>155.91900000000001</v>
      </c>
      <c r="O7" s="57">
        <v>90</v>
      </c>
      <c r="Q7" s="57">
        <v>119.55</v>
      </c>
      <c r="R7" s="57">
        <v>245.4</v>
      </c>
      <c r="S7" s="57">
        <v>180</v>
      </c>
      <c r="T7" s="57">
        <v>281.27999999999997</v>
      </c>
      <c r="U7" s="57">
        <v>198</v>
      </c>
      <c r="V7" s="57">
        <v>195</v>
      </c>
      <c r="W7" s="57">
        <v>213</v>
      </c>
      <c r="X7" s="57">
        <v>258</v>
      </c>
      <c r="Y7" s="57">
        <v>198</v>
      </c>
      <c r="Z7" s="57">
        <v>247</v>
      </c>
      <c r="AA7" s="57">
        <v>180</v>
      </c>
      <c r="AB7" s="57">
        <v>149</v>
      </c>
      <c r="AC7" s="57">
        <f t="shared" si="2"/>
        <v>2315.23</v>
      </c>
    </row>
    <row r="8" spans="1:29" x14ac:dyDescent="0.2">
      <c r="B8" s="37"/>
      <c r="C8" s="8" t="s">
        <v>162</v>
      </c>
      <c r="D8" s="57">
        <v>456.65000000000003</v>
      </c>
      <c r="E8" s="57">
        <v>337</v>
      </c>
      <c r="F8" s="57">
        <v>346</v>
      </c>
      <c r="G8" s="57">
        <v>393.24999999999994</v>
      </c>
      <c r="H8" s="57">
        <v>380.54999999999995</v>
      </c>
      <c r="I8" s="57">
        <v>474</v>
      </c>
      <c r="J8" s="57">
        <v>383.5</v>
      </c>
      <c r="K8" s="57">
        <v>434.9</v>
      </c>
      <c r="L8" s="57">
        <v>453</v>
      </c>
      <c r="M8" s="57">
        <v>319</v>
      </c>
      <c r="N8" s="57">
        <v>342.5</v>
      </c>
      <c r="O8" s="57">
        <v>262</v>
      </c>
      <c r="Q8" s="57">
        <v>376.2</v>
      </c>
      <c r="R8" s="57">
        <v>489</v>
      </c>
      <c r="S8" s="57">
        <v>383.17</v>
      </c>
      <c r="T8" s="57">
        <v>533.45000000000005</v>
      </c>
      <c r="U8" s="57">
        <v>473.5</v>
      </c>
      <c r="V8" s="57">
        <v>468.5</v>
      </c>
      <c r="W8" s="57">
        <v>482.85</v>
      </c>
      <c r="X8" s="57">
        <v>394.02</v>
      </c>
      <c r="Y8" s="57">
        <v>322.5</v>
      </c>
      <c r="Z8" s="57">
        <v>436.5</v>
      </c>
      <c r="AA8" s="57">
        <v>444</v>
      </c>
      <c r="AB8" s="57">
        <v>381</v>
      </c>
      <c r="AC8" s="57">
        <f t="shared" si="2"/>
        <v>4803.6900000000005</v>
      </c>
    </row>
    <row r="9" spans="1:29" x14ac:dyDescent="0.2">
      <c r="B9" s="37"/>
      <c r="C9" s="8" t="s">
        <v>187</v>
      </c>
      <c r="D9" s="57">
        <v>207</v>
      </c>
      <c r="E9" s="57">
        <v>122.5</v>
      </c>
      <c r="F9" s="57">
        <v>72</v>
      </c>
      <c r="G9" s="57">
        <v>141.5</v>
      </c>
      <c r="H9" s="57">
        <v>252</v>
      </c>
      <c r="I9" s="57">
        <v>210.24999999999997</v>
      </c>
      <c r="J9" s="57">
        <v>72</v>
      </c>
      <c r="K9" s="57">
        <v>122.2</v>
      </c>
      <c r="L9" s="57">
        <v>55.95</v>
      </c>
      <c r="M9" s="57">
        <v>123</v>
      </c>
      <c r="N9" s="57">
        <v>122</v>
      </c>
      <c r="O9" s="57">
        <v>120</v>
      </c>
      <c r="Q9" s="57">
        <v>188.07</v>
      </c>
      <c r="R9" s="57">
        <v>200</v>
      </c>
      <c r="S9" s="57">
        <v>206</v>
      </c>
      <c r="T9" s="57">
        <v>219</v>
      </c>
      <c r="U9" s="57">
        <v>135.4</v>
      </c>
      <c r="V9" s="57">
        <v>136.28</v>
      </c>
      <c r="W9" s="57">
        <v>159</v>
      </c>
      <c r="X9" s="57">
        <v>184.5</v>
      </c>
      <c r="Y9" s="57">
        <v>150.5</v>
      </c>
      <c r="Z9" s="57">
        <v>168</v>
      </c>
      <c r="AA9" s="57">
        <v>184.5</v>
      </c>
      <c r="AB9" s="57">
        <v>110</v>
      </c>
      <c r="AC9" s="57">
        <f t="shared" si="2"/>
        <v>1931.25</v>
      </c>
    </row>
    <row r="10" spans="1:29" x14ac:dyDescent="0.2">
      <c r="B10" s="43" t="s">
        <v>278</v>
      </c>
      <c r="C10" s="44"/>
      <c r="D10" s="58">
        <f>SUM(D6:D9)</f>
        <v>1743.3870000000002</v>
      </c>
      <c r="E10" s="58">
        <f t="shared" ref="E10:O10" si="3">SUM(E6:E9)</f>
        <v>1131.527</v>
      </c>
      <c r="F10" s="58">
        <f t="shared" si="3"/>
        <v>1019.984</v>
      </c>
      <c r="G10" s="58">
        <f t="shared" si="3"/>
        <v>1071.3999999999999</v>
      </c>
      <c r="H10" s="58">
        <f t="shared" si="3"/>
        <v>1204.539</v>
      </c>
      <c r="I10" s="58">
        <f t="shared" si="3"/>
        <v>1226.3049999999998</v>
      </c>
      <c r="J10" s="58">
        <f t="shared" si="3"/>
        <v>1070.117</v>
      </c>
      <c r="K10" s="58">
        <f t="shared" si="3"/>
        <v>1283.8749999999998</v>
      </c>
      <c r="L10" s="58">
        <f t="shared" si="3"/>
        <v>1187.1020000000001</v>
      </c>
      <c r="M10" s="58">
        <f t="shared" si="3"/>
        <v>973.49199999999996</v>
      </c>
      <c r="N10" s="58">
        <f t="shared" si="3"/>
        <v>834.39</v>
      </c>
      <c r="O10" s="58">
        <f t="shared" si="3"/>
        <v>663.72299999999996</v>
      </c>
      <c r="P10" s="58"/>
      <c r="Q10" s="58">
        <f>SUM(Q6:Q9)</f>
        <v>1054.076</v>
      </c>
      <c r="R10" s="58">
        <f t="shared" ref="R10:AC10" si="4">SUM(R6:R9)</f>
        <v>1291.4080000000001</v>
      </c>
      <c r="S10" s="58">
        <f t="shared" si="4"/>
        <v>959.24900000000002</v>
      </c>
      <c r="T10" s="58">
        <f t="shared" si="4"/>
        <v>1270.3430000000001</v>
      </c>
      <c r="U10" s="58">
        <f t="shared" si="4"/>
        <v>1114.4180000000001</v>
      </c>
      <c r="V10" s="58">
        <f t="shared" si="4"/>
        <v>1148.424</v>
      </c>
      <c r="W10" s="58">
        <f t="shared" si="4"/>
        <v>1254.652</v>
      </c>
      <c r="X10" s="58">
        <f t="shared" si="4"/>
        <v>1187.9870000000001</v>
      </c>
      <c r="Y10" s="58">
        <f t="shared" si="4"/>
        <v>862.81600000000003</v>
      </c>
      <c r="Z10" s="58">
        <f t="shared" si="4"/>
        <v>1064.7739999999999</v>
      </c>
      <c r="AA10" s="58">
        <f t="shared" si="4"/>
        <v>953.60599999999999</v>
      </c>
      <c r="AB10" s="58">
        <f t="shared" si="4"/>
        <v>837.83400000000006</v>
      </c>
      <c r="AC10" s="58">
        <f t="shared" si="4"/>
        <v>12161.753000000001</v>
      </c>
    </row>
    <row r="11" spans="1:29" x14ac:dyDescent="0.2">
      <c r="B11" s="37" t="s">
        <v>163</v>
      </c>
      <c r="C11" s="8" t="s">
        <v>164</v>
      </c>
      <c r="D11" s="57">
        <v>786</v>
      </c>
      <c r="E11" s="57">
        <v>720.5</v>
      </c>
      <c r="F11" s="57">
        <v>686</v>
      </c>
      <c r="G11" s="57">
        <v>800</v>
      </c>
      <c r="H11" s="57">
        <v>918.28</v>
      </c>
      <c r="I11" s="57">
        <v>684</v>
      </c>
      <c r="J11" s="57">
        <v>600</v>
      </c>
      <c r="K11" s="57">
        <v>766</v>
      </c>
      <c r="L11" s="57">
        <v>579.26</v>
      </c>
      <c r="M11" s="57">
        <v>715</v>
      </c>
      <c r="N11" s="57">
        <v>630</v>
      </c>
      <c r="O11" s="57">
        <v>414</v>
      </c>
      <c r="Q11" s="57">
        <v>682</v>
      </c>
      <c r="R11" s="57">
        <v>702</v>
      </c>
      <c r="S11" s="57">
        <v>468</v>
      </c>
      <c r="T11" s="57">
        <v>667.55</v>
      </c>
      <c r="U11" s="57">
        <v>547.29999999999995</v>
      </c>
      <c r="V11" s="57">
        <v>402.7</v>
      </c>
      <c r="W11" s="57">
        <v>486.55</v>
      </c>
      <c r="X11" s="57">
        <v>435.00000000000006</v>
      </c>
      <c r="Y11" s="57">
        <v>417.65000000000003</v>
      </c>
      <c r="Z11" s="57">
        <v>600.30000000000007</v>
      </c>
      <c r="AA11" s="57">
        <v>431.00000000000006</v>
      </c>
      <c r="AB11" s="57">
        <v>497.59999999999997</v>
      </c>
      <c r="AC11" s="57">
        <f t="shared" ref="AC11:AC16" si="5">SUM(Q11:AA11)</f>
        <v>5840.05</v>
      </c>
    </row>
    <row r="12" spans="1:29" x14ac:dyDescent="0.2">
      <c r="B12" s="37"/>
      <c r="C12" s="8" t="s">
        <v>166</v>
      </c>
      <c r="D12" s="57">
        <v>186</v>
      </c>
      <c r="E12" s="57">
        <v>313.98400000000004</v>
      </c>
      <c r="F12" s="57">
        <v>225.99299999999999</v>
      </c>
      <c r="G12" s="57">
        <v>267.51900000000001</v>
      </c>
      <c r="H12" s="57">
        <v>327.12400000000002</v>
      </c>
      <c r="I12" s="57">
        <v>260.78500000000003</v>
      </c>
      <c r="J12" s="57">
        <v>297.82900000000001</v>
      </c>
      <c r="K12" s="57">
        <v>275.58999999999997</v>
      </c>
      <c r="L12" s="57">
        <v>287.56700000000001</v>
      </c>
      <c r="M12" s="57">
        <v>351.31</v>
      </c>
      <c r="N12" s="57">
        <v>311.31599999999997</v>
      </c>
      <c r="O12" s="57">
        <v>219.571</v>
      </c>
      <c r="Q12" s="57">
        <v>305.85499999999996</v>
      </c>
      <c r="R12" s="57">
        <v>236.99699999999999</v>
      </c>
      <c r="S12" s="57">
        <v>224.28</v>
      </c>
      <c r="T12" s="57">
        <v>185.87</v>
      </c>
      <c r="U12" s="57">
        <v>255.59399999999999</v>
      </c>
      <c r="V12" s="57">
        <v>180.33100000000002</v>
      </c>
      <c r="W12" s="57">
        <v>269.685</v>
      </c>
      <c r="X12" s="57">
        <v>303.15100000000001</v>
      </c>
      <c r="Y12" s="57">
        <v>369.375</v>
      </c>
      <c r="Z12" s="57">
        <v>296.02799999999996</v>
      </c>
      <c r="AA12" s="57">
        <v>273.596</v>
      </c>
      <c r="AB12" s="57">
        <v>198</v>
      </c>
      <c r="AC12" s="57">
        <f t="shared" si="5"/>
        <v>2900.7619999999997</v>
      </c>
    </row>
    <row r="13" spans="1:29" x14ac:dyDescent="0.2">
      <c r="B13" s="37"/>
      <c r="C13" s="8" t="s">
        <v>167</v>
      </c>
      <c r="D13" s="57">
        <v>222.49299999999997</v>
      </c>
      <c r="E13" s="57">
        <v>194.10699999999997</v>
      </c>
      <c r="F13" s="57">
        <v>224.23399999999998</v>
      </c>
      <c r="G13" s="57">
        <v>293.63599999999997</v>
      </c>
      <c r="H13" s="57">
        <v>276.86299999999994</v>
      </c>
      <c r="I13" s="57">
        <v>282.24900000000002</v>
      </c>
      <c r="J13" s="57">
        <v>224.95</v>
      </c>
      <c r="K13" s="57">
        <v>207.41</v>
      </c>
      <c r="L13" s="57">
        <v>401.56299999999999</v>
      </c>
      <c r="M13" s="57">
        <v>305.73700000000002</v>
      </c>
      <c r="N13" s="57">
        <v>255.75300000000001</v>
      </c>
      <c r="O13" s="57">
        <v>362.27199999999999</v>
      </c>
      <c r="Q13" s="57">
        <v>323.60500000000002</v>
      </c>
      <c r="R13" s="57">
        <v>487.76100000000008</v>
      </c>
      <c r="S13" s="57">
        <v>406.40899999999999</v>
      </c>
      <c r="T13" s="57">
        <v>258.35400000000004</v>
      </c>
      <c r="U13" s="57">
        <v>335.02200000000005</v>
      </c>
      <c r="V13" s="57">
        <v>375.48200000000003</v>
      </c>
      <c r="W13" s="57">
        <v>447.92400000000004</v>
      </c>
      <c r="X13" s="57">
        <v>261.97399999999999</v>
      </c>
      <c r="Y13" s="57">
        <v>404.19800000000004</v>
      </c>
      <c r="Z13" s="57">
        <v>307.35699999999997</v>
      </c>
      <c r="AA13" s="57">
        <v>343.89800000000008</v>
      </c>
      <c r="AB13" s="57">
        <v>415.59100000000001</v>
      </c>
      <c r="AC13" s="57">
        <f t="shared" si="5"/>
        <v>3951.9840000000004</v>
      </c>
    </row>
    <row r="14" spans="1:29" x14ac:dyDescent="0.2">
      <c r="B14" s="37"/>
      <c r="C14" s="8" t="s">
        <v>169</v>
      </c>
      <c r="D14" s="57">
        <v>1002.2870000000001</v>
      </c>
      <c r="E14" s="57">
        <v>864.45600000000024</v>
      </c>
      <c r="F14" s="57">
        <v>991.41100000000006</v>
      </c>
      <c r="G14" s="57">
        <v>1037.4580000000001</v>
      </c>
      <c r="H14" s="57">
        <v>1155.365</v>
      </c>
      <c r="I14" s="57">
        <v>1165.45</v>
      </c>
      <c r="J14" s="57">
        <v>1118.73</v>
      </c>
      <c r="K14" s="57">
        <v>1268.49</v>
      </c>
      <c r="L14" s="57">
        <v>1146.9400000000003</v>
      </c>
      <c r="M14" s="57">
        <v>1160.5470000000003</v>
      </c>
      <c r="N14" s="57">
        <v>1024.0800000000002</v>
      </c>
      <c r="O14" s="57">
        <v>768.62200000000007</v>
      </c>
      <c r="Q14" s="57">
        <v>1172.6100000000001</v>
      </c>
      <c r="R14" s="57">
        <v>959.77000000000021</v>
      </c>
      <c r="S14" s="57">
        <v>1348.6709999999998</v>
      </c>
      <c r="T14" s="57">
        <v>1354.8139999999996</v>
      </c>
      <c r="U14" s="57">
        <v>1118.54</v>
      </c>
      <c r="V14" s="57">
        <v>1272.9520000000002</v>
      </c>
      <c r="W14" s="57">
        <v>1183.2819999999999</v>
      </c>
      <c r="X14" s="57">
        <v>1304.0939999999996</v>
      </c>
      <c r="Y14" s="57">
        <v>1200.518</v>
      </c>
      <c r="Z14" s="57">
        <v>1443.2549999999997</v>
      </c>
      <c r="AA14" s="57">
        <v>1089.2260000000001</v>
      </c>
      <c r="AB14" s="57">
        <v>646.94700000000023</v>
      </c>
      <c r="AC14" s="57">
        <f t="shared" si="5"/>
        <v>13447.731999999998</v>
      </c>
    </row>
    <row r="15" spans="1:29" x14ac:dyDescent="0.2">
      <c r="B15" s="37"/>
      <c r="C15" s="8" t="s">
        <v>168</v>
      </c>
      <c r="D15" s="57">
        <v>344.79400000000004</v>
      </c>
      <c r="E15" s="57">
        <v>146.25800000000004</v>
      </c>
      <c r="F15" s="57">
        <v>253.88800000000001</v>
      </c>
      <c r="G15" s="57">
        <v>166.72400000000002</v>
      </c>
      <c r="H15" s="57">
        <v>368.72</v>
      </c>
      <c r="I15" s="57">
        <v>290.67</v>
      </c>
      <c r="J15" s="57">
        <v>290.54000000000002</v>
      </c>
      <c r="K15" s="57">
        <v>315.73</v>
      </c>
      <c r="L15" s="57">
        <v>324.60000000000002</v>
      </c>
      <c r="M15" s="57">
        <v>382.11</v>
      </c>
      <c r="N15" s="57">
        <v>308.30000000000007</v>
      </c>
      <c r="O15" s="57">
        <v>292.11999999999995</v>
      </c>
      <c r="Q15" s="57">
        <v>388.67</v>
      </c>
      <c r="R15" s="57">
        <v>320.90000000000003</v>
      </c>
      <c r="S15" s="57">
        <v>382.93</v>
      </c>
      <c r="T15" s="57">
        <v>439.49700000000001</v>
      </c>
      <c r="U15" s="57">
        <v>437.14000000000004</v>
      </c>
      <c r="V15" s="57">
        <v>469.85</v>
      </c>
      <c r="W15" s="57">
        <v>381.89</v>
      </c>
      <c r="X15" s="57">
        <v>466.69999999999993</v>
      </c>
      <c r="Y15" s="57">
        <v>430.43999999999988</v>
      </c>
      <c r="Z15" s="57">
        <v>436.44</v>
      </c>
      <c r="AA15" s="57">
        <v>440.17999999999995</v>
      </c>
      <c r="AB15" s="57">
        <v>172.71</v>
      </c>
      <c r="AC15" s="57">
        <f t="shared" si="5"/>
        <v>4594.6369999999997</v>
      </c>
    </row>
    <row r="16" spans="1:29" x14ac:dyDescent="0.2">
      <c r="B16" s="37"/>
      <c r="C16" s="8" t="s">
        <v>165</v>
      </c>
      <c r="D16" s="57">
        <v>248.96199999999999</v>
      </c>
      <c r="E16" s="57">
        <v>173.12299999999999</v>
      </c>
      <c r="F16" s="57">
        <v>256.30200000000002</v>
      </c>
      <c r="G16" s="57">
        <v>206.87200000000001</v>
      </c>
      <c r="H16" s="57">
        <v>277.786</v>
      </c>
      <c r="I16" s="57">
        <v>362.95299999999997</v>
      </c>
      <c r="J16" s="57">
        <v>328.5</v>
      </c>
      <c r="K16" s="57">
        <v>282.79000000000002</v>
      </c>
      <c r="L16" s="57">
        <v>391.54500000000013</v>
      </c>
      <c r="M16" s="57">
        <v>246.59100000000001</v>
      </c>
      <c r="N16" s="57">
        <v>336.55600000000004</v>
      </c>
      <c r="O16" s="57">
        <v>247.4</v>
      </c>
      <c r="Q16" s="57">
        <v>367.78000000000009</v>
      </c>
      <c r="R16" s="57">
        <v>324.447</v>
      </c>
      <c r="S16" s="57">
        <v>322.07299999999998</v>
      </c>
      <c r="T16" s="57">
        <v>296.15999999999997</v>
      </c>
      <c r="U16" s="57">
        <v>324.12</v>
      </c>
      <c r="V16" s="57">
        <v>267.13</v>
      </c>
      <c r="W16" s="57">
        <v>328.39500000000004</v>
      </c>
      <c r="X16" s="57">
        <v>246.95399999999998</v>
      </c>
      <c r="Y16" s="57">
        <v>253.102</v>
      </c>
      <c r="Z16" s="57">
        <v>333.36200000000002</v>
      </c>
      <c r="AA16" s="57">
        <v>220.23200000000003</v>
      </c>
      <c r="AB16" s="57">
        <v>188.07</v>
      </c>
      <c r="AC16" s="57">
        <f t="shared" si="5"/>
        <v>3283.7550000000001</v>
      </c>
    </row>
    <row r="17" spans="1:29" x14ac:dyDescent="0.2">
      <c r="B17" s="43" t="s">
        <v>279</v>
      </c>
      <c r="C17" s="44"/>
      <c r="D17" s="58">
        <f>SUM(D11:D16)</f>
        <v>2790.5360000000001</v>
      </c>
      <c r="E17" s="58">
        <f t="shared" ref="E17:O17" si="6">SUM(E11:E16)</f>
        <v>2412.4280000000003</v>
      </c>
      <c r="F17" s="58">
        <f t="shared" si="6"/>
        <v>2637.828</v>
      </c>
      <c r="G17" s="58">
        <f t="shared" si="6"/>
        <v>2772.2090000000003</v>
      </c>
      <c r="H17" s="58">
        <f t="shared" si="6"/>
        <v>3324.1379999999999</v>
      </c>
      <c r="I17" s="58">
        <f t="shared" si="6"/>
        <v>3046.1070000000004</v>
      </c>
      <c r="J17" s="58">
        <f t="shared" si="6"/>
        <v>2860.549</v>
      </c>
      <c r="K17" s="58">
        <f t="shared" si="6"/>
        <v>3116.0099999999998</v>
      </c>
      <c r="L17" s="58">
        <f t="shared" si="6"/>
        <v>3131.4749999999999</v>
      </c>
      <c r="M17" s="58">
        <f t="shared" si="6"/>
        <v>3161.2950000000001</v>
      </c>
      <c r="N17" s="58">
        <f t="shared" si="6"/>
        <v>2866.0050000000006</v>
      </c>
      <c r="O17" s="58">
        <f t="shared" si="6"/>
        <v>2303.9850000000001</v>
      </c>
      <c r="P17" s="58"/>
      <c r="Q17" s="58">
        <f>SUM(Q11:Q16)</f>
        <v>3240.5200000000004</v>
      </c>
      <c r="R17" s="58">
        <f t="shared" ref="R17:AC17" si="7">SUM(R11:R16)</f>
        <v>3031.8750000000005</v>
      </c>
      <c r="S17" s="58">
        <f t="shared" si="7"/>
        <v>3152.3629999999994</v>
      </c>
      <c r="T17" s="58">
        <f t="shared" si="7"/>
        <v>3202.2449999999994</v>
      </c>
      <c r="U17" s="58">
        <f t="shared" si="7"/>
        <v>3017.7159999999999</v>
      </c>
      <c r="V17" s="58">
        <f t="shared" si="7"/>
        <v>2968.4450000000002</v>
      </c>
      <c r="W17" s="58">
        <f t="shared" si="7"/>
        <v>3097.7259999999997</v>
      </c>
      <c r="X17" s="58">
        <f t="shared" si="7"/>
        <v>3017.8729999999996</v>
      </c>
      <c r="Y17" s="58">
        <f t="shared" si="7"/>
        <v>3075.2829999999999</v>
      </c>
      <c r="Z17" s="58">
        <f t="shared" si="7"/>
        <v>3416.7419999999997</v>
      </c>
      <c r="AA17" s="58">
        <f t="shared" si="7"/>
        <v>2798.1320000000001</v>
      </c>
      <c r="AB17" s="58">
        <f t="shared" si="7"/>
        <v>2118.9180000000001</v>
      </c>
      <c r="AC17" s="58">
        <f t="shared" si="7"/>
        <v>34018.92</v>
      </c>
    </row>
    <row r="18" spans="1:29" x14ac:dyDescent="0.2">
      <c r="B18" s="37" t="s">
        <v>280</v>
      </c>
      <c r="C18" s="8" t="s">
        <v>179</v>
      </c>
      <c r="D18" s="57">
        <v>942.45</v>
      </c>
      <c r="E18" s="57">
        <v>748.5</v>
      </c>
      <c r="F18" s="57">
        <v>820</v>
      </c>
      <c r="G18" s="57">
        <v>1021.53</v>
      </c>
      <c r="H18" s="57">
        <v>1191.45</v>
      </c>
      <c r="I18" s="57">
        <v>946</v>
      </c>
      <c r="J18" s="57">
        <v>999</v>
      </c>
      <c r="K18" s="57">
        <v>949</v>
      </c>
      <c r="L18" s="57">
        <v>740</v>
      </c>
      <c r="M18" s="57">
        <v>1004.5</v>
      </c>
      <c r="N18" s="57">
        <v>846.90000000000009</v>
      </c>
      <c r="O18" s="57">
        <v>815.5</v>
      </c>
      <c r="Q18" s="57">
        <v>831.22</v>
      </c>
      <c r="R18" s="57">
        <v>717</v>
      </c>
      <c r="S18" s="57">
        <v>854.84000000000015</v>
      </c>
      <c r="T18" s="57">
        <v>963.45</v>
      </c>
      <c r="U18" s="57">
        <v>954.5</v>
      </c>
      <c r="V18" s="57">
        <v>912.93000000000018</v>
      </c>
      <c r="W18" s="57">
        <v>922.5</v>
      </c>
      <c r="X18" s="57">
        <v>959.5</v>
      </c>
      <c r="Y18" s="57">
        <v>905.78</v>
      </c>
      <c r="Z18" s="57">
        <v>1008.0549999999999</v>
      </c>
      <c r="AA18" s="57">
        <v>858.65</v>
      </c>
      <c r="AB18" s="57">
        <v>842.95</v>
      </c>
      <c r="AC18" s="57">
        <f t="shared" ref="AC18:AC21" si="8">SUM(Q18:AA18)</f>
        <v>9888.4249999999993</v>
      </c>
    </row>
    <row r="19" spans="1:29" x14ac:dyDescent="0.2">
      <c r="B19" s="37"/>
      <c r="C19" s="8" t="s">
        <v>183</v>
      </c>
      <c r="D19" s="57">
        <v>423.5</v>
      </c>
      <c r="E19" s="57">
        <v>537.6</v>
      </c>
      <c r="F19" s="57">
        <v>509.15000000000003</v>
      </c>
      <c r="G19" s="57">
        <v>546.59999999999991</v>
      </c>
      <c r="H19" s="57">
        <v>565.19000000000005</v>
      </c>
      <c r="I19" s="57">
        <v>457.95</v>
      </c>
      <c r="J19" s="57">
        <v>414.39999999999992</v>
      </c>
      <c r="K19" s="57">
        <v>425.1</v>
      </c>
      <c r="L19" s="57">
        <v>541.02</v>
      </c>
      <c r="M19" s="57">
        <v>525.90000000000009</v>
      </c>
      <c r="N19" s="57">
        <v>439.19999999999993</v>
      </c>
      <c r="O19" s="57">
        <v>382.34999999999997</v>
      </c>
      <c r="Q19" s="57">
        <v>496.95</v>
      </c>
      <c r="R19" s="57">
        <v>442.00000000000006</v>
      </c>
      <c r="S19" s="57">
        <v>462.96</v>
      </c>
      <c r="T19" s="57">
        <v>441.29999999999995</v>
      </c>
      <c r="U19" s="57">
        <v>527.52</v>
      </c>
      <c r="V19" s="57">
        <v>337.55</v>
      </c>
      <c r="W19" s="57">
        <v>457.49999999999994</v>
      </c>
      <c r="X19" s="57">
        <v>415.28999999999996</v>
      </c>
      <c r="Y19" s="57">
        <v>418.9</v>
      </c>
      <c r="Z19" s="57">
        <v>433.25</v>
      </c>
      <c r="AA19" s="57">
        <v>462.5</v>
      </c>
      <c r="AB19" s="57">
        <v>223.6</v>
      </c>
      <c r="AC19" s="57">
        <f t="shared" si="8"/>
        <v>4895.72</v>
      </c>
    </row>
    <row r="20" spans="1:29" x14ac:dyDescent="0.2">
      <c r="B20" s="37"/>
      <c r="C20" s="8" t="s">
        <v>184</v>
      </c>
      <c r="D20" s="57">
        <v>281.17</v>
      </c>
      <c r="E20" s="57">
        <v>370.95</v>
      </c>
      <c r="F20" s="57">
        <v>288.5</v>
      </c>
      <c r="G20" s="57">
        <v>270</v>
      </c>
      <c r="H20" s="57">
        <v>247.5</v>
      </c>
      <c r="I20" s="57">
        <v>236</v>
      </c>
      <c r="J20" s="57">
        <v>291.3</v>
      </c>
      <c r="K20" s="57">
        <v>253.5</v>
      </c>
      <c r="L20" s="57">
        <v>183</v>
      </c>
      <c r="M20" s="57">
        <v>301.95</v>
      </c>
      <c r="N20" s="57">
        <v>348</v>
      </c>
      <c r="O20" s="57">
        <v>245.95</v>
      </c>
      <c r="Q20" s="57">
        <v>346.5</v>
      </c>
      <c r="R20" s="57">
        <v>282.95</v>
      </c>
      <c r="S20" s="57">
        <v>373.12</v>
      </c>
      <c r="T20" s="57">
        <v>320</v>
      </c>
      <c r="U20" s="57">
        <v>280.06</v>
      </c>
      <c r="V20" s="57">
        <v>296.35000000000002</v>
      </c>
      <c r="W20" s="57">
        <v>292</v>
      </c>
      <c r="X20" s="57">
        <v>280.5</v>
      </c>
      <c r="Y20" s="57">
        <v>219.95</v>
      </c>
      <c r="Z20" s="57">
        <v>177.89999999999998</v>
      </c>
      <c r="AA20" s="57">
        <v>234</v>
      </c>
      <c r="AB20" s="57">
        <v>217</v>
      </c>
      <c r="AC20" s="57">
        <f t="shared" si="8"/>
        <v>3103.33</v>
      </c>
    </row>
    <row r="21" spans="1:29" x14ac:dyDescent="0.2">
      <c r="B21" s="37"/>
      <c r="C21" s="8" t="s">
        <v>180</v>
      </c>
      <c r="D21" s="57">
        <v>150</v>
      </c>
      <c r="E21" s="57">
        <v>144</v>
      </c>
      <c r="F21" s="57">
        <v>170</v>
      </c>
      <c r="G21" s="57">
        <v>151.98099999999999</v>
      </c>
      <c r="H21" s="57">
        <v>294.98900000000003</v>
      </c>
      <c r="I21" s="57">
        <v>222</v>
      </c>
      <c r="J21" s="57">
        <v>248</v>
      </c>
      <c r="K21" s="57">
        <v>251</v>
      </c>
      <c r="L21" s="57">
        <v>127</v>
      </c>
      <c r="M21" s="57">
        <v>146</v>
      </c>
      <c r="N21" s="57">
        <v>120</v>
      </c>
      <c r="O21" s="57">
        <v>96</v>
      </c>
      <c r="Q21" s="57">
        <v>149.25</v>
      </c>
      <c r="R21" s="57">
        <v>164</v>
      </c>
      <c r="S21" s="57">
        <v>174</v>
      </c>
      <c r="T21" s="57">
        <v>166</v>
      </c>
      <c r="U21" s="57">
        <v>223.4</v>
      </c>
      <c r="V21" s="57">
        <v>140</v>
      </c>
      <c r="W21" s="57">
        <v>123</v>
      </c>
      <c r="X21" s="57">
        <v>160</v>
      </c>
      <c r="Y21" s="57">
        <v>204</v>
      </c>
      <c r="Z21" s="57">
        <v>256</v>
      </c>
      <c r="AA21" s="57">
        <v>146</v>
      </c>
      <c r="AB21" s="57">
        <v>110</v>
      </c>
      <c r="AC21" s="57">
        <f t="shared" si="8"/>
        <v>1905.65</v>
      </c>
    </row>
    <row r="22" spans="1:29" x14ac:dyDescent="0.2">
      <c r="B22" s="43" t="s">
        <v>281</v>
      </c>
      <c r="C22" s="44"/>
      <c r="D22" s="58">
        <f>SUM(D18:D21)</f>
        <v>1797.1200000000001</v>
      </c>
      <c r="E22" s="58">
        <f t="shared" ref="E22:O22" si="9">SUM(E18:E21)</f>
        <v>1801.05</v>
      </c>
      <c r="F22" s="58">
        <f t="shared" si="9"/>
        <v>1787.65</v>
      </c>
      <c r="G22" s="58">
        <f t="shared" si="9"/>
        <v>1990.1109999999999</v>
      </c>
      <c r="H22" s="58">
        <f t="shared" si="9"/>
        <v>2299.1289999999999</v>
      </c>
      <c r="I22" s="58">
        <f t="shared" si="9"/>
        <v>1861.95</v>
      </c>
      <c r="J22" s="58">
        <f t="shared" si="9"/>
        <v>1952.6999999999998</v>
      </c>
      <c r="K22" s="58">
        <f t="shared" si="9"/>
        <v>1878.6</v>
      </c>
      <c r="L22" s="58">
        <f t="shared" si="9"/>
        <v>1591.02</v>
      </c>
      <c r="M22" s="58">
        <f t="shared" si="9"/>
        <v>1978.3500000000001</v>
      </c>
      <c r="N22" s="58">
        <f t="shared" si="9"/>
        <v>1754.1</v>
      </c>
      <c r="O22" s="58">
        <f t="shared" si="9"/>
        <v>1539.8</v>
      </c>
      <c r="P22" s="58"/>
      <c r="Q22" s="58">
        <f>SUM(Q18:Q21)</f>
        <v>1823.92</v>
      </c>
      <c r="R22" s="58">
        <f t="shared" ref="R22:AC22" si="10">SUM(R18:R21)</f>
        <v>1605.95</v>
      </c>
      <c r="S22" s="58">
        <f t="shared" si="10"/>
        <v>1864.92</v>
      </c>
      <c r="T22" s="58">
        <f t="shared" si="10"/>
        <v>1890.75</v>
      </c>
      <c r="U22" s="58">
        <f t="shared" si="10"/>
        <v>1985.48</v>
      </c>
      <c r="V22" s="58">
        <f t="shared" si="10"/>
        <v>1686.8300000000004</v>
      </c>
      <c r="W22" s="58">
        <f t="shared" si="10"/>
        <v>1795</v>
      </c>
      <c r="X22" s="58">
        <f t="shared" si="10"/>
        <v>1815.29</v>
      </c>
      <c r="Y22" s="58">
        <f t="shared" si="10"/>
        <v>1748.6299999999999</v>
      </c>
      <c r="Z22" s="58">
        <f t="shared" si="10"/>
        <v>1875.2049999999999</v>
      </c>
      <c r="AA22" s="58">
        <f t="shared" si="10"/>
        <v>1701.15</v>
      </c>
      <c r="AB22" s="58">
        <f t="shared" si="10"/>
        <v>1393.55</v>
      </c>
      <c r="AC22" s="58">
        <f t="shared" si="10"/>
        <v>19793.125</v>
      </c>
    </row>
    <row r="23" spans="1:29" x14ac:dyDescent="0.2">
      <c r="B23" s="37" t="s">
        <v>282</v>
      </c>
      <c r="C23" s="8" t="s">
        <v>181</v>
      </c>
      <c r="D23" s="57">
        <v>380</v>
      </c>
      <c r="E23" s="57">
        <v>268</v>
      </c>
      <c r="F23" s="57">
        <v>302</v>
      </c>
      <c r="G23" s="57">
        <v>294</v>
      </c>
      <c r="H23" s="57">
        <v>302</v>
      </c>
      <c r="I23" s="57">
        <v>226</v>
      </c>
      <c r="J23" s="57">
        <v>262</v>
      </c>
      <c r="K23" s="57">
        <v>246</v>
      </c>
      <c r="L23" s="57">
        <v>294</v>
      </c>
      <c r="M23" s="57">
        <v>294.27999999999997</v>
      </c>
      <c r="N23" s="57">
        <v>272</v>
      </c>
      <c r="O23" s="57">
        <v>254</v>
      </c>
      <c r="Q23" s="57">
        <v>296</v>
      </c>
      <c r="R23" s="57">
        <v>296</v>
      </c>
      <c r="S23" s="57">
        <v>283.7</v>
      </c>
      <c r="T23" s="57">
        <v>296.08</v>
      </c>
      <c r="U23" s="57">
        <v>358</v>
      </c>
      <c r="V23" s="57">
        <v>310</v>
      </c>
      <c r="W23" s="57">
        <v>396</v>
      </c>
      <c r="X23" s="57">
        <v>302</v>
      </c>
      <c r="Y23" s="57">
        <v>288</v>
      </c>
      <c r="Z23" s="57">
        <v>396</v>
      </c>
      <c r="AA23" s="57">
        <v>396</v>
      </c>
      <c r="AB23" s="57">
        <v>360</v>
      </c>
      <c r="AC23" s="57">
        <f t="shared" ref="AC23:AC26" si="11">SUM(Q23:AA23)</f>
        <v>3617.7799999999997</v>
      </c>
    </row>
    <row r="24" spans="1:29" x14ac:dyDescent="0.2">
      <c r="B24" s="37"/>
      <c r="C24" s="8" t="s">
        <v>182</v>
      </c>
      <c r="D24" s="57">
        <v>298</v>
      </c>
      <c r="E24" s="57">
        <v>264</v>
      </c>
      <c r="F24" s="57">
        <v>439.87199999999996</v>
      </c>
      <c r="G24" s="57">
        <v>420.7</v>
      </c>
      <c r="H24" s="57">
        <v>422</v>
      </c>
      <c r="I24" s="57">
        <v>398</v>
      </c>
      <c r="J24" s="57">
        <v>374</v>
      </c>
      <c r="K24" s="57">
        <v>430</v>
      </c>
      <c r="L24" s="57">
        <v>380.02499999999998</v>
      </c>
      <c r="M24" s="57">
        <v>348</v>
      </c>
      <c r="N24" s="57">
        <v>401.95299999999997</v>
      </c>
      <c r="O24" s="57">
        <v>342</v>
      </c>
      <c r="Q24" s="57">
        <v>334.22</v>
      </c>
      <c r="R24" s="57">
        <v>286</v>
      </c>
      <c r="S24" s="57">
        <v>317.89999999999998</v>
      </c>
      <c r="T24" s="57">
        <v>298</v>
      </c>
      <c r="U24" s="57">
        <v>406</v>
      </c>
      <c r="V24" s="57">
        <v>446</v>
      </c>
      <c r="W24" s="57">
        <v>312.44</v>
      </c>
      <c r="X24" s="57">
        <v>370</v>
      </c>
      <c r="Y24" s="57">
        <v>292</v>
      </c>
      <c r="Z24" s="57">
        <v>494</v>
      </c>
      <c r="AA24" s="57">
        <v>440</v>
      </c>
      <c r="AB24" s="57">
        <v>364</v>
      </c>
      <c r="AC24" s="57">
        <f t="shared" si="11"/>
        <v>3996.56</v>
      </c>
    </row>
    <row r="25" spans="1:29" x14ac:dyDescent="0.2">
      <c r="B25" s="37"/>
      <c r="C25" s="8" t="s">
        <v>185</v>
      </c>
      <c r="D25" s="57">
        <v>304</v>
      </c>
      <c r="E25" s="57">
        <v>168</v>
      </c>
      <c r="F25" s="57">
        <v>340</v>
      </c>
      <c r="G25" s="57">
        <v>319</v>
      </c>
      <c r="H25" s="57">
        <v>402</v>
      </c>
      <c r="I25" s="57">
        <v>376</v>
      </c>
      <c r="J25" s="57">
        <v>268</v>
      </c>
      <c r="K25" s="57">
        <v>288</v>
      </c>
      <c r="L25" s="57">
        <v>287.60000000000002</v>
      </c>
      <c r="M25" s="57">
        <v>362.5</v>
      </c>
      <c r="N25" s="57">
        <v>336.5</v>
      </c>
      <c r="O25" s="57">
        <v>178</v>
      </c>
      <c r="Q25" s="57">
        <v>301</v>
      </c>
      <c r="R25" s="57">
        <v>228</v>
      </c>
      <c r="S25" s="57">
        <v>210</v>
      </c>
      <c r="T25" s="57">
        <v>342</v>
      </c>
      <c r="U25" s="57">
        <v>272.5</v>
      </c>
      <c r="V25" s="57">
        <v>230</v>
      </c>
      <c r="W25" s="57">
        <v>338</v>
      </c>
      <c r="X25" s="57">
        <v>254</v>
      </c>
      <c r="Y25" s="57">
        <v>229.5</v>
      </c>
      <c r="Z25" s="57">
        <v>289</v>
      </c>
      <c r="AA25" s="57">
        <v>314.5</v>
      </c>
      <c r="AB25" s="57">
        <v>138.19999999999999</v>
      </c>
      <c r="AC25" s="57">
        <f t="shared" si="11"/>
        <v>3008.5</v>
      </c>
    </row>
    <row r="26" spans="1:29" x14ac:dyDescent="0.2">
      <c r="B26" s="37"/>
      <c r="C26" s="8" t="s">
        <v>186</v>
      </c>
      <c r="D26" s="57">
        <v>337.72</v>
      </c>
      <c r="E26" s="57">
        <v>328.5</v>
      </c>
      <c r="F26" s="57">
        <v>340</v>
      </c>
      <c r="G26" s="57">
        <v>222.5</v>
      </c>
      <c r="H26" s="57">
        <v>368</v>
      </c>
      <c r="I26" s="57">
        <v>357.5</v>
      </c>
      <c r="J26" s="57">
        <v>374</v>
      </c>
      <c r="K26" s="57">
        <v>411.5</v>
      </c>
      <c r="L26" s="57">
        <v>277</v>
      </c>
      <c r="M26" s="57">
        <v>320</v>
      </c>
      <c r="N26" s="57">
        <v>425</v>
      </c>
      <c r="O26" s="57">
        <v>290</v>
      </c>
      <c r="Q26" s="57">
        <v>392</v>
      </c>
      <c r="R26" s="57">
        <v>347</v>
      </c>
      <c r="S26" s="57">
        <v>352.15999999999997</v>
      </c>
      <c r="T26" s="57">
        <v>258</v>
      </c>
      <c r="U26" s="57">
        <v>306</v>
      </c>
      <c r="V26" s="57">
        <v>398</v>
      </c>
      <c r="W26" s="57">
        <v>358</v>
      </c>
      <c r="X26" s="57">
        <v>678</v>
      </c>
      <c r="Y26" s="57">
        <v>582.44000000000005</v>
      </c>
      <c r="Z26" s="57">
        <v>638</v>
      </c>
      <c r="AA26" s="57">
        <v>494</v>
      </c>
      <c r="AB26" s="57">
        <v>370</v>
      </c>
      <c r="AC26" s="57">
        <f t="shared" si="11"/>
        <v>4803.6000000000004</v>
      </c>
    </row>
    <row r="27" spans="1:29" x14ac:dyDescent="0.2">
      <c r="B27" s="46" t="s">
        <v>283</v>
      </c>
      <c r="C27" s="47"/>
      <c r="D27" s="59">
        <f>SUM(D23:D26)</f>
        <v>1319.72</v>
      </c>
      <c r="E27" s="59">
        <f t="shared" ref="E27:O27" si="12">SUM(E23:E26)</f>
        <v>1028.5</v>
      </c>
      <c r="F27" s="59">
        <f t="shared" si="12"/>
        <v>1421.8719999999998</v>
      </c>
      <c r="G27" s="59">
        <f t="shared" si="12"/>
        <v>1256.2</v>
      </c>
      <c r="H27" s="59">
        <f t="shared" si="12"/>
        <v>1494</v>
      </c>
      <c r="I27" s="59">
        <f t="shared" si="12"/>
        <v>1357.5</v>
      </c>
      <c r="J27" s="59">
        <f t="shared" si="12"/>
        <v>1278</v>
      </c>
      <c r="K27" s="59">
        <f t="shared" si="12"/>
        <v>1375.5</v>
      </c>
      <c r="L27" s="59">
        <f t="shared" si="12"/>
        <v>1238.625</v>
      </c>
      <c r="M27" s="59">
        <f t="shared" si="12"/>
        <v>1324.78</v>
      </c>
      <c r="N27" s="59">
        <f t="shared" si="12"/>
        <v>1435.453</v>
      </c>
      <c r="O27" s="59">
        <f t="shared" si="12"/>
        <v>1064</v>
      </c>
      <c r="P27" s="59"/>
      <c r="Q27" s="59">
        <f>SUM(Q23:Q26)</f>
        <v>1323.22</v>
      </c>
      <c r="R27" s="59">
        <f t="shared" ref="R27:AC27" si="13">SUM(R23:R26)</f>
        <v>1157</v>
      </c>
      <c r="S27" s="59">
        <f t="shared" si="13"/>
        <v>1163.7599999999998</v>
      </c>
      <c r="T27" s="59">
        <f t="shared" si="13"/>
        <v>1194.08</v>
      </c>
      <c r="U27" s="59">
        <f t="shared" si="13"/>
        <v>1342.5</v>
      </c>
      <c r="V27" s="59">
        <f t="shared" si="13"/>
        <v>1384</v>
      </c>
      <c r="W27" s="59">
        <f t="shared" si="13"/>
        <v>1404.44</v>
      </c>
      <c r="X27" s="59">
        <f t="shared" si="13"/>
        <v>1604</v>
      </c>
      <c r="Y27" s="59">
        <f t="shared" si="13"/>
        <v>1391.94</v>
      </c>
      <c r="Z27" s="59">
        <f t="shared" si="13"/>
        <v>1817</v>
      </c>
      <c r="AA27" s="59">
        <f t="shared" si="13"/>
        <v>1644.5</v>
      </c>
      <c r="AB27" s="59">
        <f t="shared" si="13"/>
        <v>1232.2</v>
      </c>
      <c r="AC27" s="59">
        <f t="shared" si="13"/>
        <v>15426.44</v>
      </c>
    </row>
    <row r="28" spans="1:29" x14ac:dyDescent="0.2">
      <c r="A28" s="49" t="s">
        <v>284</v>
      </c>
      <c r="B28" s="50"/>
      <c r="C28" s="51"/>
      <c r="D28" s="60">
        <f>D5+D10+D17+D22+D27</f>
        <v>9945.6730000000007</v>
      </c>
      <c r="E28" s="60">
        <f t="shared" ref="E28:O28" si="14">E5+E10+E17+E22+E27</f>
        <v>8627.755000000001</v>
      </c>
      <c r="F28" s="60">
        <f t="shared" si="14"/>
        <v>8889.4839999999986</v>
      </c>
      <c r="G28" s="60">
        <f t="shared" si="14"/>
        <v>9211.2800000000007</v>
      </c>
      <c r="H28" s="60">
        <f t="shared" si="14"/>
        <v>10815.155999999999</v>
      </c>
      <c r="I28" s="60">
        <f t="shared" si="14"/>
        <v>9242.4120000000003</v>
      </c>
      <c r="J28" s="60">
        <f t="shared" si="14"/>
        <v>9015.3559999999998</v>
      </c>
      <c r="K28" s="60">
        <f t="shared" si="14"/>
        <v>9559.7350000000006</v>
      </c>
      <c r="L28" s="60">
        <f t="shared" si="14"/>
        <v>9131.4120000000003</v>
      </c>
      <c r="M28" s="60">
        <f t="shared" si="14"/>
        <v>9329.1570000000011</v>
      </c>
      <c r="N28" s="60">
        <f t="shared" si="14"/>
        <v>8503.8670000000002</v>
      </c>
      <c r="O28" s="60">
        <f t="shared" si="14"/>
        <v>6869.308</v>
      </c>
      <c r="P28" s="60"/>
      <c r="Q28" s="60">
        <f>Q5+Q10+Q17+Q22+Q27</f>
        <v>8943.4060000000009</v>
      </c>
      <c r="R28" s="60">
        <f t="shared" ref="R28:AC28" si="15">R5+R10+R17+R22+R27</f>
        <v>8514.1029999999992</v>
      </c>
      <c r="S28" s="60">
        <f t="shared" si="15"/>
        <v>8728.860999999999</v>
      </c>
      <c r="T28" s="60">
        <f t="shared" si="15"/>
        <v>9199.18</v>
      </c>
      <c r="U28" s="60">
        <f t="shared" si="15"/>
        <v>8890.4140000000007</v>
      </c>
      <c r="V28" s="60">
        <f t="shared" si="15"/>
        <v>8368.6090000000004</v>
      </c>
      <c r="W28" s="60">
        <f t="shared" si="15"/>
        <v>9262.2979999999989</v>
      </c>
      <c r="X28" s="60">
        <f t="shared" si="15"/>
        <v>9370.0499999999993</v>
      </c>
      <c r="Y28" s="60">
        <f t="shared" si="15"/>
        <v>8430.5190000000002</v>
      </c>
      <c r="Z28" s="60">
        <f t="shared" si="15"/>
        <v>9876.7209999999995</v>
      </c>
      <c r="AA28" s="60">
        <f t="shared" si="15"/>
        <v>8810.1180000000004</v>
      </c>
      <c r="AB28" s="60">
        <f t="shared" si="15"/>
        <v>6930.3420000000006</v>
      </c>
      <c r="AC28" s="60">
        <f t="shared" si="15"/>
        <v>98394.27900000001</v>
      </c>
    </row>
    <row r="29" spans="1:29" x14ac:dyDescent="0.2">
      <c r="A29" s="40" t="s">
        <v>285</v>
      </c>
      <c r="B29" s="37" t="s">
        <v>286</v>
      </c>
      <c r="C29" s="8" t="s">
        <v>177</v>
      </c>
      <c r="D29" s="57">
        <v>299.95</v>
      </c>
      <c r="E29" s="57">
        <v>290</v>
      </c>
      <c r="F29" s="57">
        <v>303.2</v>
      </c>
      <c r="G29" s="57">
        <v>305.46000000000004</v>
      </c>
      <c r="H29" s="57">
        <v>179.75</v>
      </c>
      <c r="I29" s="57">
        <v>290</v>
      </c>
      <c r="J29" s="57">
        <v>216</v>
      </c>
      <c r="K29" s="57">
        <v>128</v>
      </c>
      <c r="L29" s="57">
        <v>288</v>
      </c>
      <c r="M29" s="57">
        <v>324.3</v>
      </c>
      <c r="N29" s="57">
        <v>186</v>
      </c>
      <c r="O29" s="57">
        <v>144</v>
      </c>
      <c r="Q29" s="57">
        <v>446.65</v>
      </c>
      <c r="R29" s="57">
        <v>206</v>
      </c>
      <c r="S29" s="57">
        <v>174.45</v>
      </c>
      <c r="T29" s="57">
        <v>319.59000000000003</v>
      </c>
      <c r="U29" s="57">
        <v>420.15</v>
      </c>
      <c r="V29" s="57">
        <v>305.75</v>
      </c>
      <c r="W29" s="57">
        <v>424.06</v>
      </c>
      <c r="X29" s="57">
        <v>414</v>
      </c>
      <c r="Y29" s="57">
        <v>349.49</v>
      </c>
      <c r="Z29" s="57">
        <v>324.50000000000006</v>
      </c>
      <c r="AA29" s="57">
        <v>400.5</v>
      </c>
      <c r="AB29" s="57">
        <v>216.7</v>
      </c>
      <c r="AC29" s="57">
        <f t="shared" ref="AC29:AC30" si="16">SUM(Q29:AA29)</f>
        <v>3785.1400000000003</v>
      </c>
    </row>
    <row r="30" spans="1:29" x14ac:dyDescent="0.2">
      <c r="B30" s="37"/>
      <c r="C30" s="8" t="s">
        <v>178</v>
      </c>
      <c r="D30" s="57">
        <v>113.4</v>
      </c>
      <c r="E30" s="57">
        <v>57.5</v>
      </c>
      <c r="F30" s="57">
        <v>95.85</v>
      </c>
      <c r="G30" s="57">
        <v>142.07999999999998</v>
      </c>
      <c r="H30" s="57">
        <v>169.7</v>
      </c>
      <c r="I30" s="57">
        <v>41.7</v>
      </c>
      <c r="J30" s="57">
        <v>97</v>
      </c>
      <c r="K30" s="57">
        <v>147.94999999999999</v>
      </c>
      <c r="L30" s="57">
        <v>97.9</v>
      </c>
      <c r="M30" s="57">
        <v>120</v>
      </c>
      <c r="N30" s="57">
        <v>88.7</v>
      </c>
      <c r="O30" s="57">
        <v>75</v>
      </c>
      <c r="Q30" s="57">
        <v>150.24</v>
      </c>
      <c r="R30" s="57">
        <v>91.2</v>
      </c>
      <c r="S30" s="57">
        <v>150</v>
      </c>
      <c r="T30" s="57">
        <v>112</v>
      </c>
      <c r="U30" s="57">
        <v>124.75</v>
      </c>
      <c r="V30" s="57">
        <v>148</v>
      </c>
      <c r="W30" s="57">
        <v>118</v>
      </c>
      <c r="X30" s="57">
        <v>153.65</v>
      </c>
      <c r="Y30" s="57">
        <v>160.19999999999999</v>
      </c>
      <c r="Z30" s="57">
        <v>139.80000000000001</v>
      </c>
      <c r="AA30" s="57">
        <v>139.80000000000001</v>
      </c>
      <c r="AB30" s="57">
        <v>163.65</v>
      </c>
      <c r="AC30" s="57">
        <f t="shared" si="16"/>
        <v>1487.64</v>
      </c>
    </row>
    <row r="31" spans="1:29" x14ac:dyDescent="0.2">
      <c r="B31" s="43" t="s">
        <v>287</v>
      </c>
      <c r="C31" s="44"/>
      <c r="D31" s="58"/>
      <c r="E31" s="58"/>
      <c r="F31" s="58"/>
      <c r="G31" s="58"/>
      <c r="H31" s="58"/>
      <c r="I31" s="58"/>
      <c r="J31" s="58"/>
      <c r="K31" s="58"/>
      <c r="L31" s="58"/>
      <c r="M31" s="58"/>
      <c r="N31" s="58"/>
      <c r="O31" s="58"/>
      <c r="P31" s="58"/>
      <c r="Q31" s="58">
        <f t="shared" ref="Q31:AC31" si="17">SUM(Q29:Q30)</f>
        <v>596.89</v>
      </c>
      <c r="R31" s="58">
        <f t="shared" si="17"/>
        <v>297.2</v>
      </c>
      <c r="S31" s="58">
        <f t="shared" si="17"/>
        <v>324.45</v>
      </c>
      <c r="T31" s="58">
        <f t="shared" si="17"/>
        <v>431.59000000000003</v>
      </c>
      <c r="U31" s="58">
        <f t="shared" si="17"/>
        <v>544.9</v>
      </c>
      <c r="V31" s="58">
        <f t="shared" si="17"/>
        <v>453.75</v>
      </c>
      <c r="W31" s="58">
        <f t="shared" si="17"/>
        <v>542.05999999999995</v>
      </c>
      <c r="X31" s="58">
        <f t="shared" si="17"/>
        <v>567.65</v>
      </c>
      <c r="Y31" s="58">
        <f t="shared" si="17"/>
        <v>509.69</v>
      </c>
      <c r="Z31" s="58">
        <f t="shared" si="17"/>
        <v>464.30000000000007</v>
      </c>
      <c r="AA31" s="58">
        <f t="shared" si="17"/>
        <v>540.29999999999995</v>
      </c>
      <c r="AB31" s="58">
        <f t="shared" si="17"/>
        <v>380.35</v>
      </c>
      <c r="AC31" s="58">
        <f t="shared" si="17"/>
        <v>5272.7800000000007</v>
      </c>
    </row>
    <row r="32" spans="1:29" x14ac:dyDescent="0.2">
      <c r="B32" s="37" t="s">
        <v>145</v>
      </c>
      <c r="C32" s="8" t="s">
        <v>146</v>
      </c>
      <c r="Q32" s="57">
        <v>445.5</v>
      </c>
      <c r="R32" s="57">
        <v>202.74</v>
      </c>
      <c r="S32" s="57">
        <v>310</v>
      </c>
      <c r="T32" s="57">
        <v>347.5</v>
      </c>
      <c r="U32" s="57">
        <v>389</v>
      </c>
      <c r="V32" s="57">
        <v>384.22</v>
      </c>
      <c r="W32" s="57">
        <v>336.35</v>
      </c>
      <c r="X32" s="57">
        <v>301.75</v>
      </c>
      <c r="Y32" s="57">
        <v>436.25</v>
      </c>
      <c r="Z32" s="57">
        <v>510</v>
      </c>
      <c r="AA32" s="57">
        <v>486</v>
      </c>
      <c r="AB32" s="57">
        <v>297.85000000000002</v>
      </c>
      <c r="AC32" s="57">
        <f t="shared" ref="AC32:AC36" si="18">SUM(Q32:AA32)</f>
        <v>4149.3099999999995</v>
      </c>
    </row>
    <row r="33" spans="2:29" x14ac:dyDescent="0.2">
      <c r="B33" s="37"/>
      <c r="C33" s="8" t="s">
        <v>147</v>
      </c>
      <c r="Q33" s="57">
        <v>184.75</v>
      </c>
      <c r="R33" s="57">
        <v>120.5</v>
      </c>
      <c r="S33" s="57">
        <v>128.80000000000001</v>
      </c>
      <c r="T33" s="57">
        <v>128.25</v>
      </c>
      <c r="U33" s="57">
        <v>180.6</v>
      </c>
      <c r="V33" s="57">
        <v>186</v>
      </c>
      <c r="W33" s="57">
        <v>156.75</v>
      </c>
      <c r="X33" s="57">
        <v>234</v>
      </c>
      <c r="Y33" s="57">
        <v>163.5</v>
      </c>
      <c r="Z33" s="57">
        <v>345.75</v>
      </c>
      <c r="AA33" s="57">
        <v>348</v>
      </c>
      <c r="AB33" s="57">
        <v>268.5</v>
      </c>
      <c r="AC33" s="57">
        <f t="shared" si="18"/>
        <v>2176.9</v>
      </c>
    </row>
    <row r="34" spans="2:29" x14ac:dyDescent="0.2">
      <c r="B34" s="37"/>
      <c r="C34" s="8" t="s">
        <v>148</v>
      </c>
      <c r="Q34" s="57">
        <v>209.25</v>
      </c>
      <c r="R34" s="57">
        <v>166.9</v>
      </c>
      <c r="S34" s="57">
        <v>135</v>
      </c>
      <c r="T34" s="57">
        <v>162.6</v>
      </c>
      <c r="U34" s="57">
        <v>221.85</v>
      </c>
      <c r="V34" s="57">
        <v>130.5</v>
      </c>
      <c r="W34" s="57">
        <v>177.25</v>
      </c>
      <c r="X34" s="57">
        <v>168</v>
      </c>
      <c r="Y34" s="57">
        <v>210.5</v>
      </c>
      <c r="Z34" s="57">
        <v>293.39999999999998</v>
      </c>
      <c r="AA34" s="57">
        <v>374.5</v>
      </c>
      <c r="AB34" s="57">
        <v>235.25</v>
      </c>
      <c r="AC34" s="57">
        <f t="shared" si="18"/>
        <v>2249.75</v>
      </c>
    </row>
    <row r="35" spans="2:29" x14ac:dyDescent="0.2">
      <c r="B35" s="37"/>
      <c r="C35" s="8" t="s">
        <v>149</v>
      </c>
      <c r="Q35" s="57">
        <v>483.4</v>
      </c>
      <c r="R35" s="57">
        <v>595.59999999999991</v>
      </c>
      <c r="S35" s="57">
        <v>472.3</v>
      </c>
      <c r="T35" s="57">
        <v>532.32000000000005</v>
      </c>
      <c r="U35" s="57">
        <v>622.59999999999991</v>
      </c>
      <c r="V35" s="57">
        <v>511.76</v>
      </c>
      <c r="W35" s="57">
        <v>673.5</v>
      </c>
      <c r="X35" s="57">
        <v>641.25</v>
      </c>
      <c r="Y35" s="57">
        <v>519.5</v>
      </c>
      <c r="Z35" s="57">
        <v>677.69</v>
      </c>
      <c r="AA35" s="57">
        <v>448.5</v>
      </c>
      <c r="AB35" s="57">
        <v>476</v>
      </c>
      <c r="AC35" s="57">
        <f t="shared" si="18"/>
        <v>6178.42</v>
      </c>
    </row>
    <row r="36" spans="2:29" x14ac:dyDescent="0.2">
      <c r="B36" s="37"/>
      <c r="C36" s="8" t="s">
        <v>150</v>
      </c>
      <c r="Q36" s="57">
        <v>665.5</v>
      </c>
      <c r="R36" s="57">
        <v>546.97</v>
      </c>
      <c r="S36" s="57">
        <v>630</v>
      </c>
      <c r="T36" s="57">
        <v>623.45000000000005</v>
      </c>
      <c r="U36" s="57">
        <v>522.1</v>
      </c>
      <c r="V36" s="57">
        <v>509.25</v>
      </c>
      <c r="W36" s="57">
        <v>547.64</v>
      </c>
      <c r="X36" s="57">
        <v>719.9</v>
      </c>
      <c r="Y36" s="57">
        <v>607.70000000000005</v>
      </c>
      <c r="Z36" s="57">
        <v>672.5</v>
      </c>
      <c r="AA36" s="57">
        <v>542.90000000000009</v>
      </c>
      <c r="AB36" s="57">
        <v>485.84999999999997</v>
      </c>
      <c r="AC36" s="57">
        <f t="shared" si="18"/>
        <v>6587.91</v>
      </c>
    </row>
    <row r="37" spans="2:29" x14ac:dyDescent="0.2">
      <c r="B37" s="43" t="s">
        <v>288</v>
      </c>
      <c r="C37" s="44"/>
      <c r="D37" s="58"/>
      <c r="E37" s="58"/>
      <c r="F37" s="58"/>
      <c r="G37" s="58"/>
      <c r="H37" s="58"/>
      <c r="I37" s="58"/>
      <c r="J37" s="58"/>
      <c r="K37" s="58"/>
      <c r="L37" s="58"/>
      <c r="M37" s="58"/>
      <c r="N37" s="58"/>
      <c r="O37" s="58"/>
      <c r="P37" s="58"/>
      <c r="Q37" s="58">
        <f>SUM(Q32:Q36)</f>
        <v>1988.4</v>
      </c>
      <c r="R37" s="58">
        <f t="shared" ref="R37:AC37" si="19">SUM(R32:R36)</f>
        <v>1632.7099999999998</v>
      </c>
      <c r="S37" s="58">
        <f t="shared" si="19"/>
        <v>1676.1</v>
      </c>
      <c r="T37" s="58">
        <f t="shared" si="19"/>
        <v>1794.1200000000001</v>
      </c>
      <c r="U37" s="58">
        <f t="shared" si="19"/>
        <v>1936.15</v>
      </c>
      <c r="V37" s="58">
        <f t="shared" si="19"/>
        <v>1721.73</v>
      </c>
      <c r="W37" s="58">
        <f t="shared" si="19"/>
        <v>1891.4899999999998</v>
      </c>
      <c r="X37" s="58">
        <f t="shared" si="19"/>
        <v>2064.9</v>
      </c>
      <c r="Y37" s="58">
        <f t="shared" si="19"/>
        <v>1937.45</v>
      </c>
      <c r="Z37" s="58">
        <f t="shared" si="19"/>
        <v>2499.34</v>
      </c>
      <c r="AA37" s="58">
        <f t="shared" si="19"/>
        <v>2199.9</v>
      </c>
      <c r="AB37" s="58">
        <f t="shared" si="19"/>
        <v>1763.4499999999998</v>
      </c>
      <c r="AC37" s="58">
        <f t="shared" si="19"/>
        <v>21342.29</v>
      </c>
    </row>
    <row r="38" spans="2:29" x14ac:dyDescent="0.2">
      <c r="B38" s="37" t="s">
        <v>289</v>
      </c>
      <c r="C38" s="8" t="s">
        <v>188</v>
      </c>
      <c r="Q38" s="57">
        <v>216.28</v>
      </c>
      <c r="R38" s="57">
        <v>249.5</v>
      </c>
      <c r="S38" s="57">
        <v>230.49999999999997</v>
      </c>
      <c r="T38" s="57">
        <v>248.05</v>
      </c>
      <c r="U38" s="57">
        <v>224.79999999999998</v>
      </c>
      <c r="V38" s="57">
        <v>149.5</v>
      </c>
      <c r="W38" s="57">
        <v>177.1</v>
      </c>
      <c r="X38" s="57">
        <v>172.10000000000002</v>
      </c>
      <c r="Y38" s="57">
        <v>235.20000000000002</v>
      </c>
      <c r="Z38" s="57">
        <v>379.45</v>
      </c>
      <c r="AA38" s="57">
        <v>227.75</v>
      </c>
      <c r="AB38" s="57">
        <v>211.6</v>
      </c>
      <c r="AC38" s="57">
        <f t="shared" ref="AC38:AC43" si="20">SUM(Q38:AA38)</f>
        <v>2510.23</v>
      </c>
    </row>
    <row r="39" spans="2:29" x14ac:dyDescent="0.2">
      <c r="B39" s="37"/>
      <c r="C39" s="8" t="s">
        <v>290</v>
      </c>
      <c r="Q39" s="57">
        <v>215.5</v>
      </c>
      <c r="R39" s="57">
        <v>308</v>
      </c>
      <c r="S39" s="57">
        <v>270</v>
      </c>
      <c r="T39" s="57">
        <v>234.32</v>
      </c>
      <c r="U39" s="57">
        <v>212</v>
      </c>
      <c r="V39" s="57">
        <v>185.5</v>
      </c>
      <c r="W39" s="57">
        <v>238.5</v>
      </c>
      <c r="X39" s="57">
        <v>206.8</v>
      </c>
      <c r="Y39" s="57">
        <v>291.39999999999998</v>
      </c>
      <c r="Z39" s="57">
        <v>455.7</v>
      </c>
      <c r="AA39" s="57">
        <v>312.60000000000002</v>
      </c>
      <c r="AB39" s="57">
        <v>360.8</v>
      </c>
      <c r="AC39" s="57">
        <f t="shared" si="20"/>
        <v>2930.3199999999997</v>
      </c>
    </row>
    <row r="40" spans="2:29" x14ac:dyDescent="0.2">
      <c r="B40" s="37"/>
      <c r="C40" s="8" t="s">
        <v>291</v>
      </c>
      <c r="Q40" s="57">
        <v>216</v>
      </c>
      <c r="R40" s="57">
        <v>211.5</v>
      </c>
      <c r="S40" s="57">
        <v>227.5</v>
      </c>
      <c r="T40" s="57">
        <v>188.24</v>
      </c>
      <c r="U40" s="57">
        <v>251.95</v>
      </c>
      <c r="V40" s="57">
        <v>180</v>
      </c>
      <c r="W40" s="57">
        <v>226.25</v>
      </c>
      <c r="X40" s="57">
        <v>307</v>
      </c>
      <c r="Y40" s="57">
        <v>361.7</v>
      </c>
      <c r="Z40" s="57">
        <v>273.2</v>
      </c>
      <c r="AA40" s="57">
        <v>222</v>
      </c>
      <c r="AB40" s="57">
        <v>283.5</v>
      </c>
      <c r="AC40" s="57">
        <f t="shared" si="20"/>
        <v>2665.3399999999997</v>
      </c>
    </row>
    <row r="41" spans="2:29" x14ac:dyDescent="0.2">
      <c r="B41" s="37"/>
      <c r="C41" s="8" t="s">
        <v>189</v>
      </c>
      <c r="Q41" s="57">
        <v>143.69999999999999</v>
      </c>
      <c r="R41" s="57">
        <v>156.49</v>
      </c>
      <c r="S41" s="57">
        <v>213.29999999999998</v>
      </c>
      <c r="T41" s="57">
        <v>226.55</v>
      </c>
      <c r="U41" s="57">
        <v>196.5</v>
      </c>
      <c r="V41" s="57">
        <v>90.4</v>
      </c>
      <c r="W41" s="57">
        <v>186.05</v>
      </c>
      <c r="X41" s="57">
        <v>165.5</v>
      </c>
      <c r="Y41" s="57">
        <v>151.70000000000002</v>
      </c>
      <c r="Z41" s="57">
        <v>304.60000000000002</v>
      </c>
      <c r="AA41" s="57">
        <v>179.05</v>
      </c>
      <c r="AB41" s="57">
        <v>158.69999999999999</v>
      </c>
      <c r="AC41" s="57">
        <f t="shared" si="20"/>
        <v>2013.84</v>
      </c>
    </row>
    <row r="42" spans="2:29" x14ac:dyDescent="0.2">
      <c r="B42" s="37"/>
      <c r="C42" s="8" t="s">
        <v>190</v>
      </c>
      <c r="Q42" s="57">
        <v>158.25</v>
      </c>
      <c r="R42" s="57">
        <v>302.75</v>
      </c>
      <c r="S42" s="57">
        <v>310.72000000000003</v>
      </c>
      <c r="T42" s="57">
        <v>280.5</v>
      </c>
      <c r="U42" s="57">
        <v>262.75</v>
      </c>
      <c r="V42" s="57">
        <v>209.85</v>
      </c>
      <c r="W42" s="57">
        <v>255.5</v>
      </c>
      <c r="X42" s="57">
        <v>261.33000000000004</v>
      </c>
      <c r="Y42" s="57">
        <v>194.5</v>
      </c>
      <c r="Z42" s="57">
        <v>222.94</v>
      </c>
      <c r="AA42" s="57">
        <v>319.5</v>
      </c>
      <c r="AB42" s="57">
        <v>165.75</v>
      </c>
      <c r="AC42" s="57">
        <f t="shared" si="20"/>
        <v>2778.59</v>
      </c>
    </row>
    <row r="43" spans="2:29" x14ac:dyDescent="0.2">
      <c r="B43" s="37"/>
      <c r="C43" s="8" t="s">
        <v>191</v>
      </c>
      <c r="Q43" s="57">
        <v>287</v>
      </c>
      <c r="R43" s="57">
        <v>182.25</v>
      </c>
      <c r="S43" s="57">
        <v>266</v>
      </c>
      <c r="T43" s="57">
        <v>258.05</v>
      </c>
      <c r="U43" s="57">
        <v>263.5</v>
      </c>
      <c r="V43" s="57">
        <v>167.25</v>
      </c>
      <c r="W43" s="57">
        <v>284.75</v>
      </c>
      <c r="X43" s="57">
        <v>252.5</v>
      </c>
      <c r="Y43" s="57">
        <v>289</v>
      </c>
      <c r="Z43" s="57">
        <v>349.75</v>
      </c>
      <c r="AA43" s="57">
        <v>413.25</v>
      </c>
      <c r="AB43" s="57">
        <v>382.25</v>
      </c>
      <c r="AC43" s="57">
        <f t="shared" si="20"/>
        <v>3013.3</v>
      </c>
    </row>
    <row r="44" spans="2:29" x14ac:dyDescent="0.2">
      <c r="B44" s="43" t="s">
        <v>292</v>
      </c>
      <c r="C44" s="44"/>
      <c r="D44" s="58"/>
      <c r="E44" s="58"/>
      <c r="F44" s="58"/>
      <c r="G44" s="58"/>
      <c r="H44" s="58"/>
      <c r="I44" s="58"/>
      <c r="J44" s="58"/>
      <c r="K44" s="58"/>
      <c r="L44" s="58"/>
      <c r="M44" s="58"/>
      <c r="N44" s="58"/>
      <c r="O44" s="58"/>
      <c r="P44" s="58"/>
      <c r="Q44" s="58">
        <f>SUM(Q38:Q43)</f>
        <v>1236.73</v>
      </c>
      <c r="R44" s="58">
        <f t="shared" ref="R44:AB44" si="21">SUM(R38:R43)</f>
        <v>1410.49</v>
      </c>
      <c r="S44" s="58">
        <f t="shared" si="21"/>
        <v>1518.02</v>
      </c>
      <c r="T44" s="58">
        <f t="shared" si="21"/>
        <v>1435.71</v>
      </c>
      <c r="U44" s="58">
        <f t="shared" si="21"/>
        <v>1411.5</v>
      </c>
      <c r="V44" s="58">
        <f t="shared" si="21"/>
        <v>982.5</v>
      </c>
      <c r="W44" s="58">
        <f t="shared" si="21"/>
        <v>1368.15</v>
      </c>
      <c r="X44" s="58">
        <f t="shared" si="21"/>
        <v>1365.23</v>
      </c>
      <c r="Y44" s="58">
        <f t="shared" si="21"/>
        <v>1523.5</v>
      </c>
      <c r="Z44" s="58">
        <f t="shared" si="21"/>
        <v>1985.6399999999999</v>
      </c>
      <c r="AA44" s="58">
        <f t="shared" si="21"/>
        <v>1674.15</v>
      </c>
      <c r="AB44" s="58">
        <f t="shared" si="21"/>
        <v>1562.6</v>
      </c>
      <c r="AC44" s="58">
        <f>SUM(AC38:AC43)</f>
        <v>15911.619999999999</v>
      </c>
    </row>
    <row r="45" spans="2:29" x14ac:dyDescent="0.2">
      <c r="B45" s="37"/>
      <c r="C45" s="8" t="s">
        <v>6</v>
      </c>
      <c r="D45" s="61"/>
      <c r="E45" s="61"/>
      <c r="F45" s="61"/>
      <c r="G45" s="61"/>
      <c r="H45" s="61"/>
      <c r="I45" s="61"/>
      <c r="J45" s="61"/>
      <c r="K45" s="61"/>
      <c r="L45" s="61"/>
      <c r="M45" s="61"/>
      <c r="N45" s="61"/>
      <c r="O45" s="61"/>
      <c r="P45" s="61"/>
      <c r="Q45" s="57">
        <v>291.84999999999997</v>
      </c>
      <c r="R45" s="57">
        <v>279.55</v>
      </c>
      <c r="S45" s="57">
        <v>352.21</v>
      </c>
      <c r="T45" s="57">
        <v>267.50000000000006</v>
      </c>
      <c r="U45" s="57">
        <v>372.07000000000005</v>
      </c>
      <c r="V45" s="57">
        <v>308.64999999999998</v>
      </c>
      <c r="W45" s="57">
        <v>397.55</v>
      </c>
      <c r="X45" s="57">
        <v>298.64999999999998</v>
      </c>
      <c r="Y45" s="57">
        <v>519.34999999999991</v>
      </c>
      <c r="Z45" s="57">
        <v>599.99999999999989</v>
      </c>
      <c r="AA45" s="57">
        <v>751.55</v>
      </c>
      <c r="AB45" s="57">
        <v>627.69999999999993</v>
      </c>
      <c r="AC45" s="57">
        <f t="shared" ref="AC45:AC49" si="22">SUM(Q45:AA45)</f>
        <v>4438.93</v>
      </c>
    </row>
    <row r="46" spans="2:29" x14ac:dyDescent="0.2">
      <c r="B46" s="37" t="s">
        <v>293</v>
      </c>
      <c r="C46" s="8" t="s">
        <v>152</v>
      </c>
      <c r="Q46" s="57">
        <v>410</v>
      </c>
      <c r="R46" s="57">
        <v>301.5</v>
      </c>
      <c r="S46" s="57">
        <v>252.22</v>
      </c>
      <c r="T46" s="57">
        <v>198</v>
      </c>
      <c r="U46" s="57">
        <v>234.17000000000002</v>
      </c>
      <c r="V46" s="57">
        <v>177.65</v>
      </c>
      <c r="W46" s="57">
        <v>252</v>
      </c>
      <c r="X46" s="57">
        <v>332</v>
      </c>
      <c r="Y46" s="57">
        <v>198</v>
      </c>
      <c r="Z46" s="57">
        <v>340</v>
      </c>
      <c r="AA46" s="57">
        <v>311</v>
      </c>
      <c r="AB46" s="57">
        <v>192</v>
      </c>
      <c r="AC46" s="57">
        <f t="shared" si="22"/>
        <v>3006.54</v>
      </c>
    </row>
    <row r="47" spans="2:29" x14ac:dyDescent="0.2">
      <c r="B47" s="37"/>
      <c r="C47" s="8" t="s">
        <v>153</v>
      </c>
      <c r="Q47" s="57">
        <v>249.1</v>
      </c>
      <c r="R47" s="57">
        <v>218.64999999999998</v>
      </c>
      <c r="S47" s="57">
        <v>230.85</v>
      </c>
      <c r="T47" s="57">
        <v>214.39999999999998</v>
      </c>
      <c r="U47" s="57">
        <v>218.19</v>
      </c>
      <c r="V47" s="57">
        <v>249.95000000000005</v>
      </c>
      <c r="W47" s="57">
        <v>251.91</v>
      </c>
      <c r="X47" s="57">
        <v>198.89999999999998</v>
      </c>
      <c r="Y47" s="57">
        <v>274.15000000000003</v>
      </c>
      <c r="Z47" s="57">
        <v>294.64999999999998</v>
      </c>
      <c r="AA47" s="57">
        <v>326.74999999999994</v>
      </c>
      <c r="AB47" s="57">
        <v>238</v>
      </c>
      <c r="AC47" s="57">
        <f t="shared" si="22"/>
        <v>2727.5000000000005</v>
      </c>
    </row>
    <row r="48" spans="2:29" x14ac:dyDescent="0.2">
      <c r="B48" s="37"/>
      <c r="C48" s="8" t="s">
        <v>154</v>
      </c>
      <c r="Q48" s="57">
        <v>435.65</v>
      </c>
      <c r="R48" s="57">
        <v>402.65</v>
      </c>
      <c r="S48" s="57">
        <v>377.9</v>
      </c>
      <c r="T48" s="57">
        <v>411.3</v>
      </c>
      <c r="U48" s="57">
        <v>303</v>
      </c>
      <c r="V48" s="57">
        <v>430</v>
      </c>
      <c r="W48" s="57">
        <v>383.25</v>
      </c>
      <c r="X48" s="57">
        <v>428.5</v>
      </c>
      <c r="Y48" s="57">
        <v>513.44000000000005</v>
      </c>
      <c r="Z48" s="57">
        <v>410.75</v>
      </c>
      <c r="AA48" s="57">
        <v>683.44</v>
      </c>
      <c r="AB48" s="57">
        <v>506</v>
      </c>
      <c r="AC48" s="57">
        <f t="shared" si="22"/>
        <v>4779.880000000001</v>
      </c>
    </row>
    <row r="49" spans="1:29" x14ac:dyDescent="0.2">
      <c r="B49" s="37"/>
      <c r="C49" s="8" t="s">
        <v>156</v>
      </c>
      <c r="Q49" s="57">
        <v>176.8</v>
      </c>
      <c r="R49" s="57">
        <v>139.5</v>
      </c>
      <c r="S49" s="57">
        <v>143.44999999999999</v>
      </c>
      <c r="T49" s="57">
        <v>107.7</v>
      </c>
      <c r="U49" s="57">
        <v>134.94999999999999</v>
      </c>
      <c r="V49" s="57">
        <v>145.1</v>
      </c>
      <c r="W49" s="57">
        <v>154.25</v>
      </c>
      <c r="X49" s="57">
        <v>143.1</v>
      </c>
      <c r="Y49" s="57">
        <v>211.25</v>
      </c>
      <c r="Z49" s="57">
        <v>245.64999999999998</v>
      </c>
      <c r="AA49" s="57">
        <v>282.89999999999998</v>
      </c>
      <c r="AB49" s="57">
        <v>143.55000000000001</v>
      </c>
      <c r="AC49" s="57">
        <f t="shared" si="22"/>
        <v>1884.65</v>
      </c>
    </row>
    <row r="50" spans="1:29" x14ac:dyDescent="0.2">
      <c r="B50" s="43" t="s">
        <v>389</v>
      </c>
      <c r="C50" s="44"/>
      <c r="D50" s="58"/>
      <c r="E50" s="58"/>
      <c r="F50" s="58"/>
      <c r="G50" s="58"/>
      <c r="H50" s="58"/>
      <c r="I50" s="58"/>
      <c r="J50" s="58"/>
      <c r="K50" s="58"/>
      <c r="L50" s="58"/>
      <c r="M50" s="58"/>
      <c r="N50" s="58"/>
      <c r="O50" s="58"/>
      <c r="P50" s="58"/>
      <c r="Q50" s="58">
        <f>SUM(Q45:Q49)</f>
        <v>1563.3999999999999</v>
      </c>
      <c r="R50" s="58">
        <f t="shared" ref="R50:AC50" si="23">SUM(R45:R49)</f>
        <v>1341.85</v>
      </c>
      <c r="S50" s="58">
        <f t="shared" si="23"/>
        <v>1356.6299999999999</v>
      </c>
      <c r="T50" s="58">
        <f t="shared" si="23"/>
        <v>1198.9000000000001</v>
      </c>
      <c r="U50" s="58">
        <f t="shared" si="23"/>
        <v>1262.3800000000001</v>
      </c>
      <c r="V50" s="58">
        <f t="shared" si="23"/>
        <v>1311.35</v>
      </c>
      <c r="W50" s="58">
        <f t="shared" si="23"/>
        <v>1438.96</v>
      </c>
      <c r="X50" s="58">
        <f t="shared" si="23"/>
        <v>1401.1499999999999</v>
      </c>
      <c r="Y50" s="58">
        <f t="shared" si="23"/>
        <v>1716.19</v>
      </c>
      <c r="Z50" s="58">
        <f t="shared" si="23"/>
        <v>1891.0499999999997</v>
      </c>
      <c r="AA50" s="58">
        <f t="shared" si="23"/>
        <v>2355.64</v>
      </c>
      <c r="AB50" s="58">
        <f t="shared" si="23"/>
        <v>1707.2499999999998</v>
      </c>
      <c r="AC50" s="58">
        <f t="shared" si="23"/>
        <v>16837.500000000004</v>
      </c>
    </row>
    <row r="51" spans="1:29" x14ac:dyDescent="0.2">
      <c r="B51" s="37" t="s">
        <v>174</v>
      </c>
      <c r="C51" s="8" t="s">
        <v>175</v>
      </c>
      <c r="Q51" s="57">
        <v>2957.0200000000004</v>
      </c>
      <c r="R51" s="57">
        <v>2949.95</v>
      </c>
      <c r="S51" s="57">
        <v>3325.6499999999996</v>
      </c>
      <c r="T51" s="57">
        <v>3753.96</v>
      </c>
      <c r="U51" s="57">
        <v>3848.3</v>
      </c>
      <c r="V51" s="57">
        <v>3747.62</v>
      </c>
      <c r="W51" s="57">
        <v>3926.5799999999995</v>
      </c>
      <c r="X51" s="57">
        <v>3771.9500000000003</v>
      </c>
      <c r="Y51" s="57">
        <v>3494.78</v>
      </c>
      <c r="Z51" s="57">
        <v>4201.0600000000004</v>
      </c>
      <c r="AA51" s="57">
        <v>4013.2599999999998</v>
      </c>
      <c r="AB51" s="57">
        <v>3295.3000000000006</v>
      </c>
      <c r="AC51" s="57">
        <f t="shared" ref="AC51" si="24">SUM(Q51:AA51)</f>
        <v>39990.129999999997</v>
      </c>
    </row>
    <row r="52" spans="1:29" x14ac:dyDescent="0.2">
      <c r="B52" s="43" t="s">
        <v>295</v>
      </c>
      <c r="C52" s="44"/>
      <c r="D52" s="58"/>
      <c r="E52" s="58"/>
      <c r="F52" s="58"/>
      <c r="G52" s="58"/>
      <c r="H52" s="58"/>
      <c r="I52" s="58"/>
      <c r="J52" s="58"/>
      <c r="K52" s="58"/>
      <c r="L52" s="58"/>
      <c r="M52" s="58"/>
      <c r="N52" s="58"/>
      <c r="O52" s="58"/>
      <c r="P52" s="58"/>
      <c r="Q52" s="58">
        <f t="shared" ref="Q52:AC52" si="25">SUM(Q51:Q51)</f>
        <v>2957.0200000000004</v>
      </c>
      <c r="R52" s="58">
        <f t="shared" si="25"/>
        <v>2949.95</v>
      </c>
      <c r="S52" s="58">
        <f t="shared" si="25"/>
        <v>3325.6499999999996</v>
      </c>
      <c r="T52" s="58">
        <f t="shared" si="25"/>
        <v>3753.96</v>
      </c>
      <c r="U52" s="58">
        <f t="shared" si="25"/>
        <v>3848.3</v>
      </c>
      <c r="V52" s="58">
        <f t="shared" si="25"/>
        <v>3747.62</v>
      </c>
      <c r="W52" s="58">
        <f t="shared" si="25"/>
        <v>3926.5799999999995</v>
      </c>
      <c r="X52" s="58">
        <f t="shared" si="25"/>
        <v>3771.9500000000003</v>
      </c>
      <c r="Y52" s="58">
        <f t="shared" si="25"/>
        <v>3494.78</v>
      </c>
      <c r="Z52" s="58">
        <f t="shared" si="25"/>
        <v>4201.0600000000004</v>
      </c>
      <c r="AA52" s="58">
        <f t="shared" si="25"/>
        <v>4013.2599999999998</v>
      </c>
      <c r="AB52" s="58">
        <f t="shared" si="25"/>
        <v>3295.3000000000006</v>
      </c>
      <c r="AC52" s="58">
        <f t="shared" si="25"/>
        <v>39990.129999999997</v>
      </c>
    </row>
    <row r="53" spans="1:29" x14ac:dyDescent="0.2">
      <c r="A53" s="49" t="s">
        <v>296</v>
      </c>
      <c r="B53" s="50"/>
      <c r="C53" s="51"/>
      <c r="D53" s="60"/>
      <c r="E53" s="60"/>
      <c r="F53" s="60"/>
      <c r="G53" s="60"/>
      <c r="H53" s="60"/>
      <c r="I53" s="60"/>
      <c r="J53" s="60"/>
      <c r="K53" s="60"/>
      <c r="L53" s="60"/>
      <c r="M53" s="60"/>
      <c r="N53" s="60"/>
      <c r="O53" s="60"/>
      <c r="P53" s="60"/>
      <c r="Q53" s="60">
        <f t="shared" ref="Q53:AC53" si="26">Q31+Q37+Q44+Q50+Q52</f>
        <v>8342.44</v>
      </c>
      <c r="R53" s="60">
        <f t="shared" si="26"/>
        <v>7632.2</v>
      </c>
      <c r="S53" s="60">
        <f t="shared" si="26"/>
        <v>8200.8499999999985</v>
      </c>
      <c r="T53" s="60">
        <f t="shared" si="26"/>
        <v>8614.2799999999988</v>
      </c>
      <c r="U53" s="60">
        <f t="shared" si="26"/>
        <v>9003.23</v>
      </c>
      <c r="V53" s="60">
        <f t="shared" si="26"/>
        <v>8216.9500000000007</v>
      </c>
      <c r="W53" s="60">
        <f t="shared" si="26"/>
        <v>9167.24</v>
      </c>
      <c r="X53" s="60">
        <f t="shared" si="26"/>
        <v>9170.880000000001</v>
      </c>
      <c r="Y53" s="60">
        <f t="shared" si="26"/>
        <v>9181.61</v>
      </c>
      <c r="Z53" s="60">
        <f t="shared" si="26"/>
        <v>11041.39</v>
      </c>
      <c r="AA53" s="60">
        <f t="shared" si="26"/>
        <v>10783.25</v>
      </c>
      <c r="AB53" s="60">
        <f t="shared" si="26"/>
        <v>8708.9500000000007</v>
      </c>
      <c r="AC53" s="60">
        <f t="shared" si="26"/>
        <v>99354.32</v>
      </c>
    </row>
    <row r="54" spans="1:29" x14ac:dyDescent="0.2">
      <c r="A54" s="40" t="s">
        <v>297</v>
      </c>
      <c r="B54" s="37" t="s">
        <v>23</v>
      </c>
      <c r="C54" s="8" t="s">
        <v>126</v>
      </c>
      <c r="Q54" s="57">
        <v>1079.02</v>
      </c>
      <c r="R54" s="57">
        <v>1212.45</v>
      </c>
      <c r="S54" s="57">
        <v>1593.6200000000003</v>
      </c>
      <c r="T54" s="57">
        <v>947.45000000000016</v>
      </c>
      <c r="U54" s="57">
        <v>558.70000000000005</v>
      </c>
      <c r="V54" s="57">
        <v>1059.46</v>
      </c>
      <c r="W54" s="57">
        <v>1329.8500000000001</v>
      </c>
      <c r="X54" s="57">
        <v>1595.9</v>
      </c>
      <c r="Y54" s="57">
        <v>1463.8000000000002</v>
      </c>
      <c r="Z54" s="57">
        <v>1382.75</v>
      </c>
      <c r="AA54" s="57">
        <v>414.55</v>
      </c>
      <c r="AB54" s="57">
        <v>711.64999999999986</v>
      </c>
      <c r="AC54" s="57">
        <f>SUM(Q54:AA54)</f>
        <v>12637.55</v>
      </c>
    </row>
    <row r="55" spans="1:29" x14ac:dyDescent="0.2">
      <c r="B55" s="43" t="s">
        <v>298</v>
      </c>
      <c r="C55" s="44"/>
      <c r="D55" s="58"/>
      <c r="E55" s="58"/>
      <c r="F55" s="58"/>
      <c r="G55" s="58"/>
      <c r="H55" s="58"/>
      <c r="I55" s="58"/>
      <c r="J55" s="58"/>
      <c r="K55" s="58"/>
      <c r="L55" s="58"/>
      <c r="M55" s="58"/>
      <c r="N55" s="58"/>
      <c r="O55" s="58"/>
      <c r="P55" s="58"/>
      <c r="Q55" s="58">
        <f>SUM(Q54)</f>
        <v>1079.02</v>
      </c>
      <c r="R55" s="58">
        <f t="shared" ref="R55:AC55" si="27">SUM(R54)</f>
        <v>1212.45</v>
      </c>
      <c r="S55" s="58">
        <f t="shared" si="27"/>
        <v>1593.6200000000003</v>
      </c>
      <c r="T55" s="58">
        <f t="shared" si="27"/>
        <v>947.45000000000016</v>
      </c>
      <c r="U55" s="58">
        <f t="shared" si="27"/>
        <v>558.70000000000005</v>
      </c>
      <c r="V55" s="58">
        <f t="shared" si="27"/>
        <v>1059.46</v>
      </c>
      <c r="W55" s="58">
        <f t="shared" si="27"/>
        <v>1329.8500000000001</v>
      </c>
      <c r="X55" s="58">
        <f t="shared" si="27"/>
        <v>1595.9</v>
      </c>
      <c r="Y55" s="58">
        <f t="shared" si="27"/>
        <v>1463.8000000000002</v>
      </c>
      <c r="Z55" s="58">
        <f t="shared" si="27"/>
        <v>1382.75</v>
      </c>
      <c r="AA55" s="58">
        <f t="shared" si="27"/>
        <v>414.55</v>
      </c>
      <c r="AB55" s="58">
        <f t="shared" si="27"/>
        <v>711.64999999999986</v>
      </c>
      <c r="AC55" s="58">
        <f t="shared" si="27"/>
        <v>12637.55</v>
      </c>
    </row>
    <row r="56" spans="1:29" x14ac:dyDescent="0.2">
      <c r="B56" s="37" t="s">
        <v>299</v>
      </c>
      <c r="C56" s="8" t="s">
        <v>158</v>
      </c>
      <c r="Q56" s="57">
        <v>316.25</v>
      </c>
      <c r="R56" s="57">
        <v>224.55</v>
      </c>
      <c r="S56" s="57">
        <v>289.95999999999998</v>
      </c>
      <c r="T56" s="57">
        <v>265.42</v>
      </c>
      <c r="U56" s="57">
        <v>309.09999999999997</v>
      </c>
      <c r="V56" s="57">
        <v>440.15000000000003</v>
      </c>
      <c r="W56" s="57">
        <v>350.85</v>
      </c>
      <c r="X56" s="57">
        <v>370.94999999999993</v>
      </c>
      <c r="Y56" s="57">
        <v>357.4</v>
      </c>
      <c r="Z56" s="57">
        <v>492.12999999999994</v>
      </c>
      <c r="AA56" s="57">
        <v>637.20000000000005</v>
      </c>
      <c r="AB56" s="57">
        <v>434.65</v>
      </c>
      <c r="AC56" s="57">
        <f t="shared" ref="AC56:AC58" si="28">SUM(Q56:AA56)</f>
        <v>4053.96</v>
      </c>
    </row>
    <row r="57" spans="1:29" x14ac:dyDescent="0.2">
      <c r="B57" s="37"/>
      <c r="C57" s="8" t="s">
        <v>135</v>
      </c>
      <c r="Q57" s="57">
        <v>366.3</v>
      </c>
      <c r="R57" s="57">
        <v>132.19999999999999</v>
      </c>
      <c r="S57" s="57">
        <v>300.59999999999997</v>
      </c>
      <c r="T57" s="57">
        <v>411.05000000000007</v>
      </c>
      <c r="U57" s="57">
        <v>573.34999999999991</v>
      </c>
      <c r="V57" s="57">
        <v>490.9</v>
      </c>
      <c r="W57" s="57">
        <v>474.09</v>
      </c>
      <c r="X57" s="57">
        <v>457.25</v>
      </c>
      <c r="Y57" s="57">
        <v>413.72999999999996</v>
      </c>
      <c r="Z57" s="57">
        <v>395.00000000000006</v>
      </c>
      <c r="AA57" s="57">
        <v>412.84999999999991</v>
      </c>
      <c r="AB57" s="57">
        <v>467.15000000000003</v>
      </c>
      <c r="AC57" s="57">
        <f t="shared" si="28"/>
        <v>4427.32</v>
      </c>
    </row>
    <row r="58" spans="1:29" x14ac:dyDescent="0.2">
      <c r="B58" s="37"/>
      <c r="C58" s="8" t="s">
        <v>136</v>
      </c>
      <c r="Q58" s="57">
        <v>504.09999999999991</v>
      </c>
      <c r="R58" s="57">
        <v>872.34500000000003</v>
      </c>
      <c r="S58" s="57">
        <v>854.30000000000007</v>
      </c>
      <c r="T58" s="57">
        <v>705.22</v>
      </c>
      <c r="U58" s="57">
        <v>664.55</v>
      </c>
      <c r="V58" s="57">
        <v>574.35000000000014</v>
      </c>
      <c r="W58" s="57">
        <v>662.32</v>
      </c>
      <c r="X58" s="57">
        <v>602.49999999999989</v>
      </c>
      <c r="Y58" s="57">
        <v>586.20000000000005</v>
      </c>
      <c r="Z58" s="57">
        <v>687.50000000000011</v>
      </c>
      <c r="AA58" s="57">
        <v>567.30000000000007</v>
      </c>
      <c r="AB58" s="57">
        <v>476.15</v>
      </c>
      <c r="AC58" s="57">
        <f t="shared" si="28"/>
        <v>7280.6850000000004</v>
      </c>
    </row>
    <row r="59" spans="1:29" x14ac:dyDescent="0.2">
      <c r="B59" s="43" t="s">
        <v>300</v>
      </c>
      <c r="C59" s="44"/>
      <c r="D59" s="58"/>
      <c r="E59" s="58"/>
      <c r="F59" s="58"/>
      <c r="G59" s="58"/>
      <c r="H59" s="58"/>
      <c r="I59" s="58"/>
      <c r="J59" s="58"/>
      <c r="K59" s="58"/>
      <c r="L59" s="58"/>
      <c r="M59" s="58"/>
      <c r="N59" s="58"/>
      <c r="O59" s="58"/>
      <c r="P59" s="58"/>
      <c r="Q59" s="58">
        <f>SUM(Q56:Q58)</f>
        <v>1186.6499999999999</v>
      </c>
      <c r="R59" s="58">
        <f t="shared" ref="R59:AC59" si="29">SUM(R56:R58)</f>
        <v>1229.095</v>
      </c>
      <c r="S59" s="58">
        <f t="shared" si="29"/>
        <v>1444.8600000000001</v>
      </c>
      <c r="T59" s="58">
        <f t="shared" si="29"/>
        <v>1381.69</v>
      </c>
      <c r="U59" s="58">
        <f t="shared" si="29"/>
        <v>1546.9999999999998</v>
      </c>
      <c r="V59" s="58">
        <f t="shared" si="29"/>
        <v>1505.4</v>
      </c>
      <c r="W59" s="58">
        <f t="shared" si="29"/>
        <v>1487.2600000000002</v>
      </c>
      <c r="X59" s="58">
        <f t="shared" si="29"/>
        <v>1430.6999999999998</v>
      </c>
      <c r="Y59" s="58">
        <f t="shared" si="29"/>
        <v>1357.33</v>
      </c>
      <c r="Z59" s="58">
        <f t="shared" si="29"/>
        <v>1574.63</v>
      </c>
      <c r="AA59" s="58">
        <f t="shared" si="29"/>
        <v>1617.35</v>
      </c>
      <c r="AB59" s="58">
        <f t="shared" si="29"/>
        <v>1377.9499999999998</v>
      </c>
      <c r="AC59" s="58">
        <f t="shared" si="29"/>
        <v>15761.965</v>
      </c>
    </row>
    <row r="60" spans="1:29" x14ac:dyDescent="0.2">
      <c r="B60" s="37" t="s">
        <v>301</v>
      </c>
      <c r="C60" s="8" t="s">
        <v>128</v>
      </c>
      <c r="Q60" s="57">
        <v>6401.7349999999997</v>
      </c>
      <c r="R60" s="57">
        <v>5708.6899999999987</v>
      </c>
      <c r="S60" s="57">
        <v>6140.08</v>
      </c>
      <c r="T60" s="57">
        <v>5929.7599999999975</v>
      </c>
      <c r="U60" s="57">
        <v>5943.6999999999989</v>
      </c>
      <c r="V60" s="57">
        <v>5811.8899999999994</v>
      </c>
      <c r="W60" s="57">
        <v>6103.239999999998</v>
      </c>
      <c r="X60" s="57">
        <v>5830.25</v>
      </c>
      <c r="Y60" s="57">
        <v>5853.364999999998</v>
      </c>
      <c r="Z60" s="57">
        <v>6544.9799999999977</v>
      </c>
      <c r="AA60" s="57">
        <v>6832.574999999998</v>
      </c>
      <c r="AB60" s="57">
        <v>5501.44</v>
      </c>
      <c r="AC60" s="57">
        <f>SUM(Q60:AA60)</f>
        <v>67100.264999999985</v>
      </c>
    </row>
    <row r="61" spans="1:29" x14ac:dyDescent="0.2">
      <c r="B61" s="43" t="s">
        <v>302</v>
      </c>
      <c r="C61" s="44"/>
      <c r="D61" s="58"/>
      <c r="E61" s="58"/>
      <c r="F61" s="58"/>
      <c r="G61" s="58"/>
      <c r="H61" s="58"/>
      <c r="I61" s="58"/>
      <c r="J61" s="58"/>
      <c r="K61" s="58"/>
      <c r="L61" s="58"/>
      <c r="M61" s="58"/>
      <c r="N61" s="58"/>
      <c r="O61" s="58"/>
      <c r="P61" s="58"/>
      <c r="Q61" s="58">
        <f>SUM(Q60)</f>
        <v>6401.7349999999997</v>
      </c>
      <c r="R61" s="58">
        <f t="shared" ref="R61:AC61" si="30">SUM(R60)</f>
        <v>5708.6899999999987</v>
      </c>
      <c r="S61" s="58">
        <f t="shared" si="30"/>
        <v>6140.08</v>
      </c>
      <c r="T61" s="58">
        <f t="shared" si="30"/>
        <v>5929.7599999999975</v>
      </c>
      <c r="U61" s="58">
        <f t="shared" si="30"/>
        <v>5943.6999999999989</v>
      </c>
      <c r="V61" s="58">
        <f t="shared" si="30"/>
        <v>5811.8899999999994</v>
      </c>
      <c r="W61" s="58">
        <f t="shared" si="30"/>
        <v>6103.239999999998</v>
      </c>
      <c r="X61" s="58">
        <f t="shared" si="30"/>
        <v>5830.25</v>
      </c>
      <c r="Y61" s="58">
        <f t="shared" si="30"/>
        <v>5853.364999999998</v>
      </c>
      <c r="Z61" s="58">
        <f t="shared" si="30"/>
        <v>6544.9799999999977</v>
      </c>
      <c r="AA61" s="58">
        <f t="shared" si="30"/>
        <v>6832.574999999998</v>
      </c>
      <c r="AB61" s="58">
        <f t="shared" si="30"/>
        <v>5501.44</v>
      </c>
      <c r="AC61" s="58">
        <f t="shared" si="30"/>
        <v>67100.264999999985</v>
      </c>
    </row>
    <row r="62" spans="1:29" x14ac:dyDescent="0.2">
      <c r="B62" s="37" t="s">
        <v>170</v>
      </c>
      <c r="C62" s="8" t="s">
        <v>171</v>
      </c>
      <c r="Q62" s="57">
        <v>261.8</v>
      </c>
      <c r="R62" s="57">
        <v>249.98999999999998</v>
      </c>
      <c r="S62" s="57">
        <v>423.95</v>
      </c>
      <c r="T62" s="57">
        <v>308.98</v>
      </c>
      <c r="U62" s="57">
        <v>286.00000000000006</v>
      </c>
      <c r="V62" s="57">
        <v>134.62</v>
      </c>
      <c r="W62" s="57">
        <v>258.90000000000003</v>
      </c>
      <c r="X62" s="57">
        <v>275.15000000000003</v>
      </c>
      <c r="Y62" s="57">
        <v>288.14999999999998</v>
      </c>
      <c r="Z62" s="57">
        <v>375.19</v>
      </c>
      <c r="AA62" s="57">
        <v>246.54999999999998</v>
      </c>
      <c r="AB62" s="57">
        <v>218.45</v>
      </c>
      <c r="AC62" s="57">
        <f t="shared" ref="AC62:AC64" si="31">SUM(Q62:AA62)</f>
        <v>3109.2800000000007</v>
      </c>
    </row>
    <row r="63" spans="1:29" x14ac:dyDescent="0.2">
      <c r="B63" s="37"/>
      <c r="C63" s="8" t="s">
        <v>172</v>
      </c>
      <c r="Q63" s="57">
        <v>792.55</v>
      </c>
      <c r="R63" s="57">
        <v>740.8</v>
      </c>
      <c r="S63" s="57">
        <v>532.04999999999995</v>
      </c>
      <c r="T63" s="57">
        <v>570.20000000000005</v>
      </c>
      <c r="U63" s="57">
        <v>533.4</v>
      </c>
      <c r="V63" s="57">
        <v>490.9</v>
      </c>
      <c r="W63" s="57">
        <v>511.85</v>
      </c>
      <c r="X63" s="57">
        <v>457.95</v>
      </c>
      <c r="Y63" s="57">
        <v>496.4</v>
      </c>
      <c r="Z63" s="57">
        <v>484.90000000000003</v>
      </c>
      <c r="AA63" s="57">
        <v>653.58999999999992</v>
      </c>
      <c r="AB63" s="57">
        <v>274.64999999999998</v>
      </c>
      <c r="AC63" s="57">
        <f t="shared" si="31"/>
        <v>6264.5899999999992</v>
      </c>
    </row>
    <row r="64" spans="1:29" x14ac:dyDescent="0.2">
      <c r="B64" s="37"/>
      <c r="C64" s="8" t="s">
        <v>173</v>
      </c>
      <c r="Q64" s="57">
        <v>852</v>
      </c>
      <c r="R64" s="57">
        <v>608</v>
      </c>
      <c r="S64" s="57">
        <v>347.1</v>
      </c>
      <c r="T64" s="57">
        <v>458</v>
      </c>
      <c r="U64" s="57">
        <v>466.3</v>
      </c>
      <c r="V64" s="57">
        <v>464</v>
      </c>
      <c r="W64" s="57">
        <v>600.20000000000005</v>
      </c>
      <c r="X64" s="57">
        <v>239.2</v>
      </c>
      <c r="Y64" s="57">
        <v>276</v>
      </c>
      <c r="Z64" s="57">
        <v>342.7</v>
      </c>
      <c r="AA64" s="57">
        <v>535</v>
      </c>
      <c r="AB64" s="57">
        <v>224.3</v>
      </c>
      <c r="AC64" s="57">
        <f t="shared" si="31"/>
        <v>5188.5</v>
      </c>
    </row>
    <row r="65" spans="1:29" x14ac:dyDescent="0.2">
      <c r="B65" s="43" t="s">
        <v>303</v>
      </c>
      <c r="C65" s="44"/>
      <c r="D65" s="58"/>
      <c r="E65" s="58"/>
      <c r="F65" s="58"/>
      <c r="G65" s="58"/>
      <c r="H65" s="58"/>
      <c r="I65" s="58"/>
      <c r="J65" s="58"/>
      <c r="K65" s="58"/>
      <c r="L65" s="58"/>
      <c r="M65" s="58"/>
      <c r="N65" s="58"/>
      <c r="O65" s="58"/>
      <c r="P65" s="58"/>
      <c r="Q65" s="58">
        <f>SUM(Q62:Q64)</f>
        <v>1906.35</v>
      </c>
      <c r="R65" s="58">
        <f t="shared" ref="R65:AC65" si="32">SUM(R62:R64)</f>
        <v>1598.79</v>
      </c>
      <c r="S65" s="58">
        <f t="shared" si="32"/>
        <v>1303.0999999999999</v>
      </c>
      <c r="T65" s="58">
        <f t="shared" si="32"/>
        <v>1337.18</v>
      </c>
      <c r="U65" s="58">
        <f t="shared" si="32"/>
        <v>1285.7</v>
      </c>
      <c r="V65" s="58">
        <f t="shared" si="32"/>
        <v>1089.52</v>
      </c>
      <c r="W65" s="58">
        <f t="shared" si="32"/>
        <v>1370.95</v>
      </c>
      <c r="X65" s="58">
        <f t="shared" si="32"/>
        <v>972.3</v>
      </c>
      <c r="Y65" s="58">
        <f t="shared" si="32"/>
        <v>1060.55</v>
      </c>
      <c r="Z65" s="58">
        <f t="shared" si="32"/>
        <v>1202.79</v>
      </c>
      <c r="AA65" s="58">
        <f t="shared" si="32"/>
        <v>1435.1399999999999</v>
      </c>
      <c r="AB65" s="58">
        <f t="shared" si="32"/>
        <v>717.4</v>
      </c>
      <c r="AC65" s="58">
        <f t="shared" si="32"/>
        <v>14562.369999999999</v>
      </c>
    </row>
    <row r="66" spans="1:29" x14ac:dyDescent="0.2">
      <c r="B66" s="37" t="s">
        <v>304</v>
      </c>
      <c r="C66" s="8" t="s">
        <v>129</v>
      </c>
      <c r="Q66" s="57">
        <v>288</v>
      </c>
      <c r="R66" s="57">
        <v>198</v>
      </c>
      <c r="S66" s="57">
        <v>196</v>
      </c>
      <c r="T66" s="57">
        <v>342</v>
      </c>
      <c r="U66" s="57">
        <v>521.28</v>
      </c>
      <c r="V66" s="57">
        <v>414</v>
      </c>
      <c r="W66" s="57">
        <v>414</v>
      </c>
      <c r="X66" s="57">
        <v>429</v>
      </c>
      <c r="Y66" s="57">
        <v>326</v>
      </c>
      <c r="Z66" s="57">
        <v>435.2</v>
      </c>
      <c r="AA66" s="57">
        <v>640.44000000000005</v>
      </c>
      <c r="AB66" s="57">
        <v>370.5</v>
      </c>
      <c r="AC66" s="57">
        <f t="shared" ref="AC66:AC68" si="33">SUM(Q66:AA66)</f>
        <v>4203.92</v>
      </c>
    </row>
    <row r="67" spans="1:29" x14ac:dyDescent="0.2">
      <c r="B67" s="37"/>
      <c r="C67" s="8" t="s">
        <v>155</v>
      </c>
      <c r="Q67" s="57">
        <v>681.3900000000001</v>
      </c>
      <c r="R67" s="57">
        <v>604</v>
      </c>
      <c r="S67" s="57">
        <v>617.22</v>
      </c>
      <c r="T67" s="57">
        <v>532.1</v>
      </c>
      <c r="U67" s="57">
        <v>713.9</v>
      </c>
      <c r="V67" s="57">
        <v>768.52</v>
      </c>
      <c r="W67" s="57">
        <v>596.55999999999995</v>
      </c>
      <c r="X67" s="57">
        <v>645</v>
      </c>
      <c r="Y67" s="57">
        <v>594</v>
      </c>
      <c r="Z67" s="57">
        <v>666</v>
      </c>
      <c r="AA67" s="57">
        <v>684.22</v>
      </c>
      <c r="AB67" s="57">
        <v>600</v>
      </c>
      <c r="AC67" s="57">
        <f t="shared" si="33"/>
        <v>7102.9100000000008</v>
      </c>
    </row>
    <row r="68" spans="1:29" x14ac:dyDescent="0.2">
      <c r="B68" s="37"/>
      <c r="C68" s="8" t="s">
        <v>157</v>
      </c>
      <c r="Q68" s="57">
        <v>360</v>
      </c>
      <c r="R68" s="57">
        <v>177.5</v>
      </c>
      <c r="S68" s="57">
        <v>107.14</v>
      </c>
      <c r="T68" s="57">
        <v>186.6</v>
      </c>
      <c r="U68" s="57">
        <v>180</v>
      </c>
      <c r="V68" s="57">
        <v>108</v>
      </c>
      <c r="W68" s="57">
        <v>288</v>
      </c>
      <c r="X68" s="57">
        <v>159</v>
      </c>
      <c r="Y68" s="57">
        <v>212</v>
      </c>
      <c r="Z68" s="57">
        <v>108</v>
      </c>
      <c r="AA68" s="57">
        <v>227</v>
      </c>
      <c r="AB68" s="57">
        <v>180.2</v>
      </c>
      <c r="AC68" s="57">
        <f t="shared" si="33"/>
        <v>2113.2399999999998</v>
      </c>
    </row>
    <row r="69" spans="1:29" x14ac:dyDescent="0.2">
      <c r="B69" s="43" t="s">
        <v>305</v>
      </c>
      <c r="C69" s="44"/>
      <c r="D69" s="58"/>
      <c r="E69" s="58"/>
      <c r="F69" s="58"/>
      <c r="G69" s="58"/>
      <c r="H69" s="58"/>
      <c r="I69" s="58"/>
      <c r="J69" s="58"/>
      <c r="K69" s="58"/>
      <c r="L69" s="58"/>
      <c r="M69" s="58"/>
      <c r="N69" s="58"/>
      <c r="O69" s="58"/>
      <c r="P69" s="58"/>
      <c r="Q69" s="58">
        <f>SUM(Q66:Q68)</f>
        <v>1329.39</v>
      </c>
      <c r="R69" s="58">
        <f t="shared" ref="R69:AC69" si="34">SUM(R66:R68)</f>
        <v>979.5</v>
      </c>
      <c r="S69" s="58">
        <f t="shared" si="34"/>
        <v>920.36</v>
      </c>
      <c r="T69" s="58">
        <f t="shared" si="34"/>
        <v>1060.7</v>
      </c>
      <c r="U69" s="58">
        <f t="shared" si="34"/>
        <v>1415.1799999999998</v>
      </c>
      <c r="V69" s="58">
        <f t="shared" si="34"/>
        <v>1290.52</v>
      </c>
      <c r="W69" s="58">
        <f t="shared" si="34"/>
        <v>1298.56</v>
      </c>
      <c r="X69" s="58">
        <f t="shared" si="34"/>
        <v>1233</v>
      </c>
      <c r="Y69" s="58">
        <f t="shared" si="34"/>
        <v>1132</v>
      </c>
      <c r="Z69" s="58">
        <f t="shared" si="34"/>
        <v>1209.2</v>
      </c>
      <c r="AA69" s="58">
        <f t="shared" si="34"/>
        <v>1551.66</v>
      </c>
      <c r="AB69" s="58">
        <f t="shared" si="34"/>
        <v>1150.7</v>
      </c>
      <c r="AC69" s="58">
        <f t="shared" si="34"/>
        <v>13420.070000000002</v>
      </c>
    </row>
    <row r="70" spans="1:29" x14ac:dyDescent="0.2">
      <c r="A70" s="49" t="s">
        <v>306</v>
      </c>
      <c r="B70" s="50"/>
      <c r="C70" s="51"/>
      <c r="D70" s="60"/>
      <c r="E70" s="60"/>
      <c r="F70" s="60"/>
      <c r="G70" s="60"/>
      <c r="H70" s="60"/>
      <c r="I70" s="60"/>
      <c r="J70" s="60"/>
      <c r="K70" s="60"/>
      <c r="L70" s="60"/>
      <c r="M70" s="60"/>
      <c r="N70" s="60"/>
      <c r="O70" s="60"/>
      <c r="P70" s="60"/>
      <c r="Q70" s="60">
        <f>Q55+Q59+Q61+Q65+Q69</f>
        <v>11903.144999999999</v>
      </c>
      <c r="R70" s="60">
        <f t="shared" ref="R70:AC70" si="35">R55+R59+R61+R65+R69</f>
        <v>10728.524999999998</v>
      </c>
      <c r="S70" s="60">
        <f t="shared" si="35"/>
        <v>11402.020000000002</v>
      </c>
      <c r="T70" s="60">
        <f t="shared" si="35"/>
        <v>10656.779999999999</v>
      </c>
      <c r="U70" s="60">
        <f t="shared" si="35"/>
        <v>10750.279999999999</v>
      </c>
      <c r="V70" s="60">
        <f t="shared" si="35"/>
        <v>10756.79</v>
      </c>
      <c r="W70" s="60">
        <f t="shared" si="35"/>
        <v>11589.859999999999</v>
      </c>
      <c r="X70" s="60">
        <f t="shared" si="35"/>
        <v>11062.15</v>
      </c>
      <c r="Y70" s="60">
        <f t="shared" si="35"/>
        <v>10867.044999999998</v>
      </c>
      <c r="Z70" s="60">
        <f t="shared" si="35"/>
        <v>11914.349999999999</v>
      </c>
      <c r="AA70" s="60">
        <f t="shared" si="35"/>
        <v>11851.274999999998</v>
      </c>
      <c r="AB70" s="60">
        <f t="shared" si="35"/>
        <v>9459.14</v>
      </c>
      <c r="AC70" s="60">
        <f t="shared" si="35"/>
        <v>123482.21999999999</v>
      </c>
    </row>
    <row r="71" spans="1:29" x14ac:dyDescent="0.2">
      <c r="A71" s="40" t="s">
        <v>307</v>
      </c>
      <c r="B71" s="37" t="s">
        <v>131</v>
      </c>
      <c r="C71" s="8" t="s">
        <v>131</v>
      </c>
      <c r="Q71" s="57">
        <v>252.2</v>
      </c>
      <c r="R71" s="57">
        <v>89.5</v>
      </c>
      <c r="S71" s="57">
        <v>176</v>
      </c>
      <c r="T71" s="57">
        <v>213</v>
      </c>
      <c r="U71" s="57">
        <v>342</v>
      </c>
      <c r="V71" s="57">
        <v>252</v>
      </c>
      <c r="W71" s="57">
        <v>117.75</v>
      </c>
      <c r="X71" s="57">
        <v>97.85</v>
      </c>
      <c r="Y71" s="57">
        <v>269.75</v>
      </c>
      <c r="Z71" s="57">
        <v>341.45</v>
      </c>
      <c r="AA71" s="57">
        <v>252</v>
      </c>
      <c r="AB71" s="57">
        <v>252</v>
      </c>
      <c r="AC71" s="57">
        <f>SUM(Q71:AA71)</f>
        <v>2403.5</v>
      </c>
    </row>
    <row r="72" spans="1:29" x14ac:dyDescent="0.2">
      <c r="B72" s="43" t="s">
        <v>308</v>
      </c>
      <c r="C72" s="44"/>
      <c r="D72" s="58"/>
      <c r="E72" s="58"/>
      <c r="F72" s="58"/>
      <c r="G72" s="58"/>
      <c r="H72" s="58"/>
      <c r="I72" s="58"/>
      <c r="J72" s="58"/>
      <c r="K72" s="58"/>
      <c r="L72" s="58"/>
      <c r="M72" s="58"/>
      <c r="N72" s="58"/>
      <c r="O72" s="58"/>
      <c r="P72" s="58"/>
      <c r="Q72" s="58">
        <f>SUM(Q71)</f>
        <v>252.2</v>
      </c>
      <c r="R72" s="58">
        <f t="shared" ref="R72:AC72" si="36">SUM(R71)</f>
        <v>89.5</v>
      </c>
      <c r="S72" s="58">
        <f t="shared" si="36"/>
        <v>176</v>
      </c>
      <c r="T72" s="58">
        <f t="shared" si="36"/>
        <v>213</v>
      </c>
      <c r="U72" s="58">
        <f t="shared" si="36"/>
        <v>342</v>
      </c>
      <c r="V72" s="58">
        <f t="shared" si="36"/>
        <v>252</v>
      </c>
      <c r="W72" s="58">
        <f t="shared" si="36"/>
        <v>117.75</v>
      </c>
      <c r="X72" s="58">
        <f t="shared" si="36"/>
        <v>97.85</v>
      </c>
      <c r="Y72" s="58">
        <f t="shared" si="36"/>
        <v>269.75</v>
      </c>
      <c r="Z72" s="58">
        <f t="shared" si="36"/>
        <v>341.45</v>
      </c>
      <c r="AA72" s="58">
        <f t="shared" si="36"/>
        <v>252</v>
      </c>
      <c r="AB72" s="58">
        <f t="shared" si="36"/>
        <v>252</v>
      </c>
      <c r="AC72" s="58">
        <f t="shared" si="36"/>
        <v>2403.5</v>
      </c>
    </row>
    <row r="73" spans="1:29" x14ac:dyDescent="0.2">
      <c r="B73" s="37" t="s">
        <v>24</v>
      </c>
      <c r="C73" s="8" t="s">
        <v>113</v>
      </c>
      <c r="Q73" s="57">
        <v>593.05000000000007</v>
      </c>
      <c r="R73" s="57">
        <v>546.34999999999991</v>
      </c>
      <c r="S73" s="57">
        <v>621.66999999999996</v>
      </c>
      <c r="T73" s="57">
        <v>565.30000000000007</v>
      </c>
      <c r="U73" s="57">
        <v>521.50000000000011</v>
      </c>
      <c r="V73" s="57">
        <v>278.09999999999997</v>
      </c>
      <c r="W73" s="57">
        <v>455.95000000000005</v>
      </c>
      <c r="X73" s="57">
        <v>585.6</v>
      </c>
      <c r="Y73" s="57">
        <v>558.35</v>
      </c>
      <c r="Z73" s="57">
        <v>597</v>
      </c>
      <c r="AA73" s="57">
        <v>741.49999999999989</v>
      </c>
      <c r="AB73" s="57">
        <v>666.0999999999998</v>
      </c>
      <c r="AC73" s="57">
        <f t="shared" ref="AC73:AC78" si="37">SUM(Q73:AA73)</f>
        <v>6064.3700000000008</v>
      </c>
    </row>
    <row r="74" spans="1:29" x14ac:dyDescent="0.2">
      <c r="B74" s="37"/>
      <c r="C74" s="8" t="s">
        <v>114</v>
      </c>
      <c r="Q74" s="57">
        <v>970.4</v>
      </c>
      <c r="R74" s="57">
        <v>1440</v>
      </c>
      <c r="S74" s="57">
        <v>1059.5</v>
      </c>
      <c r="T74" s="57">
        <v>1151.25</v>
      </c>
      <c r="U74" s="57">
        <v>1126.1400000000001</v>
      </c>
      <c r="V74" s="57">
        <v>716.03</v>
      </c>
      <c r="W74" s="57">
        <v>831.1</v>
      </c>
      <c r="X74" s="57">
        <v>1224.18</v>
      </c>
      <c r="Y74" s="57">
        <v>957.3</v>
      </c>
      <c r="Z74" s="57">
        <v>1085.0899999999999</v>
      </c>
      <c r="AA74" s="57">
        <v>1093.5999999999999</v>
      </c>
      <c r="AB74" s="57">
        <v>866.90000000000009</v>
      </c>
      <c r="AC74" s="57">
        <f t="shared" si="37"/>
        <v>11654.59</v>
      </c>
    </row>
    <row r="75" spans="1:29" x14ac:dyDescent="0.2">
      <c r="B75" s="37"/>
      <c r="C75" s="8" t="s">
        <v>116</v>
      </c>
      <c r="Q75" s="57">
        <v>430.15</v>
      </c>
      <c r="R75" s="57">
        <v>449.95</v>
      </c>
      <c r="S75" s="57">
        <v>267.64999999999998</v>
      </c>
      <c r="T75" s="57">
        <v>428.54999999999995</v>
      </c>
      <c r="U75" s="57">
        <v>405.20000000000005</v>
      </c>
      <c r="V75" s="57">
        <v>406.20000000000005</v>
      </c>
      <c r="W75" s="57">
        <v>457.8</v>
      </c>
      <c r="X75" s="57">
        <v>516.19999999999993</v>
      </c>
      <c r="Y75" s="57">
        <v>455.04999999999995</v>
      </c>
      <c r="Z75" s="57">
        <v>380.25</v>
      </c>
      <c r="AA75" s="57">
        <v>471</v>
      </c>
      <c r="AB75" s="57">
        <v>333.85</v>
      </c>
      <c r="AC75" s="57">
        <f t="shared" si="37"/>
        <v>4668</v>
      </c>
    </row>
    <row r="76" spans="1:29" x14ac:dyDescent="0.2">
      <c r="B76" s="37"/>
      <c r="C76" s="8" t="s">
        <v>117</v>
      </c>
      <c r="Q76" s="57">
        <v>480.09999999999997</v>
      </c>
      <c r="R76" s="57">
        <v>530.15</v>
      </c>
      <c r="S76" s="57">
        <v>468.75</v>
      </c>
      <c r="T76" s="57">
        <v>415.19</v>
      </c>
      <c r="U76" s="57">
        <v>467.65</v>
      </c>
      <c r="V76" s="57">
        <v>522.27</v>
      </c>
      <c r="W76" s="57">
        <v>506.65000000000003</v>
      </c>
      <c r="X76" s="57">
        <v>534</v>
      </c>
      <c r="Y76" s="57">
        <v>553.6</v>
      </c>
      <c r="Z76" s="57">
        <v>774.80000000000007</v>
      </c>
      <c r="AA76" s="57">
        <v>467.1</v>
      </c>
      <c r="AB76" s="57">
        <v>568.95000000000005</v>
      </c>
      <c r="AC76" s="57">
        <f t="shared" si="37"/>
        <v>5720.2600000000011</v>
      </c>
    </row>
    <row r="77" spans="1:29" x14ac:dyDescent="0.2">
      <c r="B77" s="37"/>
      <c r="C77" s="8" t="s">
        <v>118</v>
      </c>
      <c r="Q77" s="57">
        <v>461.45</v>
      </c>
      <c r="R77" s="57">
        <v>442</v>
      </c>
      <c r="S77" s="57">
        <v>242</v>
      </c>
      <c r="T77" s="57">
        <v>263.39999999999998</v>
      </c>
      <c r="U77" s="57">
        <v>335</v>
      </c>
      <c r="V77" s="57">
        <v>321.27999999999997</v>
      </c>
      <c r="W77" s="57">
        <v>360</v>
      </c>
      <c r="X77" s="57">
        <v>272.39999999999998</v>
      </c>
      <c r="Y77" s="57">
        <v>318.75</v>
      </c>
      <c r="Z77" s="57">
        <v>306.60000000000002</v>
      </c>
      <c r="AA77" s="57">
        <v>367.1</v>
      </c>
      <c r="AB77" s="57">
        <v>250</v>
      </c>
      <c r="AC77" s="57">
        <f t="shared" si="37"/>
        <v>3689.98</v>
      </c>
    </row>
    <row r="78" spans="1:29" x14ac:dyDescent="0.2">
      <c r="B78" s="37"/>
      <c r="C78" s="8" t="s">
        <v>115</v>
      </c>
      <c r="Q78" s="57">
        <v>182.27</v>
      </c>
      <c r="R78" s="57">
        <v>163.1</v>
      </c>
      <c r="S78" s="57">
        <v>194.15</v>
      </c>
      <c r="T78" s="57">
        <v>192.35</v>
      </c>
      <c r="U78" s="57">
        <v>203.04999999999998</v>
      </c>
      <c r="V78" s="57">
        <v>147.95999999999998</v>
      </c>
      <c r="W78" s="57">
        <v>280.04999999999995</v>
      </c>
      <c r="X78" s="57">
        <v>230.25</v>
      </c>
      <c r="Y78" s="57">
        <v>230.7</v>
      </c>
      <c r="Z78" s="57">
        <v>192.6</v>
      </c>
      <c r="AA78" s="57">
        <v>243.22</v>
      </c>
      <c r="AB78" s="57">
        <v>185.05</v>
      </c>
      <c r="AC78" s="57">
        <f t="shared" si="37"/>
        <v>2259.6999999999998</v>
      </c>
    </row>
    <row r="79" spans="1:29" x14ac:dyDescent="0.2">
      <c r="B79" s="43" t="s">
        <v>309</v>
      </c>
      <c r="C79" s="44"/>
      <c r="D79" s="58"/>
      <c r="E79" s="58"/>
      <c r="F79" s="58"/>
      <c r="G79" s="58"/>
      <c r="H79" s="58"/>
      <c r="I79" s="58"/>
      <c r="J79" s="58"/>
      <c r="K79" s="58"/>
      <c r="L79" s="58"/>
      <c r="M79" s="58"/>
      <c r="N79" s="58"/>
      <c r="O79" s="58"/>
      <c r="P79" s="58"/>
      <c r="Q79" s="58">
        <f>SUM(Q73:Q78)</f>
        <v>3117.4199999999996</v>
      </c>
      <c r="R79" s="58">
        <f t="shared" ref="R79:AC79" si="38">SUM(R73:R78)</f>
        <v>3571.5499999999997</v>
      </c>
      <c r="S79" s="58">
        <f t="shared" si="38"/>
        <v>2853.7200000000003</v>
      </c>
      <c r="T79" s="58">
        <f t="shared" si="38"/>
        <v>3016.0400000000004</v>
      </c>
      <c r="U79" s="58">
        <f t="shared" si="38"/>
        <v>3058.5400000000004</v>
      </c>
      <c r="V79" s="58">
        <f t="shared" si="38"/>
        <v>2391.84</v>
      </c>
      <c r="W79" s="58">
        <f t="shared" si="38"/>
        <v>2891.55</v>
      </c>
      <c r="X79" s="58">
        <f t="shared" si="38"/>
        <v>3362.63</v>
      </c>
      <c r="Y79" s="58">
        <f t="shared" si="38"/>
        <v>3073.75</v>
      </c>
      <c r="Z79" s="58">
        <f t="shared" si="38"/>
        <v>3336.34</v>
      </c>
      <c r="AA79" s="58">
        <f t="shared" si="38"/>
        <v>3383.5199999999995</v>
      </c>
      <c r="AB79" s="58">
        <f t="shared" si="38"/>
        <v>2870.8500000000004</v>
      </c>
      <c r="AC79" s="58">
        <f t="shared" si="38"/>
        <v>34056.9</v>
      </c>
    </row>
    <row r="80" spans="1:29" x14ac:dyDescent="0.2">
      <c r="B80" s="37" t="s">
        <v>310</v>
      </c>
      <c r="C80" s="8" t="s">
        <v>137</v>
      </c>
      <c r="Q80" s="57">
        <v>1921.335</v>
      </c>
      <c r="R80" s="57">
        <v>1453.35</v>
      </c>
      <c r="S80" s="57">
        <v>1475.7</v>
      </c>
      <c r="T80" s="57">
        <v>1418.7</v>
      </c>
      <c r="U80" s="57">
        <v>1654.05</v>
      </c>
      <c r="V80" s="57">
        <v>1754.95</v>
      </c>
      <c r="W80" s="57">
        <v>1617.15</v>
      </c>
      <c r="X80" s="57">
        <v>2003.1500000000003</v>
      </c>
      <c r="Y80" s="57">
        <v>2012.9499999999998</v>
      </c>
      <c r="Z80" s="57">
        <v>2087.15</v>
      </c>
      <c r="AA80" s="57">
        <v>2049.85</v>
      </c>
      <c r="AB80" s="57">
        <v>1756.4499999999998</v>
      </c>
      <c r="AC80" s="57">
        <f t="shared" ref="AC80:AC82" si="39">SUM(Q80:AA80)</f>
        <v>19448.334999999999</v>
      </c>
    </row>
    <row r="81" spans="1:29" x14ac:dyDescent="0.2">
      <c r="B81" s="37"/>
      <c r="C81" s="8" t="s">
        <v>139</v>
      </c>
      <c r="Q81" s="57">
        <v>296.79999999999995</v>
      </c>
      <c r="R81" s="57">
        <v>90</v>
      </c>
      <c r="S81" s="57">
        <v>162.24</v>
      </c>
      <c r="T81" s="57">
        <v>234</v>
      </c>
      <c r="U81" s="57">
        <v>197.5</v>
      </c>
      <c r="V81" s="57">
        <v>152.89999999999998</v>
      </c>
      <c r="W81" s="57">
        <v>355.45</v>
      </c>
      <c r="X81" s="57">
        <v>364.85</v>
      </c>
      <c r="Y81" s="57">
        <v>197.85</v>
      </c>
      <c r="Z81" s="57">
        <v>431.79999999999995</v>
      </c>
      <c r="AA81" s="57">
        <v>342</v>
      </c>
      <c r="AB81" s="57">
        <v>299.95</v>
      </c>
      <c r="AC81" s="57">
        <f t="shared" si="39"/>
        <v>2825.3900000000003</v>
      </c>
    </row>
    <row r="82" spans="1:29" x14ac:dyDescent="0.2">
      <c r="B82" s="37"/>
      <c r="C82" s="8" t="s">
        <v>138</v>
      </c>
      <c r="Q82" s="57">
        <v>489.7</v>
      </c>
      <c r="R82" s="57">
        <v>571.5</v>
      </c>
      <c r="S82" s="57">
        <v>496</v>
      </c>
      <c r="T82" s="57">
        <v>340.53999999999996</v>
      </c>
      <c r="U82" s="57">
        <v>340.95</v>
      </c>
      <c r="V82" s="57">
        <v>374</v>
      </c>
      <c r="W82" s="57">
        <v>387</v>
      </c>
      <c r="X82" s="57">
        <v>515.95000000000005</v>
      </c>
      <c r="Y82" s="57">
        <v>584</v>
      </c>
      <c r="Z82" s="57">
        <v>732.5</v>
      </c>
      <c r="AA82" s="57">
        <v>541</v>
      </c>
      <c r="AB82" s="57">
        <v>592.5</v>
      </c>
      <c r="AC82" s="57">
        <f t="shared" si="39"/>
        <v>5373.14</v>
      </c>
    </row>
    <row r="83" spans="1:29" x14ac:dyDescent="0.2">
      <c r="B83" s="43" t="s">
        <v>311</v>
      </c>
      <c r="C83" s="44"/>
      <c r="D83" s="58"/>
      <c r="E83" s="58"/>
      <c r="F83" s="58"/>
      <c r="G83" s="58"/>
      <c r="H83" s="58"/>
      <c r="I83" s="58"/>
      <c r="J83" s="58"/>
      <c r="K83" s="58"/>
      <c r="L83" s="58"/>
      <c r="M83" s="58"/>
      <c r="N83" s="58"/>
      <c r="O83" s="58"/>
      <c r="P83" s="58"/>
      <c r="Q83" s="58">
        <f>SUM(Q80:Q82)</f>
        <v>2707.835</v>
      </c>
      <c r="R83" s="58">
        <f t="shared" ref="R83:AC83" si="40">SUM(R80:R82)</f>
        <v>2114.85</v>
      </c>
      <c r="S83" s="58">
        <f t="shared" si="40"/>
        <v>2133.94</v>
      </c>
      <c r="T83" s="58">
        <f t="shared" si="40"/>
        <v>1993.24</v>
      </c>
      <c r="U83" s="58">
        <f t="shared" si="40"/>
        <v>2192.5</v>
      </c>
      <c r="V83" s="58">
        <f t="shared" si="40"/>
        <v>2281.85</v>
      </c>
      <c r="W83" s="58">
        <f t="shared" si="40"/>
        <v>2359.6000000000004</v>
      </c>
      <c r="X83" s="58">
        <f t="shared" si="40"/>
        <v>2883.9500000000007</v>
      </c>
      <c r="Y83" s="58">
        <f t="shared" si="40"/>
        <v>2794.7999999999997</v>
      </c>
      <c r="Z83" s="58">
        <f t="shared" si="40"/>
        <v>3251.45</v>
      </c>
      <c r="AA83" s="58">
        <f t="shared" si="40"/>
        <v>2932.85</v>
      </c>
      <c r="AB83" s="58">
        <f t="shared" si="40"/>
        <v>2648.8999999999996</v>
      </c>
      <c r="AC83" s="58">
        <f t="shared" si="40"/>
        <v>27646.864999999998</v>
      </c>
    </row>
    <row r="84" spans="1:29" x14ac:dyDescent="0.2">
      <c r="B84" s="37" t="s">
        <v>312</v>
      </c>
      <c r="C84" s="8" t="s">
        <v>132</v>
      </c>
      <c r="Q84" s="57">
        <v>609.29999999999995</v>
      </c>
      <c r="R84" s="57">
        <v>634.6</v>
      </c>
      <c r="S84" s="57">
        <v>604.55000000000007</v>
      </c>
      <c r="T84" s="57">
        <v>668.37</v>
      </c>
      <c r="U84" s="57">
        <v>577.79999999999995</v>
      </c>
      <c r="V84" s="57">
        <v>402.20000000000005</v>
      </c>
      <c r="W84" s="57">
        <v>562.75</v>
      </c>
      <c r="X84" s="57">
        <v>611.45000000000016</v>
      </c>
      <c r="Y84" s="57">
        <v>413.69999999999993</v>
      </c>
      <c r="Z84" s="57">
        <v>455.65</v>
      </c>
      <c r="AA84" s="57">
        <v>550.75000000000011</v>
      </c>
      <c r="AB84" s="57">
        <v>494.75</v>
      </c>
      <c r="AC84" s="57">
        <f t="shared" ref="AC84:AC85" si="41">SUM(Q84:AA84)</f>
        <v>6091.119999999999</v>
      </c>
    </row>
    <row r="85" spans="1:29" x14ac:dyDescent="0.2">
      <c r="B85" s="37"/>
      <c r="C85" s="8" t="s">
        <v>133</v>
      </c>
      <c r="Q85" s="57">
        <v>695.65</v>
      </c>
      <c r="R85" s="57">
        <v>558.75</v>
      </c>
      <c r="S85" s="57">
        <v>534.4</v>
      </c>
      <c r="T85" s="57">
        <v>518.65000000000009</v>
      </c>
      <c r="U85" s="57">
        <v>481.15000000000003</v>
      </c>
      <c r="V85" s="57">
        <v>603.85</v>
      </c>
      <c r="W85" s="57">
        <v>453.54999999999995</v>
      </c>
      <c r="X85" s="57">
        <v>541.65</v>
      </c>
      <c r="Y85" s="57">
        <v>679.3</v>
      </c>
      <c r="Z85" s="57">
        <v>606.05000000000007</v>
      </c>
      <c r="AA85" s="57">
        <v>652.35</v>
      </c>
      <c r="AB85" s="57">
        <v>631.45000000000005</v>
      </c>
      <c r="AC85" s="57">
        <f t="shared" si="41"/>
        <v>6325.35</v>
      </c>
    </row>
    <row r="86" spans="1:29" x14ac:dyDescent="0.2">
      <c r="B86" s="43" t="s">
        <v>313</v>
      </c>
      <c r="C86" s="44"/>
      <c r="D86" s="58"/>
      <c r="E86" s="58"/>
      <c r="F86" s="58"/>
      <c r="G86" s="58"/>
      <c r="H86" s="58"/>
      <c r="I86" s="58"/>
      <c r="J86" s="58"/>
      <c r="K86" s="58"/>
      <c r="L86" s="58"/>
      <c r="M86" s="58"/>
      <c r="N86" s="58"/>
      <c r="O86" s="58"/>
      <c r="P86" s="58"/>
      <c r="Q86" s="58">
        <f>SUM(Q84:Q85)</f>
        <v>1304.9499999999998</v>
      </c>
      <c r="R86" s="58">
        <f t="shared" ref="R86:AC86" si="42">SUM(R84:R85)</f>
        <v>1193.3499999999999</v>
      </c>
      <c r="S86" s="58">
        <f t="shared" si="42"/>
        <v>1138.95</v>
      </c>
      <c r="T86" s="58">
        <f t="shared" si="42"/>
        <v>1187.02</v>
      </c>
      <c r="U86" s="58">
        <f t="shared" si="42"/>
        <v>1058.95</v>
      </c>
      <c r="V86" s="58">
        <f t="shared" si="42"/>
        <v>1006.0500000000001</v>
      </c>
      <c r="W86" s="58">
        <f t="shared" si="42"/>
        <v>1016.3</v>
      </c>
      <c r="X86" s="58">
        <f t="shared" si="42"/>
        <v>1153.1000000000001</v>
      </c>
      <c r="Y86" s="58">
        <f t="shared" si="42"/>
        <v>1093</v>
      </c>
      <c r="Z86" s="58">
        <f t="shared" si="42"/>
        <v>1061.7</v>
      </c>
      <c r="AA86" s="58">
        <f t="shared" si="42"/>
        <v>1203.1000000000001</v>
      </c>
      <c r="AB86" s="58">
        <f t="shared" si="42"/>
        <v>1126.2</v>
      </c>
      <c r="AC86" s="58">
        <f t="shared" si="42"/>
        <v>12416.47</v>
      </c>
    </row>
    <row r="87" spans="1:29" x14ac:dyDescent="0.2">
      <c r="B87" s="37" t="s">
        <v>314</v>
      </c>
      <c r="C87" s="8" t="s">
        <v>120</v>
      </c>
      <c r="Q87" s="57">
        <v>376.77000000000004</v>
      </c>
      <c r="R87" s="57">
        <v>379.95</v>
      </c>
      <c r="S87" s="57">
        <v>323.7</v>
      </c>
      <c r="T87" s="57">
        <v>482.27000000000004</v>
      </c>
      <c r="U87" s="57">
        <v>380.55</v>
      </c>
      <c r="V87" s="57">
        <v>382.35</v>
      </c>
      <c r="W87" s="57">
        <v>392.45000000000005</v>
      </c>
      <c r="X87" s="57">
        <v>292.75</v>
      </c>
      <c r="Y87" s="57">
        <v>394.45</v>
      </c>
      <c r="Z87" s="57">
        <v>414.49999999999994</v>
      </c>
      <c r="AA87" s="57">
        <v>388.72499999999997</v>
      </c>
      <c r="AB87" s="57">
        <v>269.89999999999998</v>
      </c>
      <c r="AC87" s="57">
        <f t="shared" ref="AC87:AC90" si="43">SUM(Q87:AA87)</f>
        <v>4208.4650000000001</v>
      </c>
    </row>
    <row r="88" spans="1:29" x14ac:dyDescent="0.2">
      <c r="B88" s="37"/>
      <c r="C88" s="8" t="s">
        <v>121</v>
      </c>
      <c r="Q88" s="57">
        <v>187.95</v>
      </c>
      <c r="R88" s="57">
        <v>198</v>
      </c>
      <c r="S88" s="57">
        <v>368.32</v>
      </c>
      <c r="T88" s="57">
        <v>216</v>
      </c>
      <c r="U88" s="57">
        <v>192</v>
      </c>
      <c r="V88" s="57">
        <v>152</v>
      </c>
      <c r="W88" s="57">
        <v>98</v>
      </c>
      <c r="X88" s="57">
        <v>128</v>
      </c>
      <c r="Y88" s="57">
        <v>331.85</v>
      </c>
      <c r="Z88" s="57">
        <v>219.5</v>
      </c>
      <c r="AA88" s="57">
        <v>279.95</v>
      </c>
      <c r="AB88" s="57">
        <v>232.8</v>
      </c>
      <c r="AC88" s="57">
        <f t="shared" si="43"/>
        <v>2371.5699999999997</v>
      </c>
    </row>
    <row r="89" spans="1:29" x14ac:dyDescent="0.2">
      <c r="B89" s="37"/>
      <c r="C89" s="8" t="s">
        <v>122</v>
      </c>
      <c r="Q89" s="57">
        <v>260.75</v>
      </c>
      <c r="R89" s="57">
        <v>256.5</v>
      </c>
      <c r="S89" s="57">
        <v>303.95</v>
      </c>
      <c r="T89" s="57">
        <v>353.7</v>
      </c>
      <c r="U89" s="57">
        <v>253.24999999999997</v>
      </c>
      <c r="V89" s="57">
        <v>258.75</v>
      </c>
      <c r="W89" s="57">
        <v>228.53999999999996</v>
      </c>
      <c r="X89" s="57">
        <v>185.74999999999997</v>
      </c>
      <c r="Y89" s="57">
        <v>208.50000000000003</v>
      </c>
      <c r="Z89" s="57">
        <v>212.25000000000003</v>
      </c>
      <c r="AA89" s="57">
        <v>284.34999999999997</v>
      </c>
      <c r="AB89" s="57">
        <v>209.05000000000004</v>
      </c>
      <c r="AC89" s="57">
        <f t="shared" si="43"/>
        <v>2806.29</v>
      </c>
    </row>
    <row r="90" spans="1:29" x14ac:dyDescent="0.2">
      <c r="B90" s="37"/>
      <c r="C90" s="8" t="s">
        <v>123</v>
      </c>
      <c r="Q90" s="57">
        <v>207.6</v>
      </c>
      <c r="R90" s="57">
        <v>214.05</v>
      </c>
      <c r="S90" s="57">
        <v>170.8</v>
      </c>
      <c r="T90" s="57">
        <v>167.85000000000002</v>
      </c>
      <c r="U90" s="57">
        <v>242.2</v>
      </c>
      <c r="V90" s="57">
        <v>363.25000000000006</v>
      </c>
      <c r="W90" s="57">
        <v>349.99999999999994</v>
      </c>
      <c r="X90" s="57">
        <v>420.44999999999993</v>
      </c>
      <c r="Y90" s="57">
        <v>264.54999999999995</v>
      </c>
      <c r="Z90" s="57">
        <v>286.5</v>
      </c>
      <c r="AA90" s="57">
        <v>229.25000000000003</v>
      </c>
      <c r="AB90" s="57">
        <v>269.84999999999997</v>
      </c>
      <c r="AC90" s="57">
        <f t="shared" si="43"/>
        <v>2916.5</v>
      </c>
    </row>
    <row r="91" spans="1:29" x14ac:dyDescent="0.2">
      <c r="B91" s="37"/>
      <c r="C91" s="8" t="s">
        <v>315</v>
      </c>
      <c r="Q91" s="57">
        <v>399</v>
      </c>
      <c r="R91" s="57">
        <v>275</v>
      </c>
      <c r="S91" s="57">
        <v>240.28</v>
      </c>
      <c r="T91" s="57">
        <v>198</v>
      </c>
      <c r="U91" s="57">
        <v>278.24</v>
      </c>
      <c r="V91" s="57">
        <v>280</v>
      </c>
      <c r="W91" s="57">
        <v>408</v>
      </c>
      <c r="X91" s="57">
        <v>396</v>
      </c>
      <c r="Y91" s="57">
        <v>233</v>
      </c>
      <c r="Z91" s="57">
        <v>350</v>
      </c>
      <c r="AA91" s="57">
        <v>366</v>
      </c>
      <c r="AB91" s="57">
        <v>286.5</v>
      </c>
      <c r="AC91" s="57">
        <f>SUM(Q91:AA91)</f>
        <v>3423.52</v>
      </c>
    </row>
    <row r="92" spans="1:29" x14ac:dyDescent="0.2">
      <c r="B92" s="43" t="s">
        <v>316</v>
      </c>
      <c r="C92" s="44"/>
      <c r="D92" s="58"/>
      <c r="E92" s="58"/>
      <c r="F92" s="58"/>
      <c r="G92" s="58"/>
      <c r="H92" s="58"/>
      <c r="I92" s="58"/>
      <c r="J92" s="58"/>
      <c r="K92" s="58"/>
      <c r="L92" s="58"/>
      <c r="M92" s="58"/>
      <c r="N92" s="58"/>
      <c r="O92" s="58"/>
      <c r="P92" s="58"/>
      <c r="Q92" s="58">
        <f>SUM(Q87:Q91)</f>
        <v>1432.07</v>
      </c>
      <c r="R92" s="58">
        <f t="shared" ref="R92:AB92" si="44">SUM(R87:R91)</f>
        <v>1323.5</v>
      </c>
      <c r="S92" s="58">
        <f t="shared" si="44"/>
        <v>1407.05</v>
      </c>
      <c r="T92" s="58">
        <f t="shared" si="44"/>
        <v>1417.8200000000002</v>
      </c>
      <c r="U92" s="58">
        <f t="shared" si="44"/>
        <v>1346.24</v>
      </c>
      <c r="V92" s="58">
        <f t="shared" si="44"/>
        <v>1436.3500000000001</v>
      </c>
      <c r="W92" s="58">
        <f t="shared" si="44"/>
        <v>1476.99</v>
      </c>
      <c r="X92" s="58">
        <f t="shared" si="44"/>
        <v>1422.9499999999998</v>
      </c>
      <c r="Y92" s="58">
        <f t="shared" si="44"/>
        <v>1432.35</v>
      </c>
      <c r="Z92" s="58">
        <f t="shared" si="44"/>
        <v>1482.75</v>
      </c>
      <c r="AA92" s="58">
        <f t="shared" si="44"/>
        <v>1548.2749999999999</v>
      </c>
      <c r="AB92" s="58">
        <f t="shared" si="44"/>
        <v>1268.0999999999999</v>
      </c>
      <c r="AC92" s="58">
        <f>SUM(AC87:AC91)</f>
        <v>15726.345000000001</v>
      </c>
    </row>
    <row r="93" spans="1:29" x14ac:dyDescent="0.2">
      <c r="A93" s="49" t="s">
        <v>317</v>
      </c>
      <c r="B93" s="50"/>
      <c r="C93" s="51"/>
      <c r="D93" s="60"/>
      <c r="E93" s="60"/>
      <c r="F93" s="60"/>
      <c r="G93" s="60"/>
      <c r="H93" s="60"/>
      <c r="I93" s="60"/>
      <c r="J93" s="60"/>
      <c r="K93" s="60"/>
      <c r="L93" s="60"/>
      <c r="M93" s="60"/>
      <c r="N93" s="60"/>
      <c r="O93" s="60"/>
      <c r="P93" s="60"/>
      <c r="Q93" s="60">
        <f>Q72+Q79+Q83+Q86+Q92</f>
        <v>8814.4750000000004</v>
      </c>
      <c r="R93" s="60">
        <f t="shared" ref="R93:AC93" si="45">R72+R79+R83+R86+R92</f>
        <v>8292.75</v>
      </c>
      <c r="S93" s="60">
        <f t="shared" si="45"/>
        <v>7709.66</v>
      </c>
      <c r="T93" s="60">
        <f t="shared" si="45"/>
        <v>7827.1200000000008</v>
      </c>
      <c r="U93" s="60">
        <f t="shared" si="45"/>
        <v>7998.2300000000005</v>
      </c>
      <c r="V93" s="60">
        <f t="shared" si="45"/>
        <v>7368.0900000000011</v>
      </c>
      <c r="W93" s="60">
        <f t="shared" si="45"/>
        <v>7862.1900000000005</v>
      </c>
      <c r="X93" s="60">
        <f t="shared" si="45"/>
        <v>8920.48</v>
      </c>
      <c r="Y93" s="60">
        <f t="shared" si="45"/>
        <v>8663.65</v>
      </c>
      <c r="Z93" s="60">
        <f t="shared" si="45"/>
        <v>9473.6899999999987</v>
      </c>
      <c r="AA93" s="60">
        <f t="shared" si="45"/>
        <v>9319.744999999999</v>
      </c>
      <c r="AB93" s="60">
        <f t="shared" si="45"/>
        <v>8166.0499999999993</v>
      </c>
      <c r="AC93" s="60">
        <f t="shared" si="45"/>
        <v>92250.08</v>
      </c>
    </row>
    <row r="94" spans="1:29" x14ac:dyDescent="0.2">
      <c r="A94" s="53" t="s">
        <v>318</v>
      </c>
      <c r="B94" s="54"/>
      <c r="C94" s="54"/>
      <c r="D94" s="62"/>
      <c r="E94" s="62"/>
      <c r="F94" s="62"/>
      <c r="G94" s="62"/>
      <c r="H94" s="62"/>
      <c r="I94" s="62"/>
      <c r="J94" s="62"/>
      <c r="K94" s="62"/>
      <c r="L94" s="62"/>
      <c r="M94" s="62"/>
      <c r="N94" s="62"/>
      <c r="O94" s="62"/>
      <c r="P94" s="62"/>
      <c r="Q94" s="62">
        <f t="shared" ref="Q94:AC94" si="46">Q28+Q53+Q70+Q93</f>
        <v>38003.466</v>
      </c>
      <c r="R94" s="62">
        <f t="shared" si="46"/>
        <v>35167.577999999994</v>
      </c>
      <c r="S94" s="62">
        <f t="shared" si="46"/>
        <v>36041.391000000003</v>
      </c>
      <c r="T94" s="62">
        <f t="shared" si="46"/>
        <v>36297.360000000001</v>
      </c>
      <c r="U94" s="62">
        <f t="shared" si="46"/>
        <v>36642.154000000002</v>
      </c>
      <c r="V94" s="62">
        <f t="shared" si="46"/>
        <v>34710.439000000006</v>
      </c>
      <c r="W94" s="62">
        <f t="shared" si="46"/>
        <v>37881.588000000003</v>
      </c>
      <c r="X94" s="62">
        <f t="shared" si="46"/>
        <v>38523.56</v>
      </c>
      <c r="Y94" s="62">
        <f t="shared" si="46"/>
        <v>37142.824000000001</v>
      </c>
      <c r="Z94" s="62">
        <f t="shared" si="46"/>
        <v>42306.150999999998</v>
      </c>
      <c r="AA94" s="62">
        <f t="shared" si="46"/>
        <v>40764.387999999999</v>
      </c>
      <c r="AB94" s="62">
        <f t="shared" si="46"/>
        <v>33264.482000000004</v>
      </c>
      <c r="AC94" s="62">
        <f t="shared" si="46"/>
        <v>413480.89900000003</v>
      </c>
    </row>
  </sheetData>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07241-7507-4925-B313-158BB3D526CF}">
  <sheetPr codeName="Sheet7"/>
  <dimension ref="A1:AH102"/>
  <sheetViews>
    <sheetView showGridLines="0" topLeftCell="R101" zoomScaleNormal="100" workbookViewId="0">
      <selection activeCell="I15" sqref="I15:K15"/>
    </sheetView>
  </sheetViews>
  <sheetFormatPr defaultColWidth="8.6640625" defaultRowHeight="10.199999999999999" outlineLevelCol="1" x14ac:dyDescent="0.2"/>
  <cols>
    <col min="1" max="1" width="10.44140625" style="8" bestFit="1" customWidth="1"/>
    <col min="2" max="2" width="24" style="8" bestFit="1" customWidth="1"/>
    <col min="3" max="3" width="13" style="8" customWidth="1"/>
    <col min="4" max="7" width="6.5546875" style="57" customWidth="1"/>
    <col min="8" max="8" width="7.44140625" style="57" customWidth="1"/>
    <col min="9" max="15" width="6.5546875" style="57" customWidth="1"/>
    <col min="16" max="16" width="5.6640625" style="57" customWidth="1"/>
    <col min="17" max="17" width="7.44140625" style="57" customWidth="1"/>
    <col min="18" max="29" width="7.44140625" style="57" customWidth="1" outlineLevel="1"/>
    <col min="30" max="16384" width="8.6640625" style="8"/>
  </cols>
  <sheetData>
    <row r="1" spans="1:29" x14ac:dyDescent="0.2">
      <c r="D1" s="8"/>
      <c r="E1" s="8"/>
      <c r="F1" s="8"/>
      <c r="G1" s="8"/>
      <c r="H1" s="8"/>
      <c r="I1" s="8"/>
      <c r="J1" s="8"/>
      <c r="K1" s="8"/>
      <c r="L1" s="8"/>
      <c r="M1" s="8"/>
      <c r="N1" s="8"/>
      <c r="O1" s="8"/>
      <c r="P1" s="8"/>
      <c r="Q1" s="8"/>
      <c r="R1" s="8"/>
      <c r="S1" s="8"/>
      <c r="T1" s="8"/>
      <c r="U1" s="8"/>
      <c r="V1" s="8"/>
      <c r="W1" s="8"/>
      <c r="X1" s="8"/>
      <c r="Y1" s="8"/>
      <c r="Z1" s="8"/>
      <c r="AA1" s="8"/>
      <c r="AB1" s="8"/>
      <c r="AC1" s="8"/>
    </row>
    <row r="2" spans="1:29" x14ac:dyDescent="0.2">
      <c r="A2" s="37" t="s">
        <v>390</v>
      </c>
      <c r="D2" s="8"/>
      <c r="E2" s="8"/>
      <c r="F2" s="8"/>
      <c r="G2" s="8"/>
      <c r="H2" s="8"/>
      <c r="I2" s="8"/>
      <c r="J2" s="8"/>
      <c r="K2" s="8"/>
      <c r="L2" s="8"/>
      <c r="M2" s="8"/>
      <c r="N2" s="8"/>
      <c r="O2" s="8"/>
      <c r="P2" s="8"/>
      <c r="Q2" s="8"/>
      <c r="R2" s="8"/>
      <c r="S2" s="8"/>
      <c r="T2" s="8"/>
      <c r="U2" s="8"/>
      <c r="V2" s="8"/>
      <c r="W2" s="8"/>
      <c r="X2" s="8"/>
      <c r="Y2" s="8"/>
      <c r="Z2" s="8"/>
      <c r="AA2" s="8"/>
      <c r="AB2" s="8"/>
      <c r="AC2" s="8"/>
    </row>
    <row r="3" spans="1:29" x14ac:dyDescent="0.2">
      <c r="A3" s="38" t="s">
        <v>18</v>
      </c>
      <c r="B3" s="38" t="s">
        <v>19</v>
      </c>
      <c r="C3" s="38" t="s">
        <v>20</v>
      </c>
      <c r="D3" s="39" t="s">
        <v>320</v>
      </c>
      <c r="E3" s="39" t="s">
        <v>321</v>
      </c>
      <c r="F3" s="39" t="s">
        <v>322</v>
      </c>
      <c r="G3" s="39" t="s">
        <v>323</v>
      </c>
      <c r="H3" s="39" t="s">
        <v>324</v>
      </c>
      <c r="I3" s="39" t="s">
        <v>325</v>
      </c>
      <c r="J3" s="39" t="s">
        <v>326</v>
      </c>
      <c r="K3" s="39" t="s">
        <v>327</v>
      </c>
      <c r="L3" s="39" t="s">
        <v>328</v>
      </c>
      <c r="M3" s="39" t="s">
        <v>329</v>
      </c>
      <c r="N3" s="39" t="s">
        <v>330</v>
      </c>
      <c r="O3" s="39" t="s">
        <v>331</v>
      </c>
      <c r="P3" s="39" t="s">
        <v>332</v>
      </c>
      <c r="Q3" s="39" t="s">
        <v>333</v>
      </c>
      <c r="R3" s="39" t="s">
        <v>334</v>
      </c>
      <c r="S3" s="39" t="s">
        <v>335</v>
      </c>
      <c r="T3" s="39" t="s">
        <v>336</v>
      </c>
      <c r="U3" s="39" t="s">
        <v>337</v>
      </c>
      <c r="V3" s="39" t="s">
        <v>338</v>
      </c>
      <c r="W3" s="39" t="s">
        <v>339</v>
      </c>
      <c r="X3" s="39" t="s">
        <v>327</v>
      </c>
      <c r="Y3" s="39" t="s">
        <v>340</v>
      </c>
      <c r="Z3" s="39" t="s">
        <v>341</v>
      </c>
      <c r="AA3" s="39" t="s">
        <v>342</v>
      </c>
      <c r="AB3" s="39" t="s">
        <v>343</v>
      </c>
      <c r="AC3" s="39" t="s">
        <v>344</v>
      </c>
    </row>
    <row r="4" spans="1:29" x14ac:dyDescent="0.2">
      <c r="A4" s="40" t="s">
        <v>104</v>
      </c>
      <c r="B4" s="37" t="s">
        <v>275</v>
      </c>
      <c r="C4" s="8" t="s">
        <v>160</v>
      </c>
      <c r="D4" s="57">
        <v>2294.91</v>
      </c>
      <c r="E4" s="57">
        <v>2254.25</v>
      </c>
      <c r="F4" s="57">
        <v>2022.1499999999999</v>
      </c>
      <c r="G4" s="57">
        <v>2121.36</v>
      </c>
      <c r="H4" s="57">
        <v>2493.35</v>
      </c>
      <c r="I4" s="57">
        <v>1750.55</v>
      </c>
      <c r="J4" s="57">
        <v>1853.9899999999998</v>
      </c>
      <c r="K4" s="57">
        <v>1905.75</v>
      </c>
      <c r="L4" s="57">
        <v>1983.1899999999998</v>
      </c>
      <c r="M4" s="57">
        <v>1891.2399999999998</v>
      </c>
      <c r="N4" s="57">
        <v>1613.9190000000001</v>
      </c>
      <c r="O4" s="57">
        <v>1297.8000000000002</v>
      </c>
      <c r="Q4" s="57">
        <v>1547.75</v>
      </c>
      <c r="R4" s="57">
        <v>1451.9499999999998</v>
      </c>
      <c r="S4" s="57">
        <v>1600.489</v>
      </c>
      <c r="T4" s="57">
        <v>1658.1420000000001</v>
      </c>
      <c r="U4" s="57">
        <v>1443.3000000000002</v>
      </c>
      <c r="V4" s="57">
        <v>1194.27</v>
      </c>
      <c r="W4" s="57">
        <v>1715.5199999999998</v>
      </c>
      <c r="X4" s="57">
        <v>1761.9</v>
      </c>
      <c r="Y4" s="57">
        <v>1365.27</v>
      </c>
      <c r="Z4" s="57">
        <v>1727.25</v>
      </c>
      <c r="AA4" s="57">
        <v>1738.6100000000001</v>
      </c>
      <c r="AB4" s="57">
        <v>1372.12</v>
      </c>
      <c r="AC4" s="57">
        <f>SUM(Q4:U4)</f>
        <v>7701.6310000000003</v>
      </c>
    </row>
    <row r="5" spans="1:29" x14ac:dyDescent="0.2">
      <c r="B5" s="43" t="s">
        <v>276</v>
      </c>
      <c r="C5" s="44"/>
      <c r="D5" s="58">
        <f>SUM(D4)</f>
        <v>2294.91</v>
      </c>
      <c r="E5" s="58">
        <f t="shared" ref="E5:O5" si="0">SUM(E4)</f>
        <v>2254.25</v>
      </c>
      <c r="F5" s="58">
        <f t="shared" si="0"/>
        <v>2022.1499999999999</v>
      </c>
      <c r="G5" s="58">
        <f t="shared" si="0"/>
        <v>2121.36</v>
      </c>
      <c r="H5" s="58">
        <f t="shared" si="0"/>
        <v>2493.35</v>
      </c>
      <c r="I5" s="58">
        <f t="shared" si="0"/>
        <v>1750.55</v>
      </c>
      <c r="J5" s="58">
        <f t="shared" si="0"/>
        <v>1853.9899999999998</v>
      </c>
      <c r="K5" s="58">
        <f t="shared" si="0"/>
        <v>1905.75</v>
      </c>
      <c r="L5" s="58">
        <f t="shared" si="0"/>
        <v>1983.1899999999998</v>
      </c>
      <c r="M5" s="58">
        <f t="shared" si="0"/>
        <v>1891.2399999999998</v>
      </c>
      <c r="N5" s="58">
        <f t="shared" si="0"/>
        <v>1613.9190000000001</v>
      </c>
      <c r="O5" s="58">
        <f t="shared" si="0"/>
        <v>1297.8000000000002</v>
      </c>
      <c r="P5" s="58"/>
      <c r="Q5" s="58">
        <f t="shared" ref="Q5:AC5" si="1">SUM(Q4)</f>
        <v>1547.75</v>
      </c>
      <c r="R5" s="58">
        <f t="shared" si="1"/>
        <v>1451.9499999999998</v>
      </c>
      <c r="S5" s="58">
        <f t="shared" si="1"/>
        <v>1600.489</v>
      </c>
      <c r="T5" s="58">
        <f t="shared" si="1"/>
        <v>1658.1420000000001</v>
      </c>
      <c r="U5" s="58">
        <f t="shared" si="1"/>
        <v>1443.3000000000002</v>
      </c>
      <c r="V5" s="58">
        <f t="shared" si="1"/>
        <v>1194.27</v>
      </c>
      <c r="W5" s="58">
        <f t="shared" si="1"/>
        <v>1715.5199999999998</v>
      </c>
      <c r="X5" s="58">
        <f t="shared" si="1"/>
        <v>1761.9</v>
      </c>
      <c r="Y5" s="58">
        <f t="shared" si="1"/>
        <v>1365.27</v>
      </c>
      <c r="Z5" s="58">
        <f t="shared" si="1"/>
        <v>1727.25</v>
      </c>
      <c r="AA5" s="58">
        <f t="shared" si="1"/>
        <v>1738.6100000000001</v>
      </c>
      <c r="AB5" s="58">
        <f t="shared" si="1"/>
        <v>1372.12</v>
      </c>
      <c r="AC5" s="58">
        <f t="shared" si="1"/>
        <v>7701.6310000000003</v>
      </c>
    </row>
    <row r="6" spans="1:29" x14ac:dyDescent="0.2">
      <c r="B6" s="37" t="s">
        <v>277</v>
      </c>
      <c r="C6" s="8" t="s">
        <v>159</v>
      </c>
      <c r="D6" s="57">
        <v>799.73700000000008</v>
      </c>
      <c r="E6" s="57">
        <v>492.02700000000004</v>
      </c>
      <c r="F6" s="57">
        <v>355.846</v>
      </c>
      <c r="G6" s="57">
        <v>296.221</v>
      </c>
      <c r="H6" s="57">
        <v>368.41199999999998</v>
      </c>
      <c r="I6" s="57">
        <v>284.40699999999998</v>
      </c>
      <c r="J6" s="57">
        <v>408.62400000000002</v>
      </c>
      <c r="K6" s="57">
        <v>434.15299999999996</v>
      </c>
      <c r="L6" s="57">
        <v>456.45600000000007</v>
      </c>
      <c r="M6" s="57">
        <v>331.53800000000001</v>
      </c>
      <c r="N6" s="57">
        <v>213.971</v>
      </c>
      <c r="O6" s="57">
        <v>191.72299999999998</v>
      </c>
      <c r="Q6" s="57">
        <v>370.25600000000003</v>
      </c>
      <c r="R6" s="57">
        <v>362.00800000000015</v>
      </c>
      <c r="S6" s="57">
        <v>190.07899999999998</v>
      </c>
      <c r="T6" s="57">
        <v>236.613</v>
      </c>
      <c r="U6" s="57">
        <v>307.678</v>
      </c>
      <c r="V6" s="57">
        <v>348.64400000000006</v>
      </c>
      <c r="W6" s="57">
        <v>399.80200000000002</v>
      </c>
      <c r="X6" s="57">
        <v>351.46700000000004</v>
      </c>
      <c r="Y6" s="57">
        <v>191.816</v>
      </c>
      <c r="Z6" s="57">
        <v>220.774</v>
      </c>
      <c r="AA6" s="57">
        <v>153.10599999999999</v>
      </c>
      <c r="AB6" s="57">
        <v>207.834</v>
      </c>
      <c r="AC6" s="57">
        <f t="shared" ref="AC6:AC9" si="2">SUM(Q6:U6)</f>
        <v>1466.634</v>
      </c>
    </row>
    <row r="7" spans="1:29" x14ac:dyDescent="0.2">
      <c r="B7" s="37"/>
      <c r="C7" s="8" t="s">
        <v>161</v>
      </c>
      <c r="D7" s="57">
        <v>280</v>
      </c>
      <c r="E7" s="57">
        <v>180</v>
      </c>
      <c r="F7" s="57">
        <v>246.13800000000003</v>
      </c>
      <c r="G7" s="57">
        <v>240.429</v>
      </c>
      <c r="H7" s="57">
        <v>203.577</v>
      </c>
      <c r="I7" s="57">
        <v>257.64799999999997</v>
      </c>
      <c r="J7" s="57">
        <v>205.99299999999999</v>
      </c>
      <c r="K7" s="57">
        <v>292.62199999999996</v>
      </c>
      <c r="L7" s="57">
        <v>221.696</v>
      </c>
      <c r="M7" s="57">
        <v>199.95399999999998</v>
      </c>
      <c r="N7" s="57">
        <v>155.91900000000001</v>
      </c>
      <c r="O7" s="57">
        <v>90</v>
      </c>
      <c r="Q7" s="57">
        <v>122.55</v>
      </c>
      <c r="R7" s="57">
        <v>245.4</v>
      </c>
      <c r="S7" s="57">
        <v>180</v>
      </c>
      <c r="T7" s="57">
        <v>283.27999999999997</v>
      </c>
      <c r="U7" s="57">
        <v>198</v>
      </c>
      <c r="V7" s="57">
        <v>198</v>
      </c>
      <c r="W7" s="57">
        <v>213</v>
      </c>
      <c r="X7" s="57">
        <v>266</v>
      </c>
      <c r="Y7" s="57">
        <v>198</v>
      </c>
      <c r="Z7" s="57">
        <v>247</v>
      </c>
      <c r="AA7" s="57">
        <v>180</v>
      </c>
      <c r="AB7" s="57">
        <v>162</v>
      </c>
      <c r="AC7" s="57">
        <f t="shared" si="2"/>
        <v>1029.23</v>
      </c>
    </row>
    <row r="8" spans="1:29" x14ac:dyDescent="0.2">
      <c r="B8" s="37"/>
      <c r="C8" s="8" t="s">
        <v>162</v>
      </c>
      <c r="D8" s="57">
        <v>456.65000000000003</v>
      </c>
      <c r="E8" s="57">
        <v>337</v>
      </c>
      <c r="F8" s="57">
        <v>346</v>
      </c>
      <c r="G8" s="57">
        <v>393.24999999999994</v>
      </c>
      <c r="H8" s="57">
        <v>380.54999999999995</v>
      </c>
      <c r="I8" s="57">
        <v>474</v>
      </c>
      <c r="J8" s="57">
        <v>383.5</v>
      </c>
      <c r="K8" s="57">
        <v>434.9</v>
      </c>
      <c r="L8" s="57">
        <v>453</v>
      </c>
      <c r="M8" s="57">
        <v>319</v>
      </c>
      <c r="N8" s="57">
        <v>342.5</v>
      </c>
      <c r="O8" s="57">
        <v>262</v>
      </c>
      <c r="Q8" s="57">
        <v>429.2</v>
      </c>
      <c r="R8" s="57">
        <v>489</v>
      </c>
      <c r="S8" s="57">
        <v>383.17</v>
      </c>
      <c r="T8" s="57">
        <v>533.45000000000005</v>
      </c>
      <c r="U8" s="57">
        <v>473.5</v>
      </c>
      <c r="V8" s="57">
        <v>468.5</v>
      </c>
      <c r="W8" s="57">
        <v>482.85</v>
      </c>
      <c r="X8" s="57">
        <v>399.12</v>
      </c>
      <c r="Y8" s="57">
        <v>325.44</v>
      </c>
      <c r="Z8" s="57">
        <v>441.5</v>
      </c>
      <c r="AA8" s="57">
        <v>444</v>
      </c>
      <c r="AB8" s="57">
        <v>388.5</v>
      </c>
      <c r="AC8" s="57">
        <f t="shared" si="2"/>
        <v>2308.3200000000002</v>
      </c>
    </row>
    <row r="9" spans="1:29" x14ac:dyDescent="0.2">
      <c r="B9" s="37"/>
      <c r="C9" s="8" t="s">
        <v>187</v>
      </c>
      <c r="D9" s="57">
        <v>207</v>
      </c>
      <c r="E9" s="57">
        <v>122.5</v>
      </c>
      <c r="F9" s="57">
        <v>72</v>
      </c>
      <c r="G9" s="57">
        <v>141.5</v>
      </c>
      <c r="H9" s="57">
        <v>252</v>
      </c>
      <c r="I9" s="57">
        <v>210.24999999999997</v>
      </c>
      <c r="J9" s="57">
        <v>72</v>
      </c>
      <c r="K9" s="57">
        <v>122.2</v>
      </c>
      <c r="L9" s="57">
        <v>55.95</v>
      </c>
      <c r="M9" s="57">
        <v>123</v>
      </c>
      <c r="N9" s="57">
        <v>122</v>
      </c>
      <c r="O9" s="57">
        <v>120</v>
      </c>
      <c r="Q9" s="57">
        <v>188.31</v>
      </c>
      <c r="R9" s="57">
        <v>200</v>
      </c>
      <c r="S9" s="57">
        <v>206</v>
      </c>
      <c r="T9" s="57">
        <v>219</v>
      </c>
      <c r="U9" s="57">
        <v>135.4</v>
      </c>
      <c r="V9" s="57">
        <v>136.28</v>
      </c>
      <c r="W9" s="57">
        <v>159</v>
      </c>
      <c r="X9" s="57">
        <v>184.5</v>
      </c>
      <c r="Y9" s="57">
        <v>150.5</v>
      </c>
      <c r="Z9" s="57">
        <v>168</v>
      </c>
      <c r="AA9" s="57">
        <v>184.5</v>
      </c>
      <c r="AB9" s="57">
        <v>110</v>
      </c>
      <c r="AC9" s="57">
        <f t="shared" si="2"/>
        <v>948.70999999999992</v>
      </c>
    </row>
    <row r="10" spans="1:29" x14ac:dyDescent="0.2">
      <c r="B10" s="43" t="s">
        <v>278</v>
      </c>
      <c r="C10" s="44"/>
      <c r="D10" s="58">
        <f>SUM(D6:D9)</f>
        <v>1743.3870000000002</v>
      </c>
      <c r="E10" s="58">
        <f t="shared" ref="E10:O10" si="3">SUM(E6:E9)</f>
        <v>1131.527</v>
      </c>
      <c r="F10" s="58">
        <f t="shared" si="3"/>
        <v>1019.984</v>
      </c>
      <c r="G10" s="58">
        <f t="shared" si="3"/>
        <v>1071.3999999999999</v>
      </c>
      <c r="H10" s="58">
        <f t="shared" si="3"/>
        <v>1204.539</v>
      </c>
      <c r="I10" s="58">
        <f t="shared" si="3"/>
        <v>1226.3049999999998</v>
      </c>
      <c r="J10" s="58">
        <f t="shared" si="3"/>
        <v>1070.117</v>
      </c>
      <c r="K10" s="58">
        <f t="shared" si="3"/>
        <v>1283.8749999999998</v>
      </c>
      <c r="L10" s="58">
        <f t="shared" si="3"/>
        <v>1187.1020000000001</v>
      </c>
      <c r="M10" s="58">
        <f t="shared" si="3"/>
        <v>973.49199999999996</v>
      </c>
      <c r="N10" s="58">
        <f t="shared" si="3"/>
        <v>834.39</v>
      </c>
      <c r="O10" s="58">
        <f t="shared" si="3"/>
        <v>663.72299999999996</v>
      </c>
      <c r="P10" s="58"/>
      <c r="Q10" s="58">
        <f>SUM(Q6:Q9)</f>
        <v>1110.316</v>
      </c>
      <c r="R10" s="58">
        <f t="shared" ref="R10:AC10" si="4">SUM(R6:R9)</f>
        <v>1296.4080000000001</v>
      </c>
      <c r="S10" s="58">
        <f t="shared" si="4"/>
        <v>959.24900000000002</v>
      </c>
      <c r="T10" s="58">
        <f t="shared" si="4"/>
        <v>1272.3430000000001</v>
      </c>
      <c r="U10" s="58">
        <f t="shared" si="4"/>
        <v>1114.578</v>
      </c>
      <c r="V10" s="58">
        <f t="shared" si="4"/>
        <v>1151.424</v>
      </c>
      <c r="W10" s="58">
        <f t="shared" si="4"/>
        <v>1254.652</v>
      </c>
      <c r="X10" s="58">
        <f t="shared" si="4"/>
        <v>1201.087</v>
      </c>
      <c r="Y10" s="58">
        <f t="shared" si="4"/>
        <v>865.75600000000009</v>
      </c>
      <c r="Z10" s="58">
        <f t="shared" si="4"/>
        <v>1077.2739999999999</v>
      </c>
      <c r="AA10" s="58">
        <f t="shared" si="4"/>
        <v>961.60599999999999</v>
      </c>
      <c r="AB10" s="58">
        <f t="shared" si="4"/>
        <v>868.33400000000006</v>
      </c>
      <c r="AC10" s="58">
        <f t="shared" si="4"/>
        <v>5752.8940000000002</v>
      </c>
    </row>
    <row r="11" spans="1:29" x14ac:dyDescent="0.2">
      <c r="B11" s="37" t="s">
        <v>163</v>
      </c>
      <c r="C11" s="8" t="s">
        <v>164</v>
      </c>
      <c r="D11" s="57">
        <v>786</v>
      </c>
      <c r="E11" s="57">
        <v>720.5</v>
      </c>
      <c r="F11" s="57">
        <v>686</v>
      </c>
      <c r="G11" s="57">
        <v>800</v>
      </c>
      <c r="H11" s="57">
        <v>918.28</v>
      </c>
      <c r="I11" s="57">
        <v>684</v>
      </c>
      <c r="J11" s="57">
        <v>600</v>
      </c>
      <c r="K11" s="57">
        <v>766</v>
      </c>
      <c r="L11" s="57">
        <v>579.26</v>
      </c>
      <c r="M11" s="57">
        <v>715</v>
      </c>
      <c r="N11" s="57">
        <v>630</v>
      </c>
      <c r="O11" s="57">
        <v>414</v>
      </c>
      <c r="Q11" s="57">
        <v>682</v>
      </c>
      <c r="R11" s="57">
        <v>702</v>
      </c>
      <c r="S11" s="57">
        <v>468.16</v>
      </c>
      <c r="T11" s="57">
        <v>667.55</v>
      </c>
      <c r="U11" s="57">
        <v>547.29999999999995</v>
      </c>
      <c r="V11" s="57">
        <v>402.7</v>
      </c>
      <c r="W11" s="57">
        <v>486.55</v>
      </c>
      <c r="X11" s="57">
        <v>453.20000000000005</v>
      </c>
      <c r="Y11" s="57">
        <v>417.65000000000003</v>
      </c>
      <c r="Z11" s="57">
        <v>610.30000000000007</v>
      </c>
      <c r="AA11" s="57">
        <v>431.00000000000006</v>
      </c>
      <c r="AB11" s="57">
        <v>498.03999999999996</v>
      </c>
      <c r="AC11" s="57">
        <f t="shared" ref="AC11:AC16" si="5">SUM(Q11:U11)</f>
        <v>3067.01</v>
      </c>
    </row>
    <row r="12" spans="1:29" x14ac:dyDescent="0.2">
      <c r="B12" s="37"/>
      <c r="C12" s="8" t="s">
        <v>166</v>
      </c>
      <c r="D12" s="57">
        <v>186</v>
      </c>
      <c r="E12" s="57">
        <v>313.98400000000004</v>
      </c>
      <c r="F12" s="57">
        <v>225.99299999999999</v>
      </c>
      <c r="G12" s="57">
        <v>267.51900000000001</v>
      </c>
      <c r="H12" s="57">
        <v>327.12400000000002</v>
      </c>
      <c r="I12" s="57">
        <v>260.78500000000003</v>
      </c>
      <c r="J12" s="57">
        <v>297.82900000000001</v>
      </c>
      <c r="K12" s="57">
        <v>275.58999999999997</v>
      </c>
      <c r="L12" s="57">
        <v>287.56700000000001</v>
      </c>
      <c r="M12" s="57">
        <v>351.31</v>
      </c>
      <c r="N12" s="57">
        <v>311.31599999999997</v>
      </c>
      <c r="O12" s="57">
        <v>219.571</v>
      </c>
      <c r="Q12" s="57">
        <v>305.85499999999996</v>
      </c>
      <c r="R12" s="57">
        <v>236.99699999999999</v>
      </c>
      <c r="S12" s="57">
        <v>224.28</v>
      </c>
      <c r="T12" s="57">
        <v>185.87</v>
      </c>
      <c r="U12" s="57">
        <v>255.59399999999999</v>
      </c>
      <c r="V12" s="57">
        <v>180.49100000000001</v>
      </c>
      <c r="W12" s="57">
        <v>269.685</v>
      </c>
      <c r="X12" s="57">
        <v>303.15100000000001</v>
      </c>
      <c r="Y12" s="57">
        <v>369.375</v>
      </c>
      <c r="Z12" s="57">
        <v>296.02799999999996</v>
      </c>
      <c r="AA12" s="57">
        <v>273.596</v>
      </c>
      <c r="AB12" s="57">
        <v>198</v>
      </c>
      <c r="AC12" s="57">
        <f t="shared" si="5"/>
        <v>1208.596</v>
      </c>
    </row>
    <row r="13" spans="1:29" x14ac:dyDescent="0.2">
      <c r="B13" s="37"/>
      <c r="C13" s="8" t="s">
        <v>167</v>
      </c>
      <c r="D13" s="57">
        <v>222.49299999999997</v>
      </c>
      <c r="E13" s="57">
        <v>194.10699999999997</v>
      </c>
      <c r="F13" s="57">
        <v>224.23399999999998</v>
      </c>
      <c r="G13" s="57">
        <v>293.63599999999997</v>
      </c>
      <c r="H13" s="57">
        <v>276.86299999999994</v>
      </c>
      <c r="I13" s="57">
        <v>282.24900000000002</v>
      </c>
      <c r="J13" s="57">
        <v>224.95</v>
      </c>
      <c r="K13" s="57">
        <v>207.41</v>
      </c>
      <c r="L13" s="57">
        <v>401.56299999999999</v>
      </c>
      <c r="M13" s="57">
        <v>305.73700000000002</v>
      </c>
      <c r="N13" s="57">
        <v>255.75300000000001</v>
      </c>
      <c r="O13" s="57">
        <v>362.27199999999999</v>
      </c>
      <c r="Q13" s="57">
        <v>331.505</v>
      </c>
      <c r="R13" s="57">
        <v>487.76100000000008</v>
      </c>
      <c r="S13" s="57">
        <v>406.40899999999999</v>
      </c>
      <c r="T13" s="57">
        <v>258.35400000000004</v>
      </c>
      <c r="U13" s="57">
        <v>335.02200000000005</v>
      </c>
      <c r="V13" s="57">
        <v>375.48200000000003</v>
      </c>
      <c r="W13" s="57">
        <v>447.92400000000004</v>
      </c>
      <c r="X13" s="57">
        <v>261.97399999999999</v>
      </c>
      <c r="Y13" s="57">
        <v>404.19800000000004</v>
      </c>
      <c r="Z13" s="57">
        <v>307.35699999999997</v>
      </c>
      <c r="AA13" s="57">
        <v>363.89800000000008</v>
      </c>
      <c r="AB13" s="57">
        <v>430.59100000000001</v>
      </c>
      <c r="AC13" s="57">
        <f t="shared" si="5"/>
        <v>1819.0510000000004</v>
      </c>
    </row>
    <row r="14" spans="1:29" x14ac:dyDescent="0.2">
      <c r="B14" s="37"/>
      <c r="C14" s="8" t="s">
        <v>169</v>
      </c>
      <c r="D14" s="57">
        <v>1002.2870000000001</v>
      </c>
      <c r="E14" s="57">
        <v>864.45600000000024</v>
      </c>
      <c r="F14" s="57">
        <v>991.41100000000006</v>
      </c>
      <c r="G14" s="57">
        <v>1037.4580000000001</v>
      </c>
      <c r="H14" s="57">
        <v>1155.365</v>
      </c>
      <c r="I14" s="57">
        <v>1165.45</v>
      </c>
      <c r="J14" s="57">
        <v>1118.73</v>
      </c>
      <c r="K14" s="57">
        <v>1268.49</v>
      </c>
      <c r="L14" s="57">
        <v>1146.9400000000003</v>
      </c>
      <c r="M14" s="57">
        <v>1160.5470000000003</v>
      </c>
      <c r="N14" s="57">
        <v>1024.0800000000002</v>
      </c>
      <c r="O14" s="57">
        <v>768.62200000000007</v>
      </c>
      <c r="Q14" s="57">
        <v>1174.8100000000002</v>
      </c>
      <c r="R14" s="57">
        <v>959.77000000000021</v>
      </c>
      <c r="S14" s="57">
        <v>1358.6709999999998</v>
      </c>
      <c r="T14" s="57">
        <v>1354.8139999999996</v>
      </c>
      <c r="U14" s="57">
        <v>1124.92</v>
      </c>
      <c r="V14" s="57">
        <v>1279.7020000000002</v>
      </c>
      <c r="W14" s="57">
        <v>1213.2819999999999</v>
      </c>
      <c r="X14" s="57">
        <v>1304.0939999999996</v>
      </c>
      <c r="Y14" s="57">
        <v>1204.518</v>
      </c>
      <c r="Z14" s="57">
        <v>1443.2549999999997</v>
      </c>
      <c r="AA14" s="57">
        <v>1096.2260000000001</v>
      </c>
      <c r="AB14" s="57">
        <v>648.94700000000023</v>
      </c>
      <c r="AC14" s="57">
        <f t="shared" si="5"/>
        <v>5972.9849999999997</v>
      </c>
    </row>
    <row r="15" spans="1:29" x14ac:dyDescent="0.2">
      <c r="B15" s="37"/>
      <c r="C15" s="8" t="s">
        <v>168</v>
      </c>
      <c r="D15" s="57">
        <v>344.79400000000004</v>
      </c>
      <c r="E15" s="57">
        <v>146.25800000000004</v>
      </c>
      <c r="F15" s="57">
        <v>253.88800000000001</v>
      </c>
      <c r="G15" s="57">
        <v>166.72400000000002</v>
      </c>
      <c r="H15" s="57">
        <v>368.72</v>
      </c>
      <c r="I15" s="57">
        <v>290.67</v>
      </c>
      <c r="J15" s="57">
        <v>290.54000000000002</v>
      </c>
      <c r="K15" s="57">
        <v>315.73</v>
      </c>
      <c r="L15" s="57">
        <v>324.60000000000002</v>
      </c>
      <c r="M15" s="57">
        <v>382.11</v>
      </c>
      <c r="N15" s="57">
        <v>308.30000000000007</v>
      </c>
      <c r="O15" s="57">
        <v>292.11999999999995</v>
      </c>
      <c r="Q15" s="57">
        <v>390.92</v>
      </c>
      <c r="R15" s="57">
        <v>326.90000000000003</v>
      </c>
      <c r="S15" s="57">
        <v>386.93</v>
      </c>
      <c r="T15" s="57">
        <v>441.49700000000001</v>
      </c>
      <c r="U15" s="57">
        <v>439.14000000000004</v>
      </c>
      <c r="V15" s="57">
        <v>473.85</v>
      </c>
      <c r="W15" s="57">
        <v>385.89</v>
      </c>
      <c r="X15" s="57">
        <v>472.69999999999993</v>
      </c>
      <c r="Y15" s="57">
        <v>436.43999999999988</v>
      </c>
      <c r="Z15" s="57">
        <v>440.44</v>
      </c>
      <c r="AA15" s="57">
        <v>442.17999999999995</v>
      </c>
      <c r="AB15" s="57">
        <v>176.71</v>
      </c>
      <c r="AC15" s="57">
        <f t="shared" si="5"/>
        <v>1985.3870000000002</v>
      </c>
    </row>
    <row r="16" spans="1:29" x14ac:dyDescent="0.2">
      <c r="B16" s="37"/>
      <c r="C16" s="8" t="s">
        <v>165</v>
      </c>
      <c r="D16" s="57">
        <v>248.96199999999999</v>
      </c>
      <c r="E16" s="57">
        <v>173.12299999999999</v>
      </c>
      <c r="F16" s="57">
        <v>256.30200000000002</v>
      </c>
      <c r="G16" s="57">
        <v>206.87200000000001</v>
      </c>
      <c r="H16" s="57">
        <v>277.786</v>
      </c>
      <c r="I16" s="57">
        <v>362.95299999999997</v>
      </c>
      <c r="J16" s="57">
        <v>328.5</v>
      </c>
      <c r="K16" s="57">
        <v>282.79000000000002</v>
      </c>
      <c r="L16" s="57">
        <v>391.54500000000013</v>
      </c>
      <c r="M16" s="57">
        <v>246.59100000000001</v>
      </c>
      <c r="N16" s="57">
        <v>336.55600000000004</v>
      </c>
      <c r="O16" s="57">
        <v>247.4</v>
      </c>
      <c r="Q16" s="57">
        <v>369.78000000000009</v>
      </c>
      <c r="R16" s="57">
        <v>324.447</v>
      </c>
      <c r="S16" s="57">
        <v>324.52299999999997</v>
      </c>
      <c r="T16" s="57">
        <v>296.15999999999997</v>
      </c>
      <c r="U16" s="57">
        <v>324.2</v>
      </c>
      <c r="V16" s="57">
        <v>267.13</v>
      </c>
      <c r="W16" s="57">
        <v>328.39500000000004</v>
      </c>
      <c r="X16" s="57">
        <v>246.95399999999998</v>
      </c>
      <c r="Y16" s="57">
        <v>255.102</v>
      </c>
      <c r="Z16" s="57">
        <v>333.36200000000002</v>
      </c>
      <c r="AA16" s="57">
        <v>220.23200000000003</v>
      </c>
      <c r="AB16" s="57">
        <v>188.07</v>
      </c>
      <c r="AC16" s="57">
        <f t="shared" si="5"/>
        <v>1639.11</v>
      </c>
    </row>
    <row r="17" spans="1:29" x14ac:dyDescent="0.2">
      <c r="B17" s="43" t="s">
        <v>279</v>
      </c>
      <c r="C17" s="44"/>
      <c r="D17" s="58">
        <f>SUM(D11:D16)</f>
        <v>2790.5360000000001</v>
      </c>
      <c r="E17" s="58">
        <f t="shared" ref="E17:O17" si="6">SUM(E11:E16)</f>
        <v>2412.4280000000003</v>
      </c>
      <c r="F17" s="58">
        <f t="shared" si="6"/>
        <v>2637.828</v>
      </c>
      <c r="G17" s="58">
        <f t="shared" si="6"/>
        <v>2772.2090000000003</v>
      </c>
      <c r="H17" s="58">
        <f t="shared" si="6"/>
        <v>3324.1379999999999</v>
      </c>
      <c r="I17" s="58">
        <f t="shared" si="6"/>
        <v>3046.1070000000004</v>
      </c>
      <c r="J17" s="58">
        <f t="shared" si="6"/>
        <v>2860.549</v>
      </c>
      <c r="K17" s="58">
        <f t="shared" si="6"/>
        <v>3116.0099999999998</v>
      </c>
      <c r="L17" s="58">
        <f t="shared" si="6"/>
        <v>3131.4749999999999</v>
      </c>
      <c r="M17" s="58">
        <f t="shared" si="6"/>
        <v>3161.2950000000001</v>
      </c>
      <c r="N17" s="58">
        <f t="shared" si="6"/>
        <v>2866.0050000000006</v>
      </c>
      <c r="O17" s="58">
        <f t="shared" si="6"/>
        <v>2303.9850000000001</v>
      </c>
      <c r="P17" s="58"/>
      <c r="Q17" s="58">
        <f>SUM(Q11:Q16)</f>
        <v>3254.8700000000003</v>
      </c>
      <c r="R17" s="58">
        <f t="shared" ref="R17:AC17" si="7">SUM(R11:R16)</f>
        <v>3037.8750000000005</v>
      </c>
      <c r="S17" s="58">
        <f t="shared" si="7"/>
        <v>3168.973</v>
      </c>
      <c r="T17" s="58">
        <f t="shared" si="7"/>
        <v>3204.2449999999994</v>
      </c>
      <c r="U17" s="58">
        <f t="shared" si="7"/>
        <v>3026.1759999999999</v>
      </c>
      <c r="V17" s="58">
        <f t="shared" si="7"/>
        <v>2979.355</v>
      </c>
      <c r="W17" s="58">
        <f t="shared" si="7"/>
        <v>3131.7259999999997</v>
      </c>
      <c r="X17" s="58">
        <f t="shared" si="7"/>
        <v>3042.0729999999999</v>
      </c>
      <c r="Y17" s="58">
        <f t="shared" si="7"/>
        <v>3087.2829999999999</v>
      </c>
      <c r="Z17" s="58">
        <f t="shared" si="7"/>
        <v>3430.7419999999997</v>
      </c>
      <c r="AA17" s="58">
        <f t="shared" si="7"/>
        <v>2827.1320000000001</v>
      </c>
      <c r="AB17" s="58">
        <f t="shared" si="7"/>
        <v>2140.3580000000002</v>
      </c>
      <c r="AC17" s="58">
        <f t="shared" si="7"/>
        <v>15692.139000000001</v>
      </c>
    </row>
    <row r="18" spans="1:29" x14ac:dyDescent="0.2">
      <c r="B18" s="37" t="s">
        <v>280</v>
      </c>
      <c r="C18" s="8" t="s">
        <v>179</v>
      </c>
      <c r="D18" s="57">
        <v>942.45</v>
      </c>
      <c r="E18" s="57">
        <v>748.5</v>
      </c>
      <c r="F18" s="57">
        <v>820</v>
      </c>
      <c r="G18" s="57">
        <v>1021.53</v>
      </c>
      <c r="H18" s="57">
        <v>1191.45</v>
      </c>
      <c r="I18" s="57">
        <v>946</v>
      </c>
      <c r="J18" s="57">
        <v>999</v>
      </c>
      <c r="K18" s="57">
        <v>949</v>
      </c>
      <c r="L18" s="57">
        <v>740</v>
      </c>
      <c r="M18" s="57">
        <v>1004.5</v>
      </c>
      <c r="N18" s="57">
        <v>846.90000000000009</v>
      </c>
      <c r="O18" s="57">
        <v>815.5</v>
      </c>
      <c r="Q18" s="57">
        <v>834.68000000000006</v>
      </c>
      <c r="R18" s="57">
        <v>767</v>
      </c>
      <c r="S18" s="57">
        <v>862.34000000000015</v>
      </c>
      <c r="T18" s="57">
        <v>963.45</v>
      </c>
      <c r="U18" s="57">
        <v>957</v>
      </c>
      <c r="V18" s="57">
        <v>915.51000000000022</v>
      </c>
      <c r="W18" s="57">
        <v>927.5</v>
      </c>
      <c r="X18" s="57">
        <v>962</v>
      </c>
      <c r="Y18" s="57">
        <v>928.98</v>
      </c>
      <c r="Z18" s="57">
        <v>1013.0549999999999</v>
      </c>
      <c r="AA18" s="57">
        <v>915.15</v>
      </c>
      <c r="AB18" s="57">
        <v>860.15000000000009</v>
      </c>
      <c r="AC18" s="57">
        <f t="shared" ref="AC18:AC21" si="8">SUM(Q18:U18)</f>
        <v>4384.47</v>
      </c>
    </row>
    <row r="19" spans="1:29" x14ac:dyDescent="0.2">
      <c r="B19" s="37"/>
      <c r="C19" s="8" t="s">
        <v>183</v>
      </c>
      <c r="D19" s="57">
        <v>423.5</v>
      </c>
      <c r="E19" s="57">
        <v>537.6</v>
      </c>
      <c r="F19" s="57">
        <v>509.15000000000003</v>
      </c>
      <c r="G19" s="57">
        <v>546.59999999999991</v>
      </c>
      <c r="H19" s="57">
        <v>565.19000000000005</v>
      </c>
      <c r="I19" s="57">
        <v>457.95</v>
      </c>
      <c r="J19" s="57">
        <v>414.39999999999992</v>
      </c>
      <c r="K19" s="57">
        <v>425.1</v>
      </c>
      <c r="L19" s="57">
        <v>541.02</v>
      </c>
      <c r="M19" s="57">
        <v>525.90000000000009</v>
      </c>
      <c r="N19" s="57">
        <v>439.19999999999993</v>
      </c>
      <c r="O19" s="57">
        <v>382.34999999999997</v>
      </c>
      <c r="Q19" s="57">
        <v>510.45</v>
      </c>
      <c r="R19" s="57">
        <v>452.00000000000006</v>
      </c>
      <c r="S19" s="57">
        <v>473.09999999999997</v>
      </c>
      <c r="T19" s="57">
        <v>448.79999999999995</v>
      </c>
      <c r="U19" s="57">
        <v>527.67999999999995</v>
      </c>
      <c r="V19" s="57">
        <v>337.55</v>
      </c>
      <c r="W19" s="57">
        <v>459.74999999999994</v>
      </c>
      <c r="X19" s="57">
        <v>422.2</v>
      </c>
      <c r="Y19" s="57">
        <v>430.15</v>
      </c>
      <c r="Z19" s="57">
        <v>433.25</v>
      </c>
      <c r="AA19" s="57">
        <v>475</v>
      </c>
      <c r="AB19" s="57">
        <v>234.07999999999998</v>
      </c>
      <c r="AC19" s="57">
        <f t="shared" si="8"/>
        <v>2412.0299999999997</v>
      </c>
    </row>
    <row r="20" spans="1:29" x14ac:dyDescent="0.2">
      <c r="B20" s="37"/>
      <c r="C20" s="8" t="s">
        <v>184</v>
      </c>
      <c r="D20" s="57">
        <v>281.17</v>
      </c>
      <c r="E20" s="57">
        <v>370.95</v>
      </c>
      <c r="F20" s="57">
        <v>288.5</v>
      </c>
      <c r="G20" s="57">
        <v>270</v>
      </c>
      <c r="H20" s="57">
        <v>247.5</v>
      </c>
      <c r="I20" s="57">
        <v>236</v>
      </c>
      <c r="J20" s="57">
        <v>291.3</v>
      </c>
      <c r="K20" s="57">
        <v>253.5</v>
      </c>
      <c r="L20" s="57">
        <v>183</v>
      </c>
      <c r="M20" s="57">
        <v>301.95</v>
      </c>
      <c r="N20" s="57">
        <v>348</v>
      </c>
      <c r="O20" s="57">
        <v>245.95</v>
      </c>
      <c r="Q20" s="57">
        <v>386.5</v>
      </c>
      <c r="R20" s="57">
        <v>332.95</v>
      </c>
      <c r="S20" s="57">
        <v>398.32</v>
      </c>
      <c r="T20" s="57">
        <v>355</v>
      </c>
      <c r="U20" s="57">
        <v>300.26</v>
      </c>
      <c r="V20" s="57">
        <v>326.35000000000002</v>
      </c>
      <c r="W20" s="57">
        <v>292</v>
      </c>
      <c r="X20" s="57">
        <v>295.5</v>
      </c>
      <c r="Y20" s="57">
        <v>219.95</v>
      </c>
      <c r="Z20" s="57">
        <v>177.89999999999998</v>
      </c>
      <c r="AA20" s="57">
        <v>271.5</v>
      </c>
      <c r="AB20" s="57">
        <v>247</v>
      </c>
      <c r="AC20" s="57">
        <f t="shared" si="8"/>
        <v>1773.03</v>
      </c>
    </row>
    <row r="21" spans="1:29" x14ac:dyDescent="0.2">
      <c r="B21" s="37"/>
      <c r="C21" s="8" t="s">
        <v>180</v>
      </c>
      <c r="D21" s="57">
        <v>150</v>
      </c>
      <c r="E21" s="57">
        <v>144</v>
      </c>
      <c r="F21" s="57">
        <v>170</v>
      </c>
      <c r="G21" s="57">
        <v>151.98099999999999</v>
      </c>
      <c r="H21" s="57">
        <v>294.98900000000003</v>
      </c>
      <c r="I21" s="57">
        <v>222</v>
      </c>
      <c r="J21" s="57">
        <v>248</v>
      </c>
      <c r="K21" s="57">
        <v>251</v>
      </c>
      <c r="L21" s="57">
        <v>127</v>
      </c>
      <c r="M21" s="57">
        <v>146</v>
      </c>
      <c r="N21" s="57">
        <v>120</v>
      </c>
      <c r="O21" s="57">
        <v>96</v>
      </c>
      <c r="Q21" s="57">
        <v>167.25</v>
      </c>
      <c r="R21" s="57">
        <v>166</v>
      </c>
      <c r="S21" s="57">
        <v>198</v>
      </c>
      <c r="T21" s="57">
        <v>166</v>
      </c>
      <c r="U21" s="57">
        <v>233.4</v>
      </c>
      <c r="V21" s="57">
        <v>146</v>
      </c>
      <c r="W21" s="57">
        <v>129</v>
      </c>
      <c r="X21" s="57">
        <v>180</v>
      </c>
      <c r="Y21" s="57">
        <v>204</v>
      </c>
      <c r="Z21" s="57">
        <v>261</v>
      </c>
      <c r="AA21" s="57">
        <v>172</v>
      </c>
      <c r="AB21" s="57">
        <v>132.75</v>
      </c>
      <c r="AC21" s="57">
        <f t="shared" si="8"/>
        <v>930.65</v>
      </c>
    </row>
    <row r="22" spans="1:29" x14ac:dyDescent="0.2">
      <c r="B22" s="43" t="s">
        <v>281</v>
      </c>
      <c r="C22" s="44"/>
      <c r="D22" s="58">
        <f>SUM(D18:D21)</f>
        <v>1797.1200000000001</v>
      </c>
      <c r="E22" s="58">
        <f t="shared" ref="E22:O22" si="9">SUM(E18:E21)</f>
        <v>1801.05</v>
      </c>
      <c r="F22" s="58">
        <f t="shared" si="9"/>
        <v>1787.65</v>
      </c>
      <c r="G22" s="58">
        <f t="shared" si="9"/>
        <v>1990.1109999999999</v>
      </c>
      <c r="H22" s="58">
        <f t="shared" si="9"/>
        <v>2299.1289999999999</v>
      </c>
      <c r="I22" s="58">
        <f t="shared" si="9"/>
        <v>1861.95</v>
      </c>
      <c r="J22" s="58">
        <f t="shared" si="9"/>
        <v>1952.6999999999998</v>
      </c>
      <c r="K22" s="58">
        <f t="shared" si="9"/>
        <v>1878.6</v>
      </c>
      <c r="L22" s="58">
        <f t="shared" si="9"/>
        <v>1591.02</v>
      </c>
      <c r="M22" s="58">
        <f t="shared" si="9"/>
        <v>1978.3500000000001</v>
      </c>
      <c r="N22" s="58">
        <f t="shared" si="9"/>
        <v>1754.1</v>
      </c>
      <c r="O22" s="58">
        <f t="shared" si="9"/>
        <v>1539.8</v>
      </c>
      <c r="P22" s="58"/>
      <c r="Q22" s="58">
        <f>SUM(Q18:Q21)</f>
        <v>1898.88</v>
      </c>
      <c r="R22" s="58">
        <f t="shared" ref="R22:AC22" si="10">SUM(R18:R21)</f>
        <v>1717.95</v>
      </c>
      <c r="S22" s="58">
        <f t="shared" si="10"/>
        <v>1931.76</v>
      </c>
      <c r="T22" s="58">
        <f t="shared" si="10"/>
        <v>1933.25</v>
      </c>
      <c r="U22" s="58">
        <f t="shared" si="10"/>
        <v>2018.34</v>
      </c>
      <c r="V22" s="58">
        <f t="shared" si="10"/>
        <v>1725.4100000000003</v>
      </c>
      <c r="W22" s="58">
        <f t="shared" si="10"/>
        <v>1808.25</v>
      </c>
      <c r="X22" s="58">
        <f t="shared" si="10"/>
        <v>1859.7</v>
      </c>
      <c r="Y22" s="58">
        <f t="shared" si="10"/>
        <v>1783.0800000000002</v>
      </c>
      <c r="Z22" s="58">
        <f t="shared" si="10"/>
        <v>1885.2049999999999</v>
      </c>
      <c r="AA22" s="58">
        <f t="shared" si="10"/>
        <v>1833.65</v>
      </c>
      <c r="AB22" s="58">
        <f t="shared" si="10"/>
        <v>1473.98</v>
      </c>
      <c r="AC22" s="58">
        <f t="shared" si="10"/>
        <v>9500.18</v>
      </c>
    </row>
    <row r="23" spans="1:29" x14ac:dyDescent="0.2">
      <c r="B23" s="37" t="s">
        <v>282</v>
      </c>
      <c r="C23" s="8" t="s">
        <v>181</v>
      </c>
      <c r="D23" s="57">
        <v>380</v>
      </c>
      <c r="E23" s="57">
        <v>268</v>
      </c>
      <c r="F23" s="57">
        <v>302</v>
      </c>
      <c r="G23" s="57">
        <v>294</v>
      </c>
      <c r="H23" s="57">
        <v>302</v>
      </c>
      <c r="I23" s="57">
        <v>226</v>
      </c>
      <c r="J23" s="57">
        <v>262</v>
      </c>
      <c r="K23" s="57">
        <v>246</v>
      </c>
      <c r="L23" s="57">
        <v>294</v>
      </c>
      <c r="M23" s="57">
        <v>294.27999999999997</v>
      </c>
      <c r="N23" s="57">
        <v>272</v>
      </c>
      <c r="O23" s="57">
        <v>254</v>
      </c>
      <c r="Q23" s="57">
        <v>296</v>
      </c>
      <c r="R23" s="57">
        <v>296</v>
      </c>
      <c r="S23" s="57">
        <v>317.2</v>
      </c>
      <c r="T23" s="57">
        <v>314.24</v>
      </c>
      <c r="U23" s="57">
        <v>380.75</v>
      </c>
      <c r="V23" s="57">
        <v>321.25</v>
      </c>
      <c r="W23" s="57">
        <v>407.25</v>
      </c>
      <c r="X23" s="57">
        <v>302</v>
      </c>
      <c r="Y23" s="57">
        <v>321.75</v>
      </c>
      <c r="Z23" s="57">
        <v>396</v>
      </c>
      <c r="AA23" s="57">
        <v>405</v>
      </c>
      <c r="AB23" s="57">
        <v>369.2</v>
      </c>
      <c r="AC23" s="57">
        <f t="shared" ref="AC23:AC26" si="11">SUM(Q23:U23)</f>
        <v>1604.19</v>
      </c>
    </row>
    <row r="24" spans="1:29" x14ac:dyDescent="0.2">
      <c r="B24" s="37"/>
      <c r="C24" s="8" t="s">
        <v>182</v>
      </c>
      <c r="D24" s="57">
        <v>298</v>
      </c>
      <c r="E24" s="57">
        <v>264</v>
      </c>
      <c r="F24" s="57">
        <v>439.87199999999996</v>
      </c>
      <c r="G24" s="57">
        <v>420.7</v>
      </c>
      <c r="H24" s="57">
        <v>422</v>
      </c>
      <c r="I24" s="57">
        <v>398</v>
      </c>
      <c r="J24" s="57">
        <v>374</v>
      </c>
      <c r="K24" s="57">
        <v>430</v>
      </c>
      <c r="L24" s="57">
        <v>380.02499999999998</v>
      </c>
      <c r="M24" s="57">
        <v>348</v>
      </c>
      <c r="N24" s="57">
        <v>401.95299999999997</v>
      </c>
      <c r="O24" s="57">
        <v>342</v>
      </c>
      <c r="Q24" s="57">
        <v>334.3</v>
      </c>
      <c r="R24" s="57">
        <v>286</v>
      </c>
      <c r="S24" s="57">
        <v>317.89999999999998</v>
      </c>
      <c r="T24" s="57">
        <v>298</v>
      </c>
      <c r="U24" s="57">
        <v>406</v>
      </c>
      <c r="V24" s="57">
        <v>446</v>
      </c>
      <c r="W24" s="57">
        <v>312.68</v>
      </c>
      <c r="X24" s="57">
        <v>370</v>
      </c>
      <c r="Y24" s="57">
        <v>296</v>
      </c>
      <c r="Z24" s="57">
        <v>494</v>
      </c>
      <c r="AA24" s="57">
        <v>455.2</v>
      </c>
      <c r="AB24" s="57">
        <v>364</v>
      </c>
      <c r="AC24" s="57">
        <f t="shared" si="11"/>
        <v>1642.1999999999998</v>
      </c>
    </row>
    <row r="25" spans="1:29" x14ac:dyDescent="0.2">
      <c r="B25" s="37"/>
      <c r="C25" s="8" t="s">
        <v>185</v>
      </c>
      <c r="D25" s="57">
        <v>304</v>
      </c>
      <c r="E25" s="57">
        <v>168</v>
      </c>
      <c r="F25" s="57">
        <v>340</v>
      </c>
      <c r="G25" s="57">
        <v>319</v>
      </c>
      <c r="H25" s="57">
        <v>402</v>
      </c>
      <c r="I25" s="57">
        <v>376</v>
      </c>
      <c r="J25" s="57">
        <v>268</v>
      </c>
      <c r="K25" s="57">
        <v>288</v>
      </c>
      <c r="L25" s="57">
        <v>287.60000000000002</v>
      </c>
      <c r="M25" s="57">
        <v>362.5</v>
      </c>
      <c r="N25" s="57">
        <v>336.5</v>
      </c>
      <c r="O25" s="57">
        <v>178</v>
      </c>
      <c r="Q25" s="57">
        <v>301</v>
      </c>
      <c r="R25" s="57">
        <v>228</v>
      </c>
      <c r="S25" s="57">
        <v>210</v>
      </c>
      <c r="T25" s="57">
        <v>342</v>
      </c>
      <c r="U25" s="57">
        <v>272.5</v>
      </c>
      <c r="V25" s="57">
        <v>230</v>
      </c>
      <c r="W25" s="57">
        <v>338</v>
      </c>
      <c r="X25" s="57">
        <v>254</v>
      </c>
      <c r="Y25" s="57">
        <v>229.5</v>
      </c>
      <c r="Z25" s="57">
        <v>289</v>
      </c>
      <c r="AA25" s="57">
        <v>314.5</v>
      </c>
      <c r="AB25" s="57">
        <v>138.19999999999999</v>
      </c>
      <c r="AC25" s="57">
        <f t="shared" si="11"/>
        <v>1353.5</v>
      </c>
    </row>
    <row r="26" spans="1:29" x14ac:dyDescent="0.2">
      <c r="B26" s="37"/>
      <c r="C26" s="8" t="s">
        <v>186</v>
      </c>
      <c r="D26" s="57">
        <v>337.72</v>
      </c>
      <c r="E26" s="57">
        <v>328.5</v>
      </c>
      <c r="F26" s="57">
        <v>340</v>
      </c>
      <c r="G26" s="57">
        <v>222.5</v>
      </c>
      <c r="H26" s="57">
        <v>368</v>
      </c>
      <c r="I26" s="57">
        <v>357.5</v>
      </c>
      <c r="J26" s="57">
        <v>374</v>
      </c>
      <c r="K26" s="57">
        <v>411.5</v>
      </c>
      <c r="L26" s="57">
        <v>277</v>
      </c>
      <c r="M26" s="57">
        <v>320</v>
      </c>
      <c r="N26" s="57">
        <v>425</v>
      </c>
      <c r="O26" s="57">
        <v>290</v>
      </c>
      <c r="Q26" s="57">
        <v>392</v>
      </c>
      <c r="R26" s="57">
        <v>347</v>
      </c>
      <c r="S26" s="57">
        <v>352.32</v>
      </c>
      <c r="T26" s="57">
        <v>258</v>
      </c>
      <c r="U26" s="57">
        <v>306</v>
      </c>
      <c r="V26" s="57">
        <v>398</v>
      </c>
      <c r="W26" s="57">
        <v>358</v>
      </c>
      <c r="X26" s="57">
        <v>686</v>
      </c>
      <c r="Y26" s="57">
        <v>582.44000000000005</v>
      </c>
      <c r="Z26" s="57">
        <v>638</v>
      </c>
      <c r="AA26" s="57">
        <v>494</v>
      </c>
      <c r="AB26" s="57">
        <v>375</v>
      </c>
      <c r="AC26" s="57">
        <f t="shared" si="11"/>
        <v>1655.32</v>
      </c>
    </row>
    <row r="27" spans="1:29" x14ac:dyDescent="0.2">
      <c r="B27" s="46" t="s">
        <v>283</v>
      </c>
      <c r="C27" s="47"/>
      <c r="D27" s="59">
        <f>SUM(D23:D26)</f>
        <v>1319.72</v>
      </c>
      <c r="E27" s="59">
        <f t="shared" ref="E27:O27" si="12">SUM(E23:E26)</f>
        <v>1028.5</v>
      </c>
      <c r="F27" s="59">
        <f t="shared" si="12"/>
        <v>1421.8719999999998</v>
      </c>
      <c r="G27" s="59">
        <f t="shared" si="12"/>
        <v>1256.2</v>
      </c>
      <c r="H27" s="59">
        <f t="shared" si="12"/>
        <v>1494</v>
      </c>
      <c r="I27" s="59">
        <f t="shared" si="12"/>
        <v>1357.5</v>
      </c>
      <c r="J27" s="59">
        <f t="shared" si="12"/>
        <v>1278</v>
      </c>
      <c r="K27" s="59">
        <f t="shared" si="12"/>
        <v>1375.5</v>
      </c>
      <c r="L27" s="59">
        <f t="shared" si="12"/>
        <v>1238.625</v>
      </c>
      <c r="M27" s="59">
        <f t="shared" si="12"/>
        <v>1324.78</v>
      </c>
      <c r="N27" s="59">
        <f t="shared" si="12"/>
        <v>1435.453</v>
      </c>
      <c r="O27" s="59">
        <f t="shared" si="12"/>
        <v>1064</v>
      </c>
      <c r="P27" s="59"/>
      <c r="Q27" s="59">
        <f>SUM(Q23:Q26)</f>
        <v>1323.3</v>
      </c>
      <c r="R27" s="59">
        <f t="shared" ref="R27:AC27" si="13">SUM(R23:R26)</f>
        <v>1157</v>
      </c>
      <c r="S27" s="59">
        <f t="shared" si="13"/>
        <v>1197.4199999999998</v>
      </c>
      <c r="T27" s="59">
        <f t="shared" si="13"/>
        <v>1212.24</v>
      </c>
      <c r="U27" s="59">
        <f t="shared" si="13"/>
        <v>1365.25</v>
      </c>
      <c r="V27" s="59">
        <f t="shared" si="13"/>
        <v>1395.25</v>
      </c>
      <c r="W27" s="59">
        <f t="shared" si="13"/>
        <v>1415.93</v>
      </c>
      <c r="X27" s="59">
        <f t="shared" si="13"/>
        <v>1612</v>
      </c>
      <c r="Y27" s="59">
        <f t="shared" si="13"/>
        <v>1429.69</v>
      </c>
      <c r="Z27" s="59">
        <f t="shared" si="13"/>
        <v>1817</v>
      </c>
      <c r="AA27" s="59">
        <f t="shared" si="13"/>
        <v>1668.7</v>
      </c>
      <c r="AB27" s="59">
        <f t="shared" si="13"/>
        <v>1246.4000000000001</v>
      </c>
      <c r="AC27" s="59">
        <f t="shared" si="13"/>
        <v>6255.2099999999991</v>
      </c>
    </row>
    <row r="28" spans="1:29" x14ac:dyDescent="0.2">
      <c r="A28" s="49" t="s">
        <v>284</v>
      </c>
      <c r="B28" s="50"/>
      <c r="C28" s="51"/>
      <c r="D28" s="60">
        <f>D5+D10+D17+D22+D27</f>
        <v>9945.6730000000007</v>
      </c>
      <c r="E28" s="60">
        <f t="shared" ref="E28:O28" si="14">E5+E10+E17+E22+E27</f>
        <v>8627.755000000001</v>
      </c>
      <c r="F28" s="60">
        <f t="shared" si="14"/>
        <v>8889.4839999999986</v>
      </c>
      <c r="G28" s="60">
        <f t="shared" si="14"/>
        <v>9211.2800000000007</v>
      </c>
      <c r="H28" s="60">
        <f t="shared" si="14"/>
        <v>10815.155999999999</v>
      </c>
      <c r="I28" s="60">
        <f t="shared" si="14"/>
        <v>9242.4120000000003</v>
      </c>
      <c r="J28" s="60">
        <f t="shared" si="14"/>
        <v>9015.3559999999998</v>
      </c>
      <c r="K28" s="60">
        <f t="shared" si="14"/>
        <v>9559.7350000000006</v>
      </c>
      <c r="L28" s="60">
        <f t="shared" si="14"/>
        <v>9131.4120000000003</v>
      </c>
      <c r="M28" s="60">
        <f t="shared" si="14"/>
        <v>9329.1570000000011</v>
      </c>
      <c r="N28" s="60">
        <f t="shared" si="14"/>
        <v>8503.8670000000002</v>
      </c>
      <c r="O28" s="60">
        <f t="shared" si="14"/>
        <v>6869.308</v>
      </c>
      <c r="P28" s="60"/>
      <c r="Q28" s="60">
        <f>Q5+Q10+Q17+Q22+Q27</f>
        <v>9135.116</v>
      </c>
      <c r="R28" s="60">
        <f t="shared" ref="R28:AC28" si="15">R5+R10+R17+R22+R27</f>
        <v>8661.1830000000009</v>
      </c>
      <c r="S28" s="60">
        <f t="shared" si="15"/>
        <v>8857.8909999999996</v>
      </c>
      <c r="T28" s="60">
        <f t="shared" si="15"/>
        <v>9280.2199999999993</v>
      </c>
      <c r="U28" s="60">
        <f t="shared" si="15"/>
        <v>8967.6440000000002</v>
      </c>
      <c r="V28" s="60">
        <f t="shared" si="15"/>
        <v>8445.7090000000007</v>
      </c>
      <c r="W28" s="60">
        <f t="shared" si="15"/>
        <v>9326.0779999999995</v>
      </c>
      <c r="X28" s="60">
        <f t="shared" si="15"/>
        <v>9476.7599999999984</v>
      </c>
      <c r="Y28" s="60">
        <f t="shared" si="15"/>
        <v>8531.0789999999997</v>
      </c>
      <c r="Z28" s="60">
        <f t="shared" si="15"/>
        <v>9937.4709999999995</v>
      </c>
      <c r="AA28" s="60">
        <f t="shared" si="15"/>
        <v>9029.6980000000003</v>
      </c>
      <c r="AB28" s="60">
        <f t="shared" si="15"/>
        <v>7101.1919999999991</v>
      </c>
      <c r="AC28" s="60">
        <f t="shared" si="15"/>
        <v>44902.054000000004</v>
      </c>
    </row>
    <row r="29" spans="1:29" x14ac:dyDescent="0.2">
      <c r="A29" s="40" t="s">
        <v>285</v>
      </c>
      <c r="B29" s="37" t="s">
        <v>286</v>
      </c>
      <c r="C29" s="8" t="s">
        <v>177</v>
      </c>
      <c r="D29" s="57">
        <v>299.95</v>
      </c>
      <c r="E29" s="57">
        <v>290</v>
      </c>
      <c r="F29" s="57">
        <v>303.2</v>
      </c>
      <c r="G29" s="57">
        <v>305.46000000000004</v>
      </c>
      <c r="H29" s="57">
        <v>179.75</v>
      </c>
      <c r="I29" s="57">
        <v>290</v>
      </c>
      <c r="J29" s="57">
        <v>216</v>
      </c>
      <c r="K29" s="57">
        <v>128</v>
      </c>
      <c r="L29" s="57">
        <v>288</v>
      </c>
      <c r="M29" s="57">
        <v>324.3</v>
      </c>
      <c r="N29" s="57">
        <v>186</v>
      </c>
      <c r="O29" s="57">
        <v>144</v>
      </c>
      <c r="Q29" s="57">
        <v>450.84999999999997</v>
      </c>
      <c r="R29" s="57">
        <v>206</v>
      </c>
      <c r="S29" s="57">
        <v>177.03</v>
      </c>
      <c r="T29" s="57">
        <v>322.09000000000003</v>
      </c>
      <c r="U29" s="57">
        <v>424.65</v>
      </c>
      <c r="V29" s="57">
        <v>305.75</v>
      </c>
      <c r="W29" s="57">
        <v>428.72</v>
      </c>
      <c r="X29" s="57">
        <v>428</v>
      </c>
      <c r="Y29" s="57">
        <v>351.69</v>
      </c>
      <c r="Z29" s="57">
        <v>324.50000000000006</v>
      </c>
      <c r="AA29" s="57">
        <v>405</v>
      </c>
      <c r="AB29" s="57">
        <v>226.67</v>
      </c>
      <c r="AC29" s="57">
        <f t="shared" ref="AC29:AC30" si="16">SUM(Q29:U29)</f>
        <v>1580.62</v>
      </c>
    </row>
    <row r="30" spans="1:29" x14ac:dyDescent="0.2">
      <c r="B30" s="37"/>
      <c r="C30" s="8" t="s">
        <v>178</v>
      </c>
      <c r="D30" s="57">
        <v>113.4</v>
      </c>
      <c r="E30" s="57">
        <v>57.5</v>
      </c>
      <c r="F30" s="57">
        <v>95.85</v>
      </c>
      <c r="G30" s="57">
        <v>142.07999999999998</v>
      </c>
      <c r="H30" s="57">
        <v>169.7</v>
      </c>
      <c r="I30" s="57">
        <v>41.7</v>
      </c>
      <c r="J30" s="57">
        <v>97</v>
      </c>
      <c r="K30" s="57">
        <v>147.94999999999999</v>
      </c>
      <c r="L30" s="57">
        <v>97.9</v>
      </c>
      <c r="M30" s="57">
        <v>120</v>
      </c>
      <c r="N30" s="57">
        <v>88.7</v>
      </c>
      <c r="O30" s="57">
        <v>75</v>
      </c>
      <c r="Q30" s="57">
        <v>160.4</v>
      </c>
      <c r="R30" s="57">
        <v>95.95</v>
      </c>
      <c r="S30" s="57">
        <v>150</v>
      </c>
      <c r="T30" s="57">
        <v>112</v>
      </c>
      <c r="U30" s="57">
        <v>129.25</v>
      </c>
      <c r="V30" s="57">
        <v>148</v>
      </c>
      <c r="W30" s="57">
        <v>128</v>
      </c>
      <c r="X30" s="57">
        <v>153.65</v>
      </c>
      <c r="Y30" s="57">
        <v>160.39999999999998</v>
      </c>
      <c r="Z30" s="57">
        <v>139.80000000000001</v>
      </c>
      <c r="AA30" s="57">
        <v>139.80000000000001</v>
      </c>
      <c r="AB30" s="57">
        <v>163.65</v>
      </c>
      <c r="AC30" s="57">
        <f t="shared" si="16"/>
        <v>647.6</v>
      </c>
    </row>
    <row r="31" spans="1:29" x14ac:dyDescent="0.2">
      <c r="B31" s="43" t="s">
        <v>287</v>
      </c>
      <c r="C31" s="44"/>
      <c r="D31" s="58"/>
      <c r="E31" s="58"/>
      <c r="F31" s="58"/>
      <c r="G31" s="58"/>
      <c r="H31" s="58"/>
      <c r="I31" s="58"/>
      <c r="J31" s="58"/>
      <c r="K31" s="58"/>
      <c r="L31" s="58"/>
      <c r="M31" s="58"/>
      <c r="N31" s="58"/>
      <c r="O31" s="58"/>
      <c r="P31" s="58"/>
      <c r="Q31" s="58">
        <f t="shared" ref="Q31:AC31" si="17">SUM(Q29:Q30)</f>
        <v>611.25</v>
      </c>
      <c r="R31" s="58">
        <f t="shared" si="17"/>
        <v>301.95</v>
      </c>
      <c r="S31" s="58">
        <f t="shared" si="17"/>
        <v>327.02999999999997</v>
      </c>
      <c r="T31" s="58">
        <f t="shared" si="17"/>
        <v>434.09000000000003</v>
      </c>
      <c r="U31" s="58">
        <f t="shared" si="17"/>
        <v>553.9</v>
      </c>
      <c r="V31" s="58">
        <f t="shared" si="17"/>
        <v>453.75</v>
      </c>
      <c r="W31" s="58">
        <f t="shared" si="17"/>
        <v>556.72</v>
      </c>
      <c r="X31" s="58">
        <f t="shared" si="17"/>
        <v>581.65</v>
      </c>
      <c r="Y31" s="58">
        <f t="shared" si="17"/>
        <v>512.08999999999992</v>
      </c>
      <c r="Z31" s="58">
        <f t="shared" si="17"/>
        <v>464.30000000000007</v>
      </c>
      <c r="AA31" s="58">
        <f t="shared" si="17"/>
        <v>544.79999999999995</v>
      </c>
      <c r="AB31" s="58">
        <f t="shared" si="17"/>
        <v>390.32</v>
      </c>
      <c r="AC31" s="58">
        <f t="shared" si="17"/>
        <v>2228.2199999999998</v>
      </c>
    </row>
    <row r="32" spans="1:29" x14ac:dyDescent="0.2">
      <c r="B32" s="37" t="s">
        <v>145</v>
      </c>
      <c r="C32" s="8" t="s">
        <v>146</v>
      </c>
      <c r="Q32" s="57">
        <v>450.5</v>
      </c>
      <c r="R32" s="57">
        <v>207.9</v>
      </c>
      <c r="S32" s="57">
        <v>320</v>
      </c>
      <c r="T32" s="57">
        <v>356.5</v>
      </c>
      <c r="U32" s="57">
        <v>389</v>
      </c>
      <c r="V32" s="57">
        <v>389.22</v>
      </c>
      <c r="W32" s="57">
        <v>355.35</v>
      </c>
      <c r="X32" s="57">
        <v>324.25</v>
      </c>
      <c r="Y32" s="57">
        <v>438.75</v>
      </c>
      <c r="Z32" s="57">
        <v>512.5</v>
      </c>
      <c r="AA32" s="57">
        <v>539</v>
      </c>
      <c r="AB32" s="57">
        <v>338.63</v>
      </c>
      <c r="AC32" s="57">
        <f t="shared" ref="AC32:AC36" si="18">SUM(Q32:U32)</f>
        <v>1723.9</v>
      </c>
    </row>
    <row r="33" spans="2:29" x14ac:dyDescent="0.2">
      <c r="B33" s="37"/>
      <c r="C33" s="8" t="s">
        <v>147</v>
      </c>
      <c r="Q33" s="57">
        <v>191</v>
      </c>
      <c r="R33" s="57">
        <v>125</v>
      </c>
      <c r="S33" s="57">
        <v>133.48000000000002</v>
      </c>
      <c r="T33" s="57">
        <v>128.25</v>
      </c>
      <c r="U33" s="57">
        <v>187.35</v>
      </c>
      <c r="V33" s="57">
        <v>190.5</v>
      </c>
      <c r="W33" s="57">
        <v>159</v>
      </c>
      <c r="X33" s="57">
        <v>240</v>
      </c>
      <c r="Y33" s="57">
        <v>169.5</v>
      </c>
      <c r="Z33" s="57">
        <v>345.75</v>
      </c>
      <c r="AA33" s="57">
        <v>381</v>
      </c>
      <c r="AB33" s="57">
        <v>268.5</v>
      </c>
      <c r="AC33" s="57">
        <f t="shared" si="18"/>
        <v>765.08</v>
      </c>
    </row>
    <row r="34" spans="2:29" x14ac:dyDescent="0.2">
      <c r="B34" s="37"/>
      <c r="C34" s="8" t="s">
        <v>148</v>
      </c>
      <c r="Q34" s="57">
        <v>209.25</v>
      </c>
      <c r="R34" s="57">
        <v>166.9</v>
      </c>
      <c r="S34" s="57">
        <v>135</v>
      </c>
      <c r="T34" s="57">
        <v>162.6</v>
      </c>
      <c r="U34" s="57">
        <v>224.1</v>
      </c>
      <c r="V34" s="57">
        <v>130.5</v>
      </c>
      <c r="W34" s="57">
        <v>179.5</v>
      </c>
      <c r="X34" s="57">
        <v>168</v>
      </c>
      <c r="Y34" s="57">
        <v>210.5</v>
      </c>
      <c r="Z34" s="57">
        <v>297.89999999999998</v>
      </c>
      <c r="AA34" s="57">
        <v>390.25</v>
      </c>
      <c r="AB34" s="57">
        <v>235.25</v>
      </c>
      <c r="AC34" s="57">
        <f t="shared" si="18"/>
        <v>897.85</v>
      </c>
    </row>
    <row r="35" spans="2:29" x14ac:dyDescent="0.2">
      <c r="B35" s="37"/>
      <c r="C35" s="8" t="s">
        <v>149</v>
      </c>
      <c r="Q35" s="57">
        <v>490.15</v>
      </c>
      <c r="R35" s="57">
        <v>613.09999999999991</v>
      </c>
      <c r="S35" s="57">
        <v>481.3</v>
      </c>
      <c r="T35" s="57">
        <v>537.5</v>
      </c>
      <c r="U35" s="57">
        <v>631.59999999999991</v>
      </c>
      <c r="V35" s="57">
        <v>511.76</v>
      </c>
      <c r="W35" s="57">
        <v>682.5</v>
      </c>
      <c r="X35" s="57">
        <v>641.25</v>
      </c>
      <c r="Y35" s="57">
        <v>524.54999999999995</v>
      </c>
      <c r="Z35" s="57">
        <v>680.19</v>
      </c>
      <c r="AA35" s="57">
        <v>474</v>
      </c>
      <c r="AB35" s="57">
        <v>503.44</v>
      </c>
      <c r="AC35" s="57">
        <f t="shared" si="18"/>
        <v>2753.65</v>
      </c>
    </row>
    <row r="36" spans="2:29" x14ac:dyDescent="0.2">
      <c r="B36" s="37"/>
      <c r="C36" s="8" t="s">
        <v>150</v>
      </c>
      <c r="Q36" s="57">
        <v>665.5</v>
      </c>
      <c r="R36" s="57">
        <v>556.30000000000007</v>
      </c>
      <c r="S36" s="57">
        <v>630</v>
      </c>
      <c r="T36" s="57">
        <v>623.45000000000005</v>
      </c>
      <c r="U36" s="57">
        <v>522.1</v>
      </c>
      <c r="V36" s="57">
        <v>511.5</v>
      </c>
      <c r="W36" s="57">
        <v>547.79999999999995</v>
      </c>
      <c r="X36" s="57">
        <v>722.15</v>
      </c>
      <c r="Y36" s="57">
        <v>609.95000000000005</v>
      </c>
      <c r="Z36" s="57">
        <v>677</v>
      </c>
      <c r="AA36" s="57">
        <v>569.85000000000014</v>
      </c>
      <c r="AB36" s="57">
        <v>485.84999999999997</v>
      </c>
      <c r="AC36" s="57">
        <f t="shared" si="18"/>
        <v>2997.35</v>
      </c>
    </row>
    <row r="37" spans="2:29" x14ac:dyDescent="0.2">
      <c r="B37" s="43" t="s">
        <v>288</v>
      </c>
      <c r="C37" s="44"/>
      <c r="D37" s="58"/>
      <c r="E37" s="58"/>
      <c r="F37" s="58"/>
      <c r="G37" s="58"/>
      <c r="H37" s="58"/>
      <c r="I37" s="58"/>
      <c r="J37" s="58"/>
      <c r="K37" s="58"/>
      <c r="L37" s="58"/>
      <c r="M37" s="58"/>
      <c r="N37" s="58"/>
      <c r="O37" s="58"/>
      <c r="P37" s="58"/>
      <c r="Q37" s="58">
        <f>SUM(Q32:Q36)</f>
        <v>2006.4</v>
      </c>
      <c r="R37" s="58">
        <f t="shared" ref="R37:AC37" si="19">SUM(R32:R36)</f>
        <v>1669.1999999999998</v>
      </c>
      <c r="S37" s="58">
        <f t="shared" si="19"/>
        <v>1699.78</v>
      </c>
      <c r="T37" s="58">
        <f t="shared" si="19"/>
        <v>1808.3</v>
      </c>
      <c r="U37" s="58">
        <f t="shared" si="19"/>
        <v>1954.15</v>
      </c>
      <c r="V37" s="58">
        <f t="shared" si="19"/>
        <v>1733.48</v>
      </c>
      <c r="W37" s="58">
        <f t="shared" si="19"/>
        <v>1924.1499999999999</v>
      </c>
      <c r="X37" s="58">
        <f t="shared" si="19"/>
        <v>2095.65</v>
      </c>
      <c r="Y37" s="58">
        <f t="shared" si="19"/>
        <v>1953.25</v>
      </c>
      <c r="Z37" s="58">
        <f t="shared" si="19"/>
        <v>2513.34</v>
      </c>
      <c r="AA37" s="58">
        <f t="shared" si="19"/>
        <v>2354.1000000000004</v>
      </c>
      <c r="AB37" s="58">
        <f t="shared" si="19"/>
        <v>1831.6699999999998</v>
      </c>
      <c r="AC37" s="58">
        <f t="shared" si="19"/>
        <v>9137.83</v>
      </c>
    </row>
    <row r="38" spans="2:29" x14ac:dyDescent="0.2">
      <c r="B38" s="37" t="s">
        <v>289</v>
      </c>
      <c r="C38" s="8" t="s">
        <v>188</v>
      </c>
      <c r="Q38" s="57">
        <v>220.78</v>
      </c>
      <c r="R38" s="57">
        <v>258.5</v>
      </c>
      <c r="S38" s="57">
        <v>234.99999999999997</v>
      </c>
      <c r="T38" s="57">
        <v>257.05</v>
      </c>
      <c r="U38" s="57">
        <v>227.04999999999998</v>
      </c>
      <c r="V38" s="57">
        <v>149.5</v>
      </c>
      <c r="W38" s="57">
        <v>183.85</v>
      </c>
      <c r="X38" s="57">
        <v>181.05</v>
      </c>
      <c r="Y38" s="57">
        <v>235.20000000000002</v>
      </c>
      <c r="Z38" s="57">
        <v>399.45</v>
      </c>
      <c r="AA38" s="57">
        <v>237.75</v>
      </c>
      <c r="AB38" s="57">
        <v>211.6</v>
      </c>
      <c r="AC38" s="57">
        <f t="shared" ref="AC38:AC43" si="20">SUM(Q38:U38)</f>
        <v>1198.3799999999999</v>
      </c>
    </row>
    <row r="39" spans="2:29" x14ac:dyDescent="0.2">
      <c r="B39" s="37"/>
      <c r="C39" s="8" t="s">
        <v>290</v>
      </c>
      <c r="Q39" s="57">
        <v>220.5</v>
      </c>
      <c r="R39" s="57">
        <v>315.5</v>
      </c>
      <c r="S39" s="57">
        <v>272.5</v>
      </c>
      <c r="T39" s="57">
        <v>234.32</v>
      </c>
      <c r="U39" s="57">
        <v>214.5</v>
      </c>
      <c r="V39" s="57">
        <v>185.5</v>
      </c>
      <c r="W39" s="57">
        <v>246.5</v>
      </c>
      <c r="X39" s="57">
        <v>206.8</v>
      </c>
      <c r="Y39" s="57">
        <v>293.89999999999998</v>
      </c>
      <c r="Z39" s="57">
        <v>459.7</v>
      </c>
      <c r="AA39" s="57">
        <v>315.60000000000002</v>
      </c>
      <c r="AB39" s="57">
        <v>363.8</v>
      </c>
      <c r="AC39" s="57">
        <f t="shared" si="20"/>
        <v>1257.32</v>
      </c>
    </row>
    <row r="40" spans="2:29" x14ac:dyDescent="0.2">
      <c r="B40" s="37"/>
      <c r="C40" s="8" t="s">
        <v>291</v>
      </c>
      <c r="Q40" s="57">
        <v>234</v>
      </c>
      <c r="R40" s="57">
        <v>229.5</v>
      </c>
      <c r="S40" s="57">
        <v>227.5</v>
      </c>
      <c r="T40" s="57">
        <v>196.32000000000002</v>
      </c>
      <c r="U40" s="57">
        <v>258.7</v>
      </c>
      <c r="V40" s="57">
        <v>180</v>
      </c>
      <c r="W40" s="57">
        <v>230.75</v>
      </c>
      <c r="X40" s="57">
        <v>316</v>
      </c>
      <c r="Y40" s="57">
        <v>391.2</v>
      </c>
      <c r="Z40" s="57">
        <v>283.39999999999998</v>
      </c>
      <c r="AA40" s="57">
        <v>348</v>
      </c>
      <c r="AB40" s="57">
        <v>292.5</v>
      </c>
      <c r="AC40" s="57">
        <f t="shared" si="20"/>
        <v>1146.02</v>
      </c>
    </row>
    <row r="41" spans="2:29" x14ac:dyDescent="0.2">
      <c r="B41" s="37"/>
      <c r="C41" s="8" t="s">
        <v>189</v>
      </c>
      <c r="Q41" s="57">
        <v>150.44999999999999</v>
      </c>
      <c r="R41" s="57">
        <v>165.49</v>
      </c>
      <c r="S41" s="57">
        <v>223.49999999999997</v>
      </c>
      <c r="T41" s="57">
        <v>237.8</v>
      </c>
      <c r="U41" s="57">
        <v>201</v>
      </c>
      <c r="V41" s="57">
        <v>97.15</v>
      </c>
      <c r="W41" s="57">
        <v>186.05</v>
      </c>
      <c r="X41" s="57">
        <v>170</v>
      </c>
      <c r="Y41" s="57">
        <v>156.20000000000002</v>
      </c>
      <c r="Z41" s="57">
        <v>306.85000000000002</v>
      </c>
      <c r="AA41" s="57">
        <v>181.3</v>
      </c>
      <c r="AB41" s="57">
        <v>163.32</v>
      </c>
      <c r="AC41" s="57">
        <f t="shared" si="20"/>
        <v>978.24</v>
      </c>
    </row>
    <row r="42" spans="2:29" x14ac:dyDescent="0.2">
      <c r="B42" s="37"/>
      <c r="C42" s="8" t="s">
        <v>190</v>
      </c>
      <c r="Q42" s="57">
        <v>180.75</v>
      </c>
      <c r="R42" s="57">
        <v>307.5</v>
      </c>
      <c r="S42" s="57">
        <v>315.72000000000003</v>
      </c>
      <c r="T42" s="57">
        <v>302.05</v>
      </c>
      <c r="U42" s="57">
        <v>272</v>
      </c>
      <c r="V42" s="57">
        <v>223.99</v>
      </c>
      <c r="W42" s="57">
        <v>269.75</v>
      </c>
      <c r="X42" s="57">
        <v>264.03000000000003</v>
      </c>
      <c r="Y42" s="57">
        <v>201.75</v>
      </c>
      <c r="Z42" s="57">
        <v>227.94</v>
      </c>
      <c r="AA42" s="57">
        <v>358</v>
      </c>
      <c r="AB42" s="57">
        <v>175.75</v>
      </c>
      <c r="AC42" s="57">
        <f t="shared" si="20"/>
        <v>1378.02</v>
      </c>
    </row>
    <row r="43" spans="2:29" x14ac:dyDescent="0.2">
      <c r="B43" s="37"/>
      <c r="C43" s="8" t="s">
        <v>191</v>
      </c>
      <c r="Q43" s="57">
        <v>350</v>
      </c>
      <c r="R43" s="57">
        <v>193.5</v>
      </c>
      <c r="S43" s="57">
        <v>279.5</v>
      </c>
      <c r="T43" s="57">
        <v>294.05</v>
      </c>
      <c r="U43" s="57">
        <v>304</v>
      </c>
      <c r="V43" s="57">
        <v>207.75</v>
      </c>
      <c r="W43" s="57">
        <v>348.15</v>
      </c>
      <c r="X43" s="57">
        <v>281.75</v>
      </c>
      <c r="Y43" s="57">
        <v>331.75</v>
      </c>
      <c r="Z43" s="57">
        <v>388</v>
      </c>
      <c r="AA43" s="57">
        <v>456</v>
      </c>
      <c r="AB43" s="57">
        <v>399.75</v>
      </c>
      <c r="AC43" s="57">
        <f t="shared" si="20"/>
        <v>1421.05</v>
      </c>
    </row>
    <row r="44" spans="2:29" x14ac:dyDescent="0.2">
      <c r="B44" s="43" t="s">
        <v>292</v>
      </c>
      <c r="C44" s="44"/>
      <c r="D44" s="58"/>
      <c r="E44" s="58"/>
      <c r="F44" s="58"/>
      <c r="G44" s="58"/>
      <c r="H44" s="58"/>
      <c r="I44" s="58"/>
      <c r="J44" s="58"/>
      <c r="K44" s="58"/>
      <c r="L44" s="58"/>
      <c r="M44" s="58"/>
      <c r="N44" s="58"/>
      <c r="O44" s="58"/>
      <c r="P44" s="58"/>
      <c r="Q44" s="58">
        <f>SUM(Q38:Q43)</f>
        <v>1356.48</v>
      </c>
      <c r="R44" s="58">
        <f t="shared" ref="R44:AC44" si="21">SUM(R38:R43)</f>
        <v>1469.99</v>
      </c>
      <c r="S44" s="58">
        <f t="shared" si="21"/>
        <v>1553.72</v>
      </c>
      <c r="T44" s="58">
        <f t="shared" si="21"/>
        <v>1521.59</v>
      </c>
      <c r="U44" s="58">
        <f t="shared" si="21"/>
        <v>1477.25</v>
      </c>
      <c r="V44" s="58">
        <f t="shared" si="21"/>
        <v>1043.8899999999999</v>
      </c>
      <c r="W44" s="58">
        <f t="shared" si="21"/>
        <v>1465.0500000000002</v>
      </c>
      <c r="X44" s="58">
        <f t="shared" si="21"/>
        <v>1419.63</v>
      </c>
      <c r="Y44" s="58">
        <f t="shared" si="21"/>
        <v>1610</v>
      </c>
      <c r="Z44" s="58">
        <f t="shared" si="21"/>
        <v>2065.34</v>
      </c>
      <c r="AA44" s="58">
        <f t="shared" si="21"/>
        <v>1896.65</v>
      </c>
      <c r="AB44" s="58">
        <f t="shared" si="21"/>
        <v>1606.72</v>
      </c>
      <c r="AC44" s="58">
        <f t="shared" si="21"/>
        <v>7379.03</v>
      </c>
    </row>
    <row r="45" spans="2:29" x14ac:dyDescent="0.2">
      <c r="B45" s="37" t="s">
        <v>293</v>
      </c>
      <c r="C45" s="8" t="s">
        <v>6</v>
      </c>
      <c r="D45" s="57">
        <v>478.95</v>
      </c>
      <c r="E45" s="57">
        <v>455.8</v>
      </c>
      <c r="F45" s="57">
        <v>516.15000000000009</v>
      </c>
      <c r="G45" s="57">
        <v>429.95</v>
      </c>
      <c r="H45" s="57">
        <v>571.21999999999991</v>
      </c>
      <c r="I45" s="57">
        <v>466.59999999999997</v>
      </c>
      <c r="J45" s="57">
        <v>397.65</v>
      </c>
      <c r="K45" s="57">
        <v>396.75</v>
      </c>
      <c r="L45" s="57">
        <v>352.2</v>
      </c>
      <c r="M45" s="57">
        <v>431.5</v>
      </c>
      <c r="N45" s="57">
        <v>434.95</v>
      </c>
      <c r="O45" s="57">
        <v>209.85</v>
      </c>
      <c r="Q45" s="57">
        <v>294.34999999999997</v>
      </c>
      <c r="R45" s="57">
        <v>284.55</v>
      </c>
      <c r="S45" s="57">
        <v>352.40999999999997</v>
      </c>
      <c r="T45" s="57">
        <v>267.50000000000006</v>
      </c>
      <c r="U45" s="57">
        <v>387.07000000000005</v>
      </c>
      <c r="V45" s="57">
        <v>308.64999999999998</v>
      </c>
      <c r="W45" s="57">
        <v>403.05</v>
      </c>
      <c r="X45" s="57">
        <v>298.64999999999998</v>
      </c>
      <c r="Y45" s="57">
        <v>519.34999999999991</v>
      </c>
      <c r="Z45" s="57">
        <v>604.99999999999989</v>
      </c>
      <c r="AA45" s="57">
        <v>766.55</v>
      </c>
      <c r="AB45" s="57">
        <v>630.19999999999993</v>
      </c>
      <c r="AC45" s="57">
        <f t="shared" ref="AC45:AC49" si="22">SUM(Q45:U45)</f>
        <v>1585.88</v>
      </c>
    </row>
    <row r="46" spans="2:29" x14ac:dyDescent="0.2">
      <c r="B46" s="37"/>
      <c r="C46" s="8" t="s">
        <v>152</v>
      </c>
      <c r="Q46" s="57">
        <v>410</v>
      </c>
      <c r="R46" s="57">
        <v>301.5</v>
      </c>
      <c r="S46" s="57">
        <v>257.3</v>
      </c>
      <c r="T46" s="57">
        <v>198</v>
      </c>
      <c r="U46" s="57">
        <v>234.25000000000003</v>
      </c>
      <c r="V46" s="57">
        <v>182.65</v>
      </c>
      <c r="W46" s="57">
        <v>252</v>
      </c>
      <c r="X46" s="57">
        <v>332</v>
      </c>
      <c r="Y46" s="57">
        <v>198.44</v>
      </c>
      <c r="Z46" s="57">
        <v>340</v>
      </c>
      <c r="AA46" s="57">
        <v>316</v>
      </c>
      <c r="AB46" s="57">
        <v>192</v>
      </c>
      <c r="AC46" s="57">
        <f t="shared" si="22"/>
        <v>1401.05</v>
      </c>
    </row>
    <row r="47" spans="2:29" x14ac:dyDescent="0.2">
      <c r="B47" s="37"/>
      <c r="C47" s="8" t="s">
        <v>153</v>
      </c>
      <c r="Q47" s="57">
        <v>251.95</v>
      </c>
      <c r="R47" s="57">
        <v>218.64999999999998</v>
      </c>
      <c r="S47" s="57">
        <v>237.85</v>
      </c>
      <c r="T47" s="57">
        <v>214.39999999999998</v>
      </c>
      <c r="U47" s="57">
        <v>218.19</v>
      </c>
      <c r="V47" s="57">
        <v>250.11000000000004</v>
      </c>
      <c r="W47" s="57">
        <v>251.91</v>
      </c>
      <c r="X47" s="57">
        <v>198.89999999999998</v>
      </c>
      <c r="Y47" s="57">
        <v>274.15000000000003</v>
      </c>
      <c r="Z47" s="57">
        <v>296.29999999999995</v>
      </c>
      <c r="AA47" s="57">
        <v>343.74999999999994</v>
      </c>
      <c r="AB47" s="57">
        <v>238.48</v>
      </c>
      <c r="AC47" s="57">
        <f t="shared" si="22"/>
        <v>1141.04</v>
      </c>
    </row>
    <row r="48" spans="2:29" x14ac:dyDescent="0.2">
      <c r="B48" s="37"/>
      <c r="C48" s="8" t="s">
        <v>154</v>
      </c>
      <c r="Q48" s="57">
        <v>435.59999999999997</v>
      </c>
      <c r="R48" s="57">
        <v>402.65</v>
      </c>
      <c r="S48" s="57">
        <v>377.97999999999996</v>
      </c>
      <c r="T48" s="57">
        <v>411.58</v>
      </c>
      <c r="U48" s="57">
        <v>303</v>
      </c>
      <c r="V48" s="57">
        <v>450.12</v>
      </c>
      <c r="W48" s="57">
        <v>383.25</v>
      </c>
      <c r="X48" s="57">
        <v>431.24</v>
      </c>
      <c r="Y48" s="57">
        <v>513.88000000000011</v>
      </c>
      <c r="Z48" s="57">
        <v>410.75</v>
      </c>
      <c r="AA48" s="57">
        <v>683.44</v>
      </c>
      <c r="AB48" s="57">
        <v>506.2</v>
      </c>
      <c r="AC48" s="57">
        <f t="shared" si="22"/>
        <v>1930.81</v>
      </c>
    </row>
    <row r="49" spans="1:29" x14ac:dyDescent="0.2">
      <c r="B49" s="37"/>
      <c r="C49" s="8" t="s">
        <v>156</v>
      </c>
      <c r="Q49" s="57">
        <v>176.8</v>
      </c>
      <c r="R49" s="57">
        <v>139.5</v>
      </c>
      <c r="S49" s="57">
        <v>143.44999999999999</v>
      </c>
      <c r="T49" s="57">
        <v>107.7</v>
      </c>
      <c r="U49" s="57">
        <v>135.22999999999999</v>
      </c>
      <c r="V49" s="57">
        <v>145.1</v>
      </c>
      <c r="W49" s="57">
        <v>163.95</v>
      </c>
      <c r="X49" s="57">
        <v>143.1</v>
      </c>
      <c r="Y49" s="57">
        <v>211.25</v>
      </c>
      <c r="Z49" s="57">
        <v>245.64999999999998</v>
      </c>
      <c r="AA49" s="57">
        <v>282.89999999999998</v>
      </c>
      <c r="AB49" s="57">
        <v>143.55000000000001</v>
      </c>
      <c r="AC49" s="57">
        <f t="shared" si="22"/>
        <v>702.68000000000006</v>
      </c>
    </row>
    <row r="50" spans="1:29" x14ac:dyDescent="0.2">
      <c r="B50" s="43" t="s">
        <v>294</v>
      </c>
      <c r="C50" s="44"/>
      <c r="D50" s="58"/>
      <c r="E50" s="58"/>
      <c r="F50" s="58"/>
      <c r="G50" s="58"/>
      <c r="H50" s="58"/>
      <c r="I50" s="58"/>
      <c r="J50" s="58"/>
      <c r="K50" s="58"/>
      <c r="L50" s="58"/>
      <c r="M50" s="58"/>
      <c r="N50" s="58"/>
      <c r="O50" s="58"/>
      <c r="P50" s="58"/>
      <c r="Q50" s="58">
        <f>SUM(Q45:Q49)</f>
        <v>1568.6999999999998</v>
      </c>
      <c r="R50" s="58">
        <f t="shared" ref="R50:AC50" si="23">SUM(R45:R49)</f>
        <v>1346.85</v>
      </c>
      <c r="S50" s="58">
        <f t="shared" si="23"/>
        <v>1368.99</v>
      </c>
      <c r="T50" s="58">
        <f t="shared" si="23"/>
        <v>1199.18</v>
      </c>
      <c r="U50" s="58">
        <f t="shared" si="23"/>
        <v>1277.74</v>
      </c>
      <c r="V50" s="58">
        <f t="shared" si="23"/>
        <v>1336.6299999999999</v>
      </c>
      <c r="W50" s="58">
        <f t="shared" si="23"/>
        <v>1454.16</v>
      </c>
      <c r="X50" s="58">
        <f t="shared" si="23"/>
        <v>1403.8899999999999</v>
      </c>
      <c r="Y50" s="58">
        <f t="shared" si="23"/>
        <v>1717.0700000000002</v>
      </c>
      <c r="Z50" s="58">
        <f t="shared" si="23"/>
        <v>1897.6999999999998</v>
      </c>
      <c r="AA50" s="58">
        <f t="shared" si="23"/>
        <v>2392.64</v>
      </c>
      <c r="AB50" s="58">
        <f t="shared" si="23"/>
        <v>1710.4299999999998</v>
      </c>
      <c r="AC50" s="58">
        <f t="shared" si="23"/>
        <v>6761.4600000000009</v>
      </c>
    </row>
    <row r="51" spans="1:29" x14ac:dyDescent="0.2">
      <c r="B51" s="37" t="s">
        <v>174</v>
      </c>
      <c r="C51" s="8" t="s">
        <v>175</v>
      </c>
      <c r="Q51" s="57">
        <v>3002.3600000000006</v>
      </c>
      <c r="R51" s="57">
        <v>3004.0299999999997</v>
      </c>
      <c r="S51" s="57">
        <v>3350.7899999999995</v>
      </c>
      <c r="T51" s="57">
        <v>3799.28</v>
      </c>
      <c r="U51" s="57">
        <v>3895.63</v>
      </c>
      <c r="V51" s="57">
        <v>3797.38</v>
      </c>
      <c r="W51" s="57">
        <v>3983.5299999999993</v>
      </c>
      <c r="X51" s="57">
        <v>3814.7000000000003</v>
      </c>
      <c r="Y51" s="57">
        <v>3538.76</v>
      </c>
      <c r="Z51" s="57">
        <v>4232.7000000000007</v>
      </c>
      <c r="AA51" s="57">
        <v>4075.72</v>
      </c>
      <c r="AB51" s="57">
        <v>3337.2300000000005</v>
      </c>
      <c r="AC51" s="57">
        <f>SUM(Q51:U51)</f>
        <v>17052.09</v>
      </c>
    </row>
    <row r="52" spans="1:29" x14ac:dyDescent="0.2">
      <c r="B52" s="43" t="s">
        <v>295</v>
      </c>
      <c r="C52" s="44"/>
      <c r="D52" s="58"/>
      <c r="E52" s="58"/>
      <c r="F52" s="58"/>
      <c r="G52" s="58"/>
      <c r="H52" s="58"/>
      <c r="I52" s="58"/>
      <c r="J52" s="58"/>
      <c r="K52" s="58"/>
      <c r="L52" s="58"/>
      <c r="M52" s="58"/>
      <c r="N52" s="58"/>
      <c r="O52" s="58"/>
      <c r="P52" s="58"/>
      <c r="Q52" s="58">
        <f t="shared" ref="Q52:AC52" si="24">SUM(Q51:Q51)</f>
        <v>3002.3600000000006</v>
      </c>
      <c r="R52" s="58">
        <f t="shared" si="24"/>
        <v>3004.0299999999997</v>
      </c>
      <c r="S52" s="58">
        <f t="shared" si="24"/>
        <v>3350.7899999999995</v>
      </c>
      <c r="T52" s="58">
        <f t="shared" si="24"/>
        <v>3799.28</v>
      </c>
      <c r="U52" s="58">
        <f t="shared" si="24"/>
        <v>3895.63</v>
      </c>
      <c r="V52" s="58">
        <f t="shared" si="24"/>
        <v>3797.38</v>
      </c>
      <c r="W52" s="58">
        <f t="shared" si="24"/>
        <v>3983.5299999999993</v>
      </c>
      <c r="X52" s="58">
        <f t="shared" si="24"/>
        <v>3814.7000000000003</v>
      </c>
      <c r="Y52" s="58">
        <f t="shared" si="24"/>
        <v>3538.76</v>
      </c>
      <c r="Z52" s="58">
        <f t="shared" si="24"/>
        <v>4232.7000000000007</v>
      </c>
      <c r="AA52" s="58">
        <f t="shared" si="24"/>
        <v>4075.72</v>
      </c>
      <c r="AB52" s="58">
        <f t="shared" si="24"/>
        <v>3337.2300000000005</v>
      </c>
      <c r="AC52" s="58">
        <f t="shared" si="24"/>
        <v>17052.09</v>
      </c>
    </row>
    <row r="53" spans="1:29" x14ac:dyDescent="0.2">
      <c r="A53" s="49" t="s">
        <v>296</v>
      </c>
      <c r="B53" s="50"/>
      <c r="C53" s="51"/>
      <c r="D53" s="60"/>
      <c r="E53" s="60"/>
      <c r="F53" s="60"/>
      <c r="G53" s="60"/>
      <c r="H53" s="60"/>
      <c r="I53" s="60"/>
      <c r="J53" s="60"/>
      <c r="K53" s="60"/>
      <c r="L53" s="60"/>
      <c r="M53" s="60"/>
      <c r="N53" s="60"/>
      <c r="O53" s="60"/>
      <c r="P53" s="60"/>
      <c r="Q53" s="60">
        <f t="shared" ref="Q53:AC53" si="25">Q31+Q37+Q44+Q50+Q52</f>
        <v>8545.19</v>
      </c>
      <c r="R53" s="60">
        <f t="shared" si="25"/>
        <v>7792.0199999999995</v>
      </c>
      <c r="S53" s="60">
        <f t="shared" si="25"/>
        <v>8300.31</v>
      </c>
      <c r="T53" s="60">
        <f t="shared" si="25"/>
        <v>8762.44</v>
      </c>
      <c r="U53" s="60">
        <f t="shared" si="25"/>
        <v>9158.67</v>
      </c>
      <c r="V53" s="60">
        <f t="shared" si="25"/>
        <v>8365.130000000001</v>
      </c>
      <c r="W53" s="60">
        <f t="shared" si="25"/>
        <v>9383.6099999999988</v>
      </c>
      <c r="X53" s="60">
        <f t="shared" si="25"/>
        <v>9315.52</v>
      </c>
      <c r="Y53" s="60">
        <f t="shared" si="25"/>
        <v>9331.17</v>
      </c>
      <c r="Z53" s="60">
        <f t="shared" si="25"/>
        <v>11173.380000000001</v>
      </c>
      <c r="AA53" s="60">
        <f t="shared" si="25"/>
        <v>11263.91</v>
      </c>
      <c r="AB53" s="60">
        <f t="shared" si="25"/>
        <v>8876.369999999999</v>
      </c>
      <c r="AC53" s="60">
        <f t="shared" si="25"/>
        <v>42558.630000000005</v>
      </c>
    </row>
    <row r="54" spans="1:29" x14ac:dyDescent="0.2">
      <c r="A54" s="40" t="s">
        <v>297</v>
      </c>
      <c r="B54" s="37" t="s">
        <v>23</v>
      </c>
      <c r="C54" s="8" t="s">
        <v>126</v>
      </c>
      <c r="Q54" s="57">
        <v>1092.55</v>
      </c>
      <c r="R54" s="57">
        <v>1234.95</v>
      </c>
      <c r="S54" s="57">
        <v>1618.4900000000002</v>
      </c>
      <c r="T54" s="57">
        <v>962.95000000000016</v>
      </c>
      <c r="U54" s="57">
        <v>594.84</v>
      </c>
      <c r="V54" s="57">
        <v>1077.54</v>
      </c>
      <c r="W54" s="57">
        <v>1356.3500000000001</v>
      </c>
      <c r="X54" s="57">
        <v>1626.65</v>
      </c>
      <c r="Y54" s="57">
        <v>1475.0000000000002</v>
      </c>
      <c r="Z54" s="57">
        <v>1398.94</v>
      </c>
      <c r="AA54" s="57">
        <v>481.45000000000005</v>
      </c>
      <c r="AB54" s="57">
        <v>712.08999999999992</v>
      </c>
      <c r="AC54" s="57">
        <f>SUM(Q54:U54)</f>
        <v>5503.7800000000007</v>
      </c>
    </row>
    <row r="55" spans="1:29" x14ac:dyDescent="0.2">
      <c r="B55" s="43" t="s">
        <v>298</v>
      </c>
      <c r="C55" s="44"/>
      <c r="D55" s="58"/>
      <c r="E55" s="58"/>
      <c r="F55" s="58"/>
      <c r="G55" s="58"/>
      <c r="H55" s="58"/>
      <c r="I55" s="58"/>
      <c r="J55" s="58"/>
      <c r="K55" s="58"/>
      <c r="L55" s="58"/>
      <c r="M55" s="58"/>
      <c r="N55" s="58"/>
      <c r="O55" s="58"/>
      <c r="P55" s="58"/>
      <c r="Q55" s="58">
        <f>SUM(Q54)</f>
        <v>1092.55</v>
      </c>
      <c r="R55" s="58">
        <f t="shared" ref="R55:AC55" si="26">SUM(R54)</f>
        <v>1234.95</v>
      </c>
      <c r="S55" s="58">
        <f t="shared" si="26"/>
        <v>1618.4900000000002</v>
      </c>
      <c r="T55" s="58">
        <f t="shared" si="26"/>
        <v>962.95000000000016</v>
      </c>
      <c r="U55" s="58">
        <f t="shared" si="26"/>
        <v>594.84</v>
      </c>
      <c r="V55" s="58">
        <f t="shared" si="26"/>
        <v>1077.54</v>
      </c>
      <c r="W55" s="58">
        <f t="shared" si="26"/>
        <v>1356.3500000000001</v>
      </c>
      <c r="X55" s="58">
        <f t="shared" si="26"/>
        <v>1626.65</v>
      </c>
      <c r="Y55" s="58">
        <f t="shared" si="26"/>
        <v>1475.0000000000002</v>
      </c>
      <c r="Z55" s="58">
        <f t="shared" si="26"/>
        <v>1398.94</v>
      </c>
      <c r="AA55" s="58">
        <f t="shared" si="26"/>
        <v>481.45000000000005</v>
      </c>
      <c r="AB55" s="58">
        <f t="shared" si="26"/>
        <v>712.08999999999992</v>
      </c>
      <c r="AC55" s="58">
        <f t="shared" si="26"/>
        <v>5503.7800000000007</v>
      </c>
    </row>
    <row r="56" spans="1:29" x14ac:dyDescent="0.2">
      <c r="B56" s="37" t="s">
        <v>299</v>
      </c>
      <c r="C56" s="8" t="s">
        <v>158</v>
      </c>
      <c r="Q56" s="57">
        <v>316.25</v>
      </c>
      <c r="R56" s="57">
        <v>224.55</v>
      </c>
      <c r="S56" s="57">
        <v>289.95999999999998</v>
      </c>
      <c r="T56" s="57">
        <v>267.06</v>
      </c>
      <c r="U56" s="57">
        <v>309.09999999999997</v>
      </c>
      <c r="V56" s="57">
        <v>440.15000000000003</v>
      </c>
      <c r="W56" s="57">
        <v>351.05</v>
      </c>
      <c r="X56" s="57">
        <v>374.19999999999993</v>
      </c>
      <c r="Y56" s="57">
        <v>357.4</v>
      </c>
      <c r="Z56" s="57">
        <v>492.32999999999993</v>
      </c>
      <c r="AA56" s="57">
        <v>641.1</v>
      </c>
      <c r="AB56" s="57">
        <v>435.09</v>
      </c>
      <c r="AC56" s="57">
        <f t="shared" ref="AC56:AC58" si="27">SUM(Q56:U56)</f>
        <v>1406.9199999999998</v>
      </c>
    </row>
    <row r="57" spans="1:29" x14ac:dyDescent="0.2">
      <c r="B57" s="37"/>
      <c r="C57" s="8" t="s">
        <v>135</v>
      </c>
      <c r="Q57" s="57">
        <v>366.54</v>
      </c>
      <c r="R57" s="57">
        <v>140.94999999999999</v>
      </c>
      <c r="S57" s="57">
        <v>309.54999999999995</v>
      </c>
      <c r="T57" s="57">
        <v>411.05000000000007</v>
      </c>
      <c r="U57" s="57">
        <v>584.29999999999995</v>
      </c>
      <c r="V57" s="57">
        <v>505.65</v>
      </c>
      <c r="W57" s="57">
        <v>474.09</v>
      </c>
      <c r="X57" s="57">
        <v>457.25</v>
      </c>
      <c r="Y57" s="57">
        <v>413.72999999999996</v>
      </c>
      <c r="Z57" s="57">
        <v>403.95000000000005</v>
      </c>
      <c r="AA57" s="57">
        <v>412.84999999999991</v>
      </c>
      <c r="AB57" s="57">
        <v>485.15000000000003</v>
      </c>
      <c r="AC57" s="57">
        <f t="shared" si="27"/>
        <v>1812.39</v>
      </c>
    </row>
    <row r="58" spans="1:29" x14ac:dyDescent="0.2">
      <c r="B58" s="37"/>
      <c r="C58" s="8" t="s">
        <v>136</v>
      </c>
      <c r="Q58" s="57">
        <v>511.39999999999992</v>
      </c>
      <c r="R58" s="57">
        <v>879.70500000000004</v>
      </c>
      <c r="S58" s="57">
        <v>858.7</v>
      </c>
      <c r="T58" s="57">
        <v>709.67000000000007</v>
      </c>
      <c r="U58" s="57">
        <v>685.59999999999991</v>
      </c>
      <c r="V58" s="57">
        <v>585.80000000000018</v>
      </c>
      <c r="W58" s="57">
        <v>674.5</v>
      </c>
      <c r="X58" s="57">
        <v>609.24999999999989</v>
      </c>
      <c r="Y58" s="57">
        <v>605.99</v>
      </c>
      <c r="Z58" s="57">
        <v>687.50000000000011</v>
      </c>
      <c r="AA58" s="57">
        <v>578.99000000000012</v>
      </c>
      <c r="AB58" s="57">
        <v>482.79999999999995</v>
      </c>
      <c r="AC58" s="57">
        <f t="shared" si="27"/>
        <v>3645.0750000000003</v>
      </c>
    </row>
    <row r="59" spans="1:29" x14ac:dyDescent="0.2">
      <c r="B59" s="43" t="s">
        <v>300</v>
      </c>
      <c r="C59" s="44"/>
      <c r="D59" s="58"/>
      <c r="E59" s="58"/>
      <c r="F59" s="58"/>
      <c r="G59" s="58"/>
      <c r="H59" s="58"/>
      <c r="I59" s="58"/>
      <c r="J59" s="58"/>
      <c r="K59" s="58"/>
      <c r="L59" s="58"/>
      <c r="M59" s="58"/>
      <c r="N59" s="58"/>
      <c r="O59" s="58"/>
      <c r="P59" s="58"/>
      <c r="Q59" s="58">
        <f>SUM(Q56:Q58)</f>
        <v>1194.1899999999998</v>
      </c>
      <c r="R59" s="58">
        <f t="shared" ref="R59:AC59" si="28">SUM(R56:R58)</f>
        <v>1245.2049999999999</v>
      </c>
      <c r="S59" s="58">
        <f t="shared" si="28"/>
        <v>1458.21</v>
      </c>
      <c r="T59" s="58">
        <f t="shared" si="28"/>
        <v>1387.7800000000002</v>
      </c>
      <c r="U59" s="58">
        <f t="shared" si="28"/>
        <v>1578.9999999999998</v>
      </c>
      <c r="V59" s="58">
        <f t="shared" si="28"/>
        <v>1531.6000000000001</v>
      </c>
      <c r="W59" s="58">
        <f t="shared" si="28"/>
        <v>1499.6399999999999</v>
      </c>
      <c r="X59" s="58">
        <f t="shared" si="28"/>
        <v>1440.6999999999998</v>
      </c>
      <c r="Y59" s="58">
        <f t="shared" si="28"/>
        <v>1377.12</v>
      </c>
      <c r="Z59" s="58">
        <f t="shared" si="28"/>
        <v>1583.7800000000002</v>
      </c>
      <c r="AA59" s="58">
        <f t="shared" si="28"/>
        <v>1632.94</v>
      </c>
      <c r="AB59" s="58">
        <f t="shared" si="28"/>
        <v>1403.04</v>
      </c>
      <c r="AC59" s="58">
        <f t="shared" si="28"/>
        <v>6864.3850000000002</v>
      </c>
    </row>
    <row r="60" spans="1:29" x14ac:dyDescent="0.2">
      <c r="B60" s="37" t="s">
        <v>301</v>
      </c>
      <c r="C60" s="8" t="s">
        <v>128</v>
      </c>
      <c r="Q60" s="57">
        <v>6499.8949999999995</v>
      </c>
      <c r="R60" s="57">
        <v>5801.7799999999988</v>
      </c>
      <c r="S60" s="57">
        <v>6248.78</v>
      </c>
      <c r="T60" s="57">
        <v>6003.4999999999973</v>
      </c>
      <c r="U60" s="57">
        <v>6026.5099999999993</v>
      </c>
      <c r="V60" s="57">
        <v>5899.4599999999991</v>
      </c>
      <c r="W60" s="57">
        <v>6190.4399999999978</v>
      </c>
      <c r="X60" s="57">
        <v>5878.41</v>
      </c>
      <c r="Y60" s="57">
        <v>5892.5049999999983</v>
      </c>
      <c r="Z60" s="57">
        <v>6591.7199999999975</v>
      </c>
      <c r="AA60" s="57">
        <v>6971.2049999999981</v>
      </c>
      <c r="AB60" s="57">
        <v>5542.5599999999995</v>
      </c>
      <c r="AC60" s="57">
        <f>SUM(Q60:U60)</f>
        <v>30580.464999999993</v>
      </c>
    </row>
    <row r="61" spans="1:29" x14ac:dyDescent="0.2">
      <c r="B61" s="43" t="s">
        <v>302</v>
      </c>
      <c r="C61" s="44"/>
      <c r="D61" s="58"/>
      <c r="E61" s="58"/>
      <c r="F61" s="58"/>
      <c r="G61" s="58"/>
      <c r="H61" s="58"/>
      <c r="I61" s="58"/>
      <c r="J61" s="58"/>
      <c r="K61" s="58"/>
      <c r="L61" s="58"/>
      <c r="M61" s="58"/>
      <c r="N61" s="58"/>
      <c r="O61" s="58"/>
      <c r="P61" s="58"/>
      <c r="Q61" s="58">
        <f>SUM(Q60)</f>
        <v>6499.8949999999995</v>
      </c>
      <c r="R61" s="58">
        <f t="shared" ref="R61:AC61" si="29">SUM(R60)</f>
        <v>5801.7799999999988</v>
      </c>
      <c r="S61" s="58">
        <f t="shared" si="29"/>
        <v>6248.78</v>
      </c>
      <c r="T61" s="58">
        <f t="shared" si="29"/>
        <v>6003.4999999999973</v>
      </c>
      <c r="U61" s="58">
        <f t="shared" si="29"/>
        <v>6026.5099999999993</v>
      </c>
      <c r="V61" s="58">
        <f t="shared" si="29"/>
        <v>5899.4599999999991</v>
      </c>
      <c r="W61" s="58">
        <f t="shared" si="29"/>
        <v>6190.4399999999978</v>
      </c>
      <c r="X61" s="58">
        <f t="shared" si="29"/>
        <v>5878.41</v>
      </c>
      <c r="Y61" s="58">
        <f t="shared" si="29"/>
        <v>5892.5049999999983</v>
      </c>
      <c r="Z61" s="58">
        <f t="shared" si="29"/>
        <v>6591.7199999999975</v>
      </c>
      <c r="AA61" s="58">
        <f t="shared" si="29"/>
        <v>6971.2049999999981</v>
      </c>
      <c r="AB61" s="58">
        <f t="shared" si="29"/>
        <v>5542.5599999999995</v>
      </c>
      <c r="AC61" s="58">
        <f t="shared" si="29"/>
        <v>30580.464999999993</v>
      </c>
    </row>
    <row r="62" spans="1:29" x14ac:dyDescent="0.2">
      <c r="B62" s="37" t="s">
        <v>170</v>
      </c>
      <c r="C62" s="8" t="s">
        <v>171</v>
      </c>
      <c r="Q62" s="57">
        <v>266.8</v>
      </c>
      <c r="R62" s="57">
        <v>250.14999999999998</v>
      </c>
      <c r="S62" s="57">
        <v>423.95</v>
      </c>
      <c r="T62" s="57">
        <v>311.63</v>
      </c>
      <c r="U62" s="57">
        <v>288.50000000000006</v>
      </c>
      <c r="V62" s="57">
        <v>141.30000000000001</v>
      </c>
      <c r="W62" s="57">
        <v>258.90000000000003</v>
      </c>
      <c r="X62" s="57">
        <v>275.15000000000003</v>
      </c>
      <c r="Y62" s="57">
        <v>288.14999999999998</v>
      </c>
      <c r="Z62" s="57">
        <v>375.19</v>
      </c>
      <c r="AA62" s="57">
        <v>253.95</v>
      </c>
      <c r="AB62" s="57">
        <v>222.39999999999998</v>
      </c>
      <c r="AC62" s="57">
        <f t="shared" ref="AC62:AC64" si="30">SUM(Q62:U62)</f>
        <v>1541.0300000000002</v>
      </c>
    </row>
    <row r="63" spans="1:29" x14ac:dyDescent="0.2">
      <c r="B63" s="37"/>
      <c r="C63" s="8" t="s">
        <v>172</v>
      </c>
      <c r="Q63" s="57">
        <v>806.69999999999993</v>
      </c>
      <c r="R63" s="57">
        <v>740.8</v>
      </c>
      <c r="S63" s="57">
        <v>542.20999999999992</v>
      </c>
      <c r="T63" s="57">
        <v>570.20000000000005</v>
      </c>
      <c r="U63" s="57">
        <v>559.25</v>
      </c>
      <c r="V63" s="57">
        <v>489.5</v>
      </c>
      <c r="W63" s="57">
        <v>511.93</v>
      </c>
      <c r="X63" s="57">
        <v>457.95</v>
      </c>
      <c r="Y63" s="57">
        <v>500.09999999999997</v>
      </c>
      <c r="Z63" s="57">
        <v>493.40000000000003</v>
      </c>
      <c r="AA63" s="57">
        <v>688.93999999999994</v>
      </c>
      <c r="AB63" s="57">
        <v>274.64999999999998</v>
      </c>
      <c r="AC63" s="57">
        <f t="shared" si="30"/>
        <v>3219.16</v>
      </c>
    </row>
    <row r="64" spans="1:29" x14ac:dyDescent="0.2">
      <c r="B64" s="37"/>
      <c r="C64" s="8" t="s">
        <v>173</v>
      </c>
      <c r="Q64" s="57">
        <v>852</v>
      </c>
      <c r="R64" s="57">
        <v>608</v>
      </c>
      <c r="S64" s="57">
        <v>347.1</v>
      </c>
      <c r="T64" s="57">
        <v>458</v>
      </c>
      <c r="U64" s="57">
        <v>466.3</v>
      </c>
      <c r="V64" s="57">
        <v>464</v>
      </c>
      <c r="W64" s="57">
        <v>600.20000000000005</v>
      </c>
      <c r="X64" s="57">
        <v>239.2</v>
      </c>
      <c r="Y64" s="57">
        <v>276</v>
      </c>
      <c r="Z64" s="57">
        <v>342.7</v>
      </c>
      <c r="AA64" s="57">
        <v>535</v>
      </c>
      <c r="AB64" s="57">
        <v>224.3</v>
      </c>
      <c r="AC64" s="57">
        <f t="shared" si="30"/>
        <v>2731.4</v>
      </c>
    </row>
    <row r="65" spans="1:29" x14ac:dyDescent="0.2">
      <c r="B65" s="43" t="s">
        <v>303</v>
      </c>
      <c r="C65" s="44"/>
      <c r="D65" s="58"/>
      <c r="E65" s="58"/>
      <c r="F65" s="58"/>
      <c r="G65" s="58"/>
      <c r="H65" s="58"/>
      <c r="I65" s="58"/>
      <c r="J65" s="58"/>
      <c r="K65" s="58"/>
      <c r="L65" s="58"/>
      <c r="M65" s="58"/>
      <c r="N65" s="58"/>
      <c r="O65" s="58"/>
      <c r="P65" s="58"/>
      <c r="Q65" s="58">
        <f>SUM(Q62:Q64)</f>
        <v>1925.5</v>
      </c>
      <c r="R65" s="58">
        <f t="shared" ref="R65:AC65" si="31">SUM(R62:R64)</f>
        <v>1598.9499999999998</v>
      </c>
      <c r="S65" s="58">
        <f t="shared" si="31"/>
        <v>1313.2599999999998</v>
      </c>
      <c r="T65" s="58">
        <f t="shared" si="31"/>
        <v>1339.83</v>
      </c>
      <c r="U65" s="58">
        <f t="shared" si="31"/>
        <v>1314.05</v>
      </c>
      <c r="V65" s="58">
        <f t="shared" si="31"/>
        <v>1094.8</v>
      </c>
      <c r="W65" s="58">
        <f t="shared" si="31"/>
        <v>1371.0300000000002</v>
      </c>
      <c r="X65" s="58">
        <f t="shared" si="31"/>
        <v>972.3</v>
      </c>
      <c r="Y65" s="58">
        <f t="shared" si="31"/>
        <v>1064.25</v>
      </c>
      <c r="Z65" s="58">
        <f t="shared" si="31"/>
        <v>1211.29</v>
      </c>
      <c r="AA65" s="58">
        <f t="shared" si="31"/>
        <v>1477.8899999999999</v>
      </c>
      <c r="AB65" s="58">
        <f t="shared" si="31"/>
        <v>721.34999999999991</v>
      </c>
      <c r="AC65" s="58">
        <f t="shared" si="31"/>
        <v>7491.59</v>
      </c>
    </row>
    <row r="66" spans="1:29" x14ac:dyDescent="0.2">
      <c r="B66" s="37" t="s">
        <v>304</v>
      </c>
      <c r="C66" s="8" t="s">
        <v>129</v>
      </c>
      <c r="Q66" s="57">
        <v>294.8</v>
      </c>
      <c r="R66" s="57">
        <v>198</v>
      </c>
      <c r="S66" s="57">
        <v>201</v>
      </c>
      <c r="T66" s="57">
        <v>342</v>
      </c>
      <c r="U66" s="57">
        <v>521.28</v>
      </c>
      <c r="V66" s="57">
        <v>427.5</v>
      </c>
      <c r="W66" s="57">
        <v>414</v>
      </c>
      <c r="X66" s="57">
        <v>429</v>
      </c>
      <c r="Y66" s="57">
        <v>330.5</v>
      </c>
      <c r="Z66" s="57">
        <v>435.2</v>
      </c>
      <c r="AA66" s="57">
        <v>640.66000000000008</v>
      </c>
      <c r="AB66" s="57">
        <v>370.5</v>
      </c>
      <c r="AC66" s="57">
        <f t="shared" ref="AC66:AC68" si="32">SUM(Q66:U66)</f>
        <v>1557.08</v>
      </c>
    </row>
    <row r="67" spans="1:29" x14ac:dyDescent="0.2">
      <c r="B67" s="37"/>
      <c r="C67" s="8" t="s">
        <v>155</v>
      </c>
      <c r="Q67" s="57">
        <v>686.47000000000014</v>
      </c>
      <c r="R67" s="57">
        <v>604</v>
      </c>
      <c r="S67" s="57">
        <v>617.30000000000007</v>
      </c>
      <c r="T67" s="57">
        <v>532.28</v>
      </c>
      <c r="U67" s="57">
        <v>713.9</v>
      </c>
      <c r="V67" s="57">
        <v>768.6</v>
      </c>
      <c r="W67" s="57">
        <v>596.8599999999999</v>
      </c>
      <c r="X67" s="57">
        <v>649</v>
      </c>
      <c r="Y67" s="57">
        <v>594</v>
      </c>
      <c r="Z67" s="57">
        <v>668.25</v>
      </c>
      <c r="AA67" s="57">
        <v>689.30000000000007</v>
      </c>
      <c r="AB67" s="57">
        <v>600.44000000000005</v>
      </c>
      <c r="AC67" s="57">
        <f t="shared" si="32"/>
        <v>3153.9500000000003</v>
      </c>
    </row>
    <row r="68" spans="1:29" x14ac:dyDescent="0.2">
      <c r="B68" s="37"/>
      <c r="C68" s="8" t="s">
        <v>157</v>
      </c>
      <c r="Q68" s="57">
        <v>364.5</v>
      </c>
      <c r="R68" s="57">
        <v>178</v>
      </c>
      <c r="S68" s="57">
        <v>108.28</v>
      </c>
      <c r="T68" s="57">
        <v>186.6</v>
      </c>
      <c r="U68" s="57">
        <v>180</v>
      </c>
      <c r="V68" s="57">
        <v>108</v>
      </c>
      <c r="W68" s="57">
        <v>289</v>
      </c>
      <c r="X68" s="57">
        <v>159</v>
      </c>
      <c r="Y68" s="57">
        <v>213</v>
      </c>
      <c r="Z68" s="57">
        <v>108</v>
      </c>
      <c r="AA68" s="57">
        <v>229.5</v>
      </c>
      <c r="AB68" s="57">
        <v>180.67999999999998</v>
      </c>
      <c r="AC68" s="57">
        <f t="shared" si="32"/>
        <v>1017.38</v>
      </c>
    </row>
    <row r="69" spans="1:29" x14ac:dyDescent="0.2">
      <c r="B69" s="43" t="s">
        <v>305</v>
      </c>
      <c r="C69" s="44"/>
      <c r="D69" s="58"/>
      <c r="E69" s="58"/>
      <c r="F69" s="58"/>
      <c r="G69" s="58"/>
      <c r="H69" s="58"/>
      <c r="I69" s="58"/>
      <c r="J69" s="58"/>
      <c r="K69" s="58"/>
      <c r="L69" s="58"/>
      <c r="M69" s="58"/>
      <c r="N69" s="58"/>
      <c r="O69" s="58"/>
      <c r="P69" s="58"/>
      <c r="Q69" s="58">
        <f>SUM(Q66:Q68)</f>
        <v>1345.7700000000002</v>
      </c>
      <c r="R69" s="58">
        <f t="shared" ref="R69:AC69" si="33">SUM(R66:R68)</f>
        <v>980</v>
      </c>
      <c r="S69" s="58">
        <f t="shared" si="33"/>
        <v>926.58</v>
      </c>
      <c r="T69" s="58">
        <f t="shared" si="33"/>
        <v>1060.8799999999999</v>
      </c>
      <c r="U69" s="58">
        <f t="shared" si="33"/>
        <v>1415.1799999999998</v>
      </c>
      <c r="V69" s="58">
        <f t="shared" si="33"/>
        <v>1304.0999999999999</v>
      </c>
      <c r="W69" s="58">
        <f t="shared" si="33"/>
        <v>1299.8599999999999</v>
      </c>
      <c r="X69" s="58">
        <f t="shared" si="33"/>
        <v>1237</v>
      </c>
      <c r="Y69" s="58">
        <f t="shared" si="33"/>
        <v>1137.5</v>
      </c>
      <c r="Z69" s="58">
        <f t="shared" si="33"/>
        <v>1211.45</v>
      </c>
      <c r="AA69" s="58">
        <f t="shared" si="33"/>
        <v>1559.46</v>
      </c>
      <c r="AB69" s="58">
        <f t="shared" si="33"/>
        <v>1151.6200000000001</v>
      </c>
      <c r="AC69" s="58">
        <f t="shared" si="33"/>
        <v>5728.4100000000008</v>
      </c>
    </row>
    <row r="70" spans="1:29" x14ac:dyDescent="0.2">
      <c r="A70" s="49" t="s">
        <v>306</v>
      </c>
      <c r="B70" s="50"/>
      <c r="C70" s="51"/>
      <c r="D70" s="60"/>
      <c r="E70" s="60"/>
      <c r="F70" s="60"/>
      <c r="G70" s="60"/>
      <c r="H70" s="60"/>
      <c r="I70" s="60"/>
      <c r="J70" s="60"/>
      <c r="K70" s="60"/>
      <c r="L70" s="60"/>
      <c r="M70" s="60"/>
      <c r="N70" s="60"/>
      <c r="O70" s="60"/>
      <c r="P70" s="60"/>
      <c r="Q70" s="60">
        <f>Q55+Q59+Q61+Q65+Q69</f>
        <v>12057.904999999999</v>
      </c>
      <c r="R70" s="60">
        <f t="shared" ref="R70:AC70" si="34">R55+R59+R61+R65+R69</f>
        <v>10860.884999999998</v>
      </c>
      <c r="S70" s="60">
        <f t="shared" si="34"/>
        <v>11565.32</v>
      </c>
      <c r="T70" s="60">
        <f t="shared" si="34"/>
        <v>10754.939999999997</v>
      </c>
      <c r="U70" s="60">
        <f t="shared" si="34"/>
        <v>10929.579999999998</v>
      </c>
      <c r="V70" s="60">
        <f t="shared" si="34"/>
        <v>10907.499999999998</v>
      </c>
      <c r="W70" s="60">
        <f t="shared" si="34"/>
        <v>11717.319999999998</v>
      </c>
      <c r="X70" s="60">
        <f t="shared" si="34"/>
        <v>11155.06</v>
      </c>
      <c r="Y70" s="60">
        <f t="shared" si="34"/>
        <v>10946.374999999998</v>
      </c>
      <c r="Z70" s="60">
        <f t="shared" si="34"/>
        <v>11997.18</v>
      </c>
      <c r="AA70" s="60">
        <f t="shared" si="34"/>
        <v>12122.944999999996</v>
      </c>
      <c r="AB70" s="60">
        <f t="shared" si="34"/>
        <v>9530.66</v>
      </c>
      <c r="AC70" s="60">
        <f t="shared" si="34"/>
        <v>56168.62999999999</v>
      </c>
    </row>
    <row r="71" spans="1:29" x14ac:dyDescent="0.2">
      <c r="A71" s="40" t="s">
        <v>307</v>
      </c>
      <c r="B71" s="37" t="s">
        <v>131</v>
      </c>
      <c r="C71" s="8" t="s">
        <v>131</v>
      </c>
      <c r="Q71" s="57">
        <v>252.2</v>
      </c>
      <c r="R71" s="57">
        <v>89.5</v>
      </c>
      <c r="S71" s="57">
        <v>176</v>
      </c>
      <c r="T71" s="57">
        <v>218</v>
      </c>
      <c r="U71" s="57">
        <v>342</v>
      </c>
      <c r="V71" s="57">
        <v>252</v>
      </c>
      <c r="W71" s="57">
        <v>117.95</v>
      </c>
      <c r="X71" s="57">
        <v>97.85</v>
      </c>
      <c r="Y71" s="57">
        <v>274.75</v>
      </c>
      <c r="Z71" s="57">
        <v>341.45</v>
      </c>
      <c r="AA71" s="57">
        <v>252</v>
      </c>
      <c r="AB71" s="57">
        <v>252</v>
      </c>
      <c r="AC71" s="57">
        <f>SUM(Q71:U71)</f>
        <v>1077.7</v>
      </c>
    </row>
    <row r="72" spans="1:29" x14ac:dyDescent="0.2">
      <c r="B72" s="43" t="s">
        <v>308</v>
      </c>
      <c r="C72" s="44"/>
      <c r="D72" s="58"/>
      <c r="E72" s="58"/>
      <c r="F72" s="58"/>
      <c r="G72" s="58"/>
      <c r="H72" s="58"/>
      <c r="I72" s="58"/>
      <c r="J72" s="58"/>
      <c r="K72" s="58"/>
      <c r="L72" s="58"/>
      <c r="M72" s="58"/>
      <c r="N72" s="58"/>
      <c r="O72" s="58"/>
      <c r="P72" s="58"/>
      <c r="Q72" s="58">
        <f>SUM(Q71)</f>
        <v>252.2</v>
      </c>
      <c r="R72" s="58">
        <f t="shared" ref="R72:AC72" si="35">SUM(R71)</f>
        <v>89.5</v>
      </c>
      <c r="S72" s="58">
        <f t="shared" si="35"/>
        <v>176</v>
      </c>
      <c r="T72" s="58">
        <f t="shared" si="35"/>
        <v>218</v>
      </c>
      <c r="U72" s="58">
        <f t="shared" si="35"/>
        <v>342</v>
      </c>
      <c r="V72" s="58">
        <f t="shared" si="35"/>
        <v>252</v>
      </c>
      <c r="W72" s="58">
        <f t="shared" si="35"/>
        <v>117.95</v>
      </c>
      <c r="X72" s="58">
        <f t="shared" si="35"/>
        <v>97.85</v>
      </c>
      <c r="Y72" s="58">
        <f t="shared" si="35"/>
        <v>274.75</v>
      </c>
      <c r="Z72" s="58">
        <f t="shared" si="35"/>
        <v>341.45</v>
      </c>
      <c r="AA72" s="58">
        <f t="shared" si="35"/>
        <v>252</v>
      </c>
      <c r="AB72" s="58">
        <f t="shared" si="35"/>
        <v>252</v>
      </c>
      <c r="AC72" s="58">
        <f t="shared" si="35"/>
        <v>1077.7</v>
      </c>
    </row>
    <row r="73" spans="1:29" x14ac:dyDescent="0.2">
      <c r="B73" s="37" t="s">
        <v>24</v>
      </c>
      <c r="C73" s="8" t="s">
        <v>113</v>
      </c>
      <c r="Q73" s="57">
        <v>629.50000000000011</v>
      </c>
      <c r="R73" s="57">
        <v>556.34999999999991</v>
      </c>
      <c r="S73" s="57">
        <v>633.71999999999991</v>
      </c>
      <c r="T73" s="57">
        <v>592.50000000000011</v>
      </c>
      <c r="U73" s="57">
        <v>533.90000000000009</v>
      </c>
      <c r="V73" s="57">
        <v>293.09999999999997</v>
      </c>
      <c r="W73" s="57">
        <v>455.95000000000005</v>
      </c>
      <c r="X73" s="57">
        <v>589.80000000000007</v>
      </c>
      <c r="Y73" s="57">
        <v>561.80000000000007</v>
      </c>
      <c r="Z73" s="57">
        <v>602</v>
      </c>
      <c r="AA73" s="57">
        <v>767.74999999999989</v>
      </c>
      <c r="AB73" s="57">
        <v>675.99999999999977</v>
      </c>
      <c r="AC73" s="57">
        <f t="shared" ref="AC73:AC78" si="36">SUM(Q73:U73)</f>
        <v>2945.97</v>
      </c>
    </row>
    <row r="74" spans="1:29" x14ac:dyDescent="0.2">
      <c r="B74" s="37"/>
      <c r="C74" s="8" t="s">
        <v>114</v>
      </c>
      <c r="Q74" s="57">
        <v>980.4</v>
      </c>
      <c r="R74" s="57">
        <v>1446.6</v>
      </c>
      <c r="S74" s="57">
        <v>1059.6600000000001</v>
      </c>
      <c r="T74" s="57">
        <v>1155.25</v>
      </c>
      <c r="U74" s="57">
        <v>1126.3800000000001</v>
      </c>
      <c r="V74" s="57">
        <v>718.03</v>
      </c>
      <c r="W74" s="57">
        <v>834.1</v>
      </c>
      <c r="X74" s="57">
        <v>1224.26</v>
      </c>
      <c r="Y74" s="57">
        <v>957.3</v>
      </c>
      <c r="Z74" s="57">
        <v>1085.0899999999999</v>
      </c>
      <c r="AA74" s="57">
        <v>1096.82</v>
      </c>
      <c r="AB74" s="57">
        <v>869.15000000000009</v>
      </c>
      <c r="AC74" s="57">
        <f t="shared" si="36"/>
        <v>5768.29</v>
      </c>
    </row>
    <row r="75" spans="1:29" x14ac:dyDescent="0.2">
      <c r="B75" s="37"/>
      <c r="C75" s="8" t="s">
        <v>116</v>
      </c>
      <c r="Q75" s="57">
        <v>430.15</v>
      </c>
      <c r="R75" s="57">
        <v>449.95</v>
      </c>
      <c r="S75" s="57">
        <v>267.72999999999996</v>
      </c>
      <c r="T75" s="57">
        <v>428.54999999999995</v>
      </c>
      <c r="U75" s="57">
        <v>405.20000000000005</v>
      </c>
      <c r="V75" s="57">
        <v>406.20000000000005</v>
      </c>
      <c r="W75" s="57">
        <v>460.71000000000004</v>
      </c>
      <c r="X75" s="57">
        <v>519.44999999999993</v>
      </c>
      <c r="Y75" s="57">
        <v>461.54999999999995</v>
      </c>
      <c r="Z75" s="57">
        <v>380.25</v>
      </c>
      <c r="AA75" s="57">
        <v>471.9</v>
      </c>
      <c r="AB75" s="57">
        <v>334.65000000000003</v>
      </c>
      <c r="AC75" s="57">
        <f t="shared" si="36"/>
        <v>1981.58</v>
      </c>
    </row>
    <row r="76" spans="1:29" x14ac:dyDescent="0.2">
      <c r="B76" s="37"/>
      <c r="C76" s="8" t="s">
        <v>117</v>
      </c>
      <c r="Q76" s="57">
        <v>480.09999999999997</v>
      </c>
      <c r="R76" s="57">
        <v>530.15</v>
      </c>
      <c r="S76" s="57">
        <v>512.42999999999995</v>
      </c>
      <c r="T76" s="57">
        <v>450.73</v>
      </c>
      <c r="U76" s="57">
        <v>537.44999999999993</v>
      </c>
      <c r="V76" s="57">
        <v>536.35</v>
      </c>
      <c r="W76" s="57">
        <v>506.85</v>
      </c>
      <c r="X76" s="57">
        <v>552</v>
      </c>
      <c r="Y76" s="57">
        <v>571.45000000000005</v>
      </c>
      <c r="Z76" s="57">
        <v>774.80000000000007</v>
      </c>
      <c r="AA76" s="57">
        <v>575.32000000000005</v>
      </c>
      <c r="AB76" s="57">
        <v>589.40000000000009</v>
      </c>
      <c r="AC76" s="57">
        <f t="shared" si="36"/>
        <v>2510.8599999999997</v>
      </c>
    </row>
    <row r="77" spans="1:29" x14ac:dyDescent="0.2">
      <c r="B77" s="37"/>
      <c r="C77" s="8" t="s">
        <v>118</v>
      </c>
      <c r="Q77" s="57">
        <v>461.45</v>
      </c>
      <c r="R77" s="57">
        <v>442</v>
      </c>
      <c r="S77" s="57">
        <v>242.18</v>
      </c>
      <c r="T77" s="57">
        <v>263.39999999999998</v>
      </c>
      <c r="U77" s="57">
        <v>335</v>
      </c>
      <c r="V77" s="57">
        <v>321.27999999999997</v>
      </c>
      <c r="W77" s="57">
        <v>360.2</v>
      </c>
      <c r="X77" s="57">
        <v>272.39999999999998</v>
      </c>
      <c r="Y77" s="57">
        <v>318.75</v>
      </c>
      <c r="Z77" s="57">
        <v>306.60000000000002</v>
      </c>
      <c r="AA77" s="57">
        <v>373.85</v>
      </c>
      <c r="AB77" s="57">
        <v>250</v>
      </c>
      <c r="AC77" s="57">
        <f t="shared" si="36"/>
        <v>1744.0300000000002</v>
      </c>
    </row>
    <row r="78" spans="1:29" x14ac:dyDescent="0.2">
      <c r="B78" s="37"/>
      <c r="C78" s="8" t="s">
        <v>115</v>
      </c>
      <c r="Q78" s="57">
        <v>182.35000000000002</v>
      </c>
      <c r="R78" s="57">
        <v>169.04999999999998</v>
      </c>
      <c r="S78" s="57">
        <v>194.15</v>
      </c>
      <c r="T78" s="57">
        <v>197.35</v>
      </c>
      <c r="U78" s="57">
        <v>204.04999999999998</v>
      </c>
      <c r="V78" s="57">
        <v>154.61999999999998</v>
      </c>
      <c r="W78" s="57">
        <v>284.79999999999995</v>
      </c>
      <c r="X78" s="57">
        <v>230.25</v>
      </c>
      <c r="Y78" s="57">
        <v>230.7</v>
      </c>
      <c r="Z78" s="57">
        <v>194.4</v>
      </c>
      <c r="AA78" s="57">
        <v>244.04</v>
      </c>
      <c r="AB78" s="57">
        <v>186.05</v>
      </c>
      <c r="AC78" s="57">
        <f t="shared" si="36"/>
        <v>946.94999999999993</v>
      </c>
    </row>
    <row r="79" spans="1:29" x14ac:dyDescent="0.2">
      <c r="B79" s="43" t="s">
        <v>309</v>
      </c>
      <c r="C79" s="44"/>
      <c r="D79" s="58"/>
      <c r="E79" s="58"/>
      <c r="F79" s="58"/>
      <c r="G79" s="58"/>
      <c r="H79" s="58"/>
      <c r="I79" s="58"/>
      <c r="J79" s="58"/>
      <c r="K79" s="58"/>
      <c r="L79" s="58"/>
      <c r="M79" s="58"/>
      <c r="N79" s="58"/>
      <c r="O79" s="58"/>
      <c r="P79" s="58"/>
      <c r="Q79" s="58">
        <f>SUM(Q73:Q78)</f>
        <v>3163.95</v>
      </c>
      <c r="R79" s="58">
        <f t="shared" ref="R79:AC79" si="37">SUM(R73:R78)</f>
        <v>3594.1</v>
      </c>
      <c r="S79" s="58">
        <f t="shared" si="37"/>
        <v>2909.87</v>
      </c>
      <c r="T79" s="58">
        <f t="shared" si="37"/>
        <v>3087.78</v>
      </c>
      <c r="U79" s="58">
        <f t="shared" si="37"/>
        <v>3141.9800000000005</v>
      </c>
      <c r="V79" s="58">
        <f t="shared" si="37"/>
        <v>2429.58</v>
      </c>
      <c r="W79" s="58">
        <f t="shared" si="37"/>
        <v>2902.6099999999997</v>
      </c>
      <c r="X79" s="58">
        <f t="shared" si="37"/>
        <v>3388.16</v>
      </c>
      <c r="Y79" s="58">
        <f t="shared" si="37"/>
        <v>3101.5499999999997</v>
      </c>
      <c r="Z79" s="58">
        <f t="shared" si="37"/>
        <v>3343.1400000000003</v>
      </c>
      <c r="AA79" s="58">
        <f t="shared" si="37"/>
        <v>3529.68</v>
      </c>
      <c r="AB79" s="58">
        <f t="shared" si="37"/>
        <v>2905.25</v>
      </c>
      <c r="AC79" s="58">
        <f t="shared" si="37"/>
        <v>15897.680000000002</v>
      </c>
    </row>
    <row r="80" spans="1:29" x14ac:dyDescent="0.2">
      <c r="B80" s="37" t="s">
        <v>310</v>
      </c>
      <c r="C80" s="8" t="s">
        <v>137</v>
      </c>
      <c r="Q80" s="57">
        <v>1955.665</v>
      </c>
      <c r="R80" s="57">
        <v>1457.85</v>
      </c>
      <c r="S80" s="57">
        <v>1489.32</v>
      </c>
      <c r="T80" s="57">
        <v>1423.2</v>
      </c>
      <c r="U80" s="57">
        <v>1686.37</v>
      </c>
      <c r="V80" s="57">
        <v>1754.95</v>
      </c>
      <c r="W80" s="57">
        <v>1626.3500000000001</v>
      </c>
      <c r="X80" s="57">
        <v>2003.1500000000003</v>
      </c>
      <c r="Y80" s="57">
        <v>2028.6999999999998</v>
      </c>
      <c r="Z80" s="57">
        <v>2100.65</v>
      </c>
      <c r="AA80" s="57">
        <v>2081.5699999999997</v>
      </c>
      <c r="AB80" s="57">
        <v>1758.6999999999998</v>
      </c>
      <c r="AC80" s="57">
        <f t="shared" ref="AC80:AC82" si="38">SUM(Q80:U80)</f>
        <v>8012.4049999999997</v>
      </c>
    </row>
    <row r="81" spans="1:30" x14ac:dyDescent="0.2">
      <c r="B81" s="37"/>
      <c r="C81" s="8" t="s">
        <v>139</v>
      </c>
      <c r="Q81" s="57">
        <v>296.79999999999995</v>
      </c>
      <c r="R81" s="57">
        <v>90</v>
      </c>
      <c r="S81" s="57">
        <v>162.44</v>
      </c>
      <c r="T81" s="57">
        <v>234</v>
      </c>
      <c r="U81" s="57">
        <v>197.5</v>
      </c>
      <c r="V81" s="57">
        <v>161.89999999999998</v>
      </c>
      <c r="W81" s="57">
        <v>355.45</v>
      </c>
      <c r="X81" s="57">
        <v>364.85</v>
      </c>
      <c r="Y81" s="57">
        <v>197.85</v>
      </c>
      <c r="Z81" s="57">
        <v>431.79999999999995</v>
      </c>
      <c r="AA81" s="57">
        <v>351</v>
      </c>
      <c r="AB81" s="57">
        <v>299.95</v>
      </c>
      <c r="AC81" s="57">
        <f t="shared" si="38"/>
        <v>980.74</v>
      </c>
    </row>
    <row r="82" spans="1:30" x14ac:dyDescent="0.2">
      <c r="B82" s="37"/>
      <c r="C82" s="8" t="s">
        <v>138</v>
      </c>
      <c r="Q82" s="57">
        <v>502.59999999999997</v>
      </c>
      <c r="R82" s="57">
        <v>576</v>
      </c>
      <c r="S82" s="57">
        <v>496</v>
      </c>
      <c r="T82" s="57">
        <v>340.53999999999996</v>
      </c>
      <c r="U82" s="57">
        <v>340.95</v>
      </c>
      <c r="V82" s="57">
        <v>374</v>
      </c>
      <c r="W82" s="57">
        <v>400</v>
      </c>
      <c r="X82" s="57">
        <v>515.95000000000005</v>
      </c>
      <c r="Y82" s="57">
        <v>584</v>
      </c>
      <c r="Z82" s="57">
        <v>737</v>
      </c>
      <c r="AA82" s="57">
        <v>541</v>
      </c>
      <c r="AB82" s="57">
        <v>597</v>
      </c>
      <c r="AC82" s="57">
        <f t="shared" si="38"/>
        <v>2256.0899999999997</v>
      </c>
    </row>
    <row r="83" spans="1:30" x14ac:dyDescent="0.2">
      <c r="B83" s="43" t="s">
        <v>311</v>
      </c>
      <c r="C83" s="44"/>
      <c r="D83" s="58"/>
      <c r="E83" s="58"/>
      <c r="F83" s="58"/>
      <c r="G83" s="58"/>
      <c r="H83" s="58"/>
      <c r="I83" s="58"/>
      <c r="J83" s="58"/>
      <c r="K83" s="58"/>
      <c r="L83" s="58"/>
      <c r="M83" s="58"/>
      <c r="N83" s="58"/>
      <c r="O83" s="58"/>
      <c r="P83" s="58"/>
      <c r="Q83" s="58">
        <f>SUM(Q80:Q82)</f>
        <v>2755.0650000000001</v>
      </c>
      <c r="R83" s="58">
        <f t="shared" ref="R83:AC83" si="39">SUM(R80:R82)</f>
        <v>2123.85</v>
      </c>
      <c r="S83" s="58">
        <f t="shared" si="39"/>
        <v>2147.7600000000002</v>
      </c>
      <c r="T83" s="58">
        <f t="shared" si="39"/>
        <v>1997.74</v>
      </c>
      <c r="U83" s="58">
        <f t="shared" si="39"/>
        <v>2224.8199999999997</v>
      </c>
      <c r="V83" s="58">
        <f t="shared" si="39"/>
        <v>2290.85</v>
      </c>
      <c r="W83" s="58">
        <f t="shared" si="39"/>
        <v>2381.8000000000002</v>
      </c>
      <c r="X83" s="58">
        <f t="shared" si="39"/>
        <v>2883.9500000000007</v>
      </c>
      <c r="Y83" s="58">
        <f t="shared" si="39"/>
        <v>2810.5499999999997</v>
      </c>
      <c r="Z83" s="58">
        <f t="shared" si="39"/>
        <v>3269.45</v>
      </c>
      <c r="AA83" s="58">
        <f t="shared" si="39"/>
        <v>2973.5699999999997</v>
      </c>
      <c r="AB83" s="58">
        <f t="shared" si="39"/>
        <v>2655.6499999999996</v>
      </c>
      <c r="AC83" s="58">
        <f t="shared" si="39"/>
        <v>11249.235000000001</v>
      </c>
    </row>
    <row r="84" spans="1:30" x14ac:dyDescent="0.2">
      <c r="B84" s="37" t="s">
        <v>312</v>
      </c>
      <c r="C84" s="8" t="s">
        <v>132</v>
      </c>
      <c r="Q84" s="57">
        <v>615</v>
      </c>
      <c r="R84" s="57">
        <v>641.6</v>
      </c>
      <c r="S84" s="57">
        <v>604.55000000000007</v>
      </c>
      <c r="T84" s="57">
        <v>671.45</v>
      </c>
      <c r="U84" s="57">
        <v>580.79999999999995</v>
      </c>
      <c r="V84" s="57">
        <v>402.20000000000005</v>
      </c>
      <c r="W84" s="57">
        <v>562.75</v>
      </c>
      <c r="X84" s="57">
        <v>616.45000000000016</v>
      </c>
      <c r="Y84" s="57">
        <v>413.69999999999993</v>
      </c>
      <c r="Z84" s="57">
        <v>455.65</v>
      </c>
      <c r="AA84" s="57">
        <v>571.20000000000016</v>
      </c>
      <c r="AB84" s="57">
        <v>494.75</v>
      </c>
      <c r="AC84" s="57">
        <f t="shared" ref="AC84:AC85" si="40">SUM(Q84:U84)</f>
        <v>3113.4000000000005</v>
      </c>
    </row>
    <row r="85" spans="1:30" x14ac:dyDescent="0.2">
      <c r="B85" s="37"/>
      <c r="C85" s="8" t="s">
        <v>133</v>
      </c>
      <c r="Q85" s="57">
        <v>704.75</v>
      </c>
      <c r="R85" s="57">
        <v>558.75</v>
      </c>
      <c r="S85" s="57">
        <v>534.4</v>
      </c>
      <c r="T85" s="57">
        <v>518.65000000000009</v>
      </c>
      <c r="U85" s="57">
        <v>481.15000000000003</v>
      </c>
      <c r="V85" s="57">
        <v>603.85</v>
      </c>
      <c r="W85" s="57">
        <v>453.54999999999995</v>
      </c>
      <c r="X85" s="57">
        <v>541.65</v>
      </c>
      <c r="Y85" s="57">
        <v>679.3</v>
      </c>
      <c r="Z85" s="57">
        <v>606.05000000000007</v>
      </c>
      <c r="AA85" s="57">
        <v>670.15</v>
      </c>
      <c r="AB85" s="57">
        <v>633.94000000000005</v>
      </c>
      <c r="AC85" s="57">
        <f t="shared" si="40"/>
        <v>2797.7000000000003</v>
      </c>
    </row>
    <row r="86" spans="1:30" x14ac:dyDescent="0.2">
      <c r="B86" s="43" t="s">
        <v>313</v>
      </c>
      <c r="C86" s="44"/>
      <c r="D86" s="58"/>
      <c r="E86" s="58"/>
      <c r="F86" s="58"/>
      <c r="G86" s="58"/>
      <c r="H86" s="58"/>
      <c r="I86" s="58"/>
      <c r="J86" s="58"/>
      <c r="K86" s="58"/>
      <c r="L86" s="58"/>
      <c r="M86" s="58"/>
      <c r="N86" s="58"/>
      <c r="O86" s="58"/>
      <c r="P86" s="58"/>
      <c r="Q86" s="58">
        <f>SUM(Q84:Q85)</f>
        <v>1319.75</v>
      </c>
      <c r="R86" s="58">
        <f t="shared" ref="R86:AC86" si="41">SUM(R84:R85)</f>
        <v>1200.3499999999999</v>
      </c>
      <c r="S86" s="58">
        <f t="shared" si="41"/>
        <v>1138.95</v>
      </c>
      <c r="T86" s="58">
        <f t="shared" si="41"/>
        <v>1190.1000000000001</v>
      </c>
      <c r="U86" s="58">
        <f t="shared" si="41"/>
        <v>1061.95</v>
      </c>
      <c r="V86" s="58">
        <f t="shared" si="41"/>
        <v>1006.0500000000001</v>
      </c>
      <c r="W86" s="58">
        <f t="shared" si="41"/>
        <v>1016.3</v>
      </c>
      <c r="X86" s="58">
        <f t="shared" si="41"/>
        <v>1158.1000000000001</v>
      </c>
      <c r="Y86" s="58">
        <f t="shared" si="41"/>
        <v>1093</v>
      </c>
      <c r="Z86" s="58">
        <f t="shared" si="41"/>
        <v>1061.7</v>
      </c>
      <c r="AA86" s="58">
        <f t="shared" si="41"/>
        <v>1241.3500000000001</v>
      </c>
      <c r="AB86" s="58">
        <f t="shared" si="41"/>
        <v>1128.69</v>
      </c>
      <c r="AC86" s="58">
        <f t="shared" si="41"/>
        <v>5911.1</v>
      </c>
    </row>
    <row r="87" spans="1:30" x14ac:dyDescent="0.2">
      <c r="B87" s="37" t="s">
        <v>314</v>
      </c>
      <c r="C87" s="8" t="s">
        <v>120</v>
      </c>
      <c r="Q87" s="57">
        <v>401.65000000000003</v>
      </c>
      <c r="R87" s="57">
        <v>399.9</v>
      </c>
      <c r="S87" s="57">
        <v>348.7</v>
      </c>
      <c r="T87" s="57">
        <v>498.80000000000007</v>
      </c>
      <c r="U87" s="57">
        <v>387.6</v>
      </c>
      <c r="V87" s="57">
        <v>392.35</v>
      </c>
      <c r="W87" s="57">
        <v>408.45000000000005</v>
      </c>
      <c r="X87" s="57">
        <v>292.75</v>
      </c>
      <c r="Y87" s="57">
        <v>406.2</v>
      </c>
      <c r="Z87" s="57">
        <v>426.99999999999994</v>
      </c>
      <c r="AA87" s="57">
        <v>393.94499999999999</v>
      </c>
      <c r="AB87" s="57">
        <v>269.89999999999998</v>
      </c>
      <c r="AC87" s="57">
        <f t="shared" ref="AC87:AC91" si="42">SUM(Q87:U87)</f>
        <v>2036.65</v>
      </c>
    </row>
    <row r="88" spans="1:30" x14ac:dyDescent="0.2">
      <c r="B88" s="37"/>
      <c r="C88" s="8" t="s">
        <v>121</v>
      </c>
      <c r="Q88" s="57">
        <v>195.95</v>
      </c>
      <c r="R88" s="57">
        <v>206</v>
      </c>
      <c r="S88" s="57">
        <v>376.32</v>
      </c>
      <c r="T88" s="57">
        <v>224</v>
      </c>
      <c r="U88" s="57">
        <v>192</v>
      </c>
      <c r="V88" s="57">
        <v>152</v>
      </c>
      <c r="W88" s="57">
        <v>112</v>
      </c>
      <c r="X88" s="57">
        <v>136</v>
      </c>
      <c r="Y88" s="57">
        <v>332.13</v>
      </c>
      <c r="Z88" s="57">
        <v>240</v>
      </c>
      <c r="AA88" s="57">
        <v>351.95</v>
      </c>
      <c r="AB88" s="57">
        <v>264.8</v>
      </c>
      <c r="AC88" s="57">
        <f t="shared" si="42"/>
        <v>1194.27</v>
      </c>
    </row>
    <row r="89" spans="1:30" x14ac:dyDescent="0.2">
      <c r="B89" s="37"/>
      <c r="C89" s="8" t="s">
        <v>122</v>
      </c>
      <c r="Q89" s="57">
        <v>262.89999999999998</v>
      </c>
      <c r="R89" s="57">
        <v>291.8</v>
      </c>
      <c r="S89" s="57">
        <v>306.3</v>
      </c>
      <c r="T89" s="57">
        <v>358.55</v>
      </c>
      <c r="U89" s="57">
        <v>270</v>
      </c>
      <c r="V89" s="57">
        <v>278.10000000000002</v>
      </c>
      <c r="W89" s="57">
        <v>228.53999999999996</v>
      </c>
      <c r="X89" s="57">
        <v>190.39999999999998</v>
      </c>
      <c r="Y89" s="57">
        <v>208.50000000000003</v>
      </c>
      <c r="Z89" s="57">
        <v>222.25000000000003</v>
      </c>
      <c r="AA89" s="57">
        <v>311.16999999999996</v>
      </c>
      <c r="AB89" s="57">
        <v>231.65000000000003</v>
      </c>
      <c r="AC89" s="57">
        <f t="shared" si="42"/>
        <v>1489.55</v>
      </c>
    </row>
    <row r="90" spans="1:30" x14ac:dyDescent="0.2">
      <c r="B90" s="37"/>
      <c r="C90" s="8" t="s">
        <v>123</v>
      </c>
      <c r="Q90" s="57">
        <v>209.4</v>
      </c>
      <c r="R90" s="57">
        <v>218.01000000000002</v>
      </c>
      <c r="S90" s="57">
        <v>173.3</v>
      </c>
      <c r="T90" s="57">
        <v>167.85000000000002</v>
      </c>
      <c r="U90" s="57">
        <v>242.2</v>
      </c>
      <c r="V90" s="57">
        <v>363.25000000000006</v>
      </c>
      <c r="W90" s="57">
        <v>350.19999999999993</v>
      </c>
      <c r="X90" s="57">
        <v>424.44999999999993</v>
      </c>
      <c r="Y90" s="57">
        <v>264.54999999999995</v>
      </c>
      <c r="Z90" s="57">
        <v>288.95</v>
      </c>
      <c r="AA90" s="57">
        <v>236.05000000000004</v>
      </c>
      <c r="AB90" s="57">
        <v>269.84999999999997</v>
      </c>
      <c r="AC90" s="57">
        <f t="shared" si="42"/>
        <v>1010.76</v>
      </c>
    </row>
    <row r="91" spans="1:30" x14ac:dyDescent="0.2">
      <c r="B91" s="37"/>
      <c r="C91" s="8" t="s">
        <v>315</v>
      </c>
      <c r="Q91" s="57">
        <v>407</v>
      </c>
      <c r="R91" s="57">
        <v>299</v>
      </c>
      <c r="S91" s="57">
        <v>256.27999999999997</v>
      </c>
      <c r="T91" s="57">
        <v>206</v>
      </c>
      <c r="U91" s="57">
        <v>278.40000000000003</v>
      </c>
      <c r="V91" s="57">
        <v>312</v>
      </c>
      <c r="W91" s="57">
        <v>424</v>
      </c>
      <c r="X91" s="57">
        <v>408</v>
      </c>
      <c r="Y91" s="57">
        <v>233</v>
      </c>
      <c r="Z91" s="57">
        <v>366</v>
      </c>
      <c r="AA91" s="57">
        <v>390.22</v>
      </c>
      <c r="AB91" s="57">
        <v>317</v>
      </c>
      <c r="AC91" s="57">
        <f t="shared" si="42"/>
        <v>1446.68</v>
      </c>
    </row>
    <row r="92" spans="1:30" x14ac:dyDescent="0.2">
      <c r="B92" s="43" t="s">
        <v>316</v>
      </c>
      <c r="C92" s="44"/>
      <c r="D92" s="58"/>
      <c r="E92" s="58"/>
      <c r="F92" s="58"/>
      <c r="G92" s="58"/>
      <c r="H92" s="58"/>
      <c r="I92" s="58"/>
      <c r="J92" s="58"/>
      <c r="K92" s="58"/>
      <c r="L92" s="58"/>
      <c r="M92" s="58"/>
      <c r="N92" s="58"/>
      <c r="O92" s="58"/>
      <c r="P92" s="58"/>
      <c r="Q92" s="58">
        <f>SUM(Q87:Q91)</f>
        <v>1476.9</v>
      </c>
      <c r="R92" s="58">
        <f t="shared" ref="R92:AB92" si="43">SUM(R87:R91)</f>
        <v>1414.71</v>
      </c>
      <c r="S92" s="58">
        <f t="shared" si="43"/>
        <v>1460.8999999999999</v>
      </c>
      <c r="T92" s="58">
        <f t="shared" si="43"/>
        <v>1455.2000000000003</v>
      </c>
      <c r="U92" s="58">
        <f t="shared" si="43"/>
        <v>1370.2</v>
      </c>
      <c r="V92" s="58">
        <f t="shared" si="43"/>
        <v>1497.7</v>
      </c>
      <c r="W92" s="58">
        <f t="shared" si="43"/>
        <v>1523.19</v>
      </c>
      <c r="X92" s="58">
        <f t="shared" si="43"/>
        <v>1451.6</v>
      </c>
      <c r="Y92" s="58">
        <f t="shared" si="43"/>
        <v>1444.3799999999999</v>
      </c>
      <c r="Z92" s="58">
        <f t="shared" si="43"/>
        <v>1544.2</v>
      </c>
      <c r="AA92" s="58">
        <f t="shared" si="43"/>
        <v>1683.335</v>
      </c>
      <c r="AB92" s="58">
        <f t="shared" si="43"/>
        <v>1353.2</v>
      </c>
      <c r="AC92" s="58">
        <f>SUM(AC87:AC91)</f>
        <v>7177.9100000000008</v>
      </c>
    </row>
    <row r="93" spans="1:30" x14ac:dyDescent="0.2">
      <c r="A93" s="49" t="s">
        <v>317</v>
      </c>
      <c r="B93" s="50"/>
      <c r="C93" s="51"/>
      <c r="D93" s="60"/>
      <c r="E93" s="60"/>
      <c r="F93" s="60"/>
      <c r="G93" s="60"/>
      <c r="H93" s="60"/>
      <c r="I93" s="60"/>
      <c r="J93" s="60"/>
      <c r="K93" s="60"/>
      <c r="L93" s="60"/>
      <c r="M93" s="60"/>
      <c r="N93" s="60"/>
      <c r="O93" s="60"/>
      <c r="P93" s="60"/>
      <c r="Q93" s="60">
        <f>Q72+Q79+Q83+Q86+Q92</f>
        <v>8967.8649999999998</v>
      </c>
      <c r="R93" s="60">
        <f t="shared" ref="R93:AB93" si="44">R72+R79+R83+R86+R92</f>
        <v>8422.5099999999984</v>
      </c>
      <c r="S93" s="60">
        <f t="shared" si="44"/>
        <v>7833.48</v>
      </c>
      <c r="T93" s="60">
        <f t="shared" si="44"/>
        <v>7948.8200000000015</v>
      </c>
      <c r="U93" s="60">
        <f t="shared" si="44"/>
        <v>8140.95</v>
      </c>
      <c r="V93" s="60">
        <f t="shared" si="44"/>
        <v>7476.18</v>
      </c>
      <c r="W93" s="60">
        <f t="shared" si="44"/>
        <v>7941.85</v>
      </c>
      <c r="X93" s="60">
        <f t="shared" si="44"/>
        <v>8979.6600000000017</v>
      </c>
      <c r="Y93" s="60">
        <f t="shared" si="44"/>
        <v>8724.23</v>
      </c>
      <c r="Z93" s="60">
        <f t="shared" si="44"/>
        <v>9559.94</v>
      </c>
      <c r="AA93" s="60">
        <f t="shared" si="44"/>
        <v>9679.9350000000013</v>
      </c>
      <c r="AB93" s="60">
        <f t="shared" si="44"/>
        <v>8294.7900000000009</v>
      </c>
      <c r="AC93" s="60">
        <f>AC72+AC79+AC83+AC86+AC92</f>
        <v>41313.625000000007</v>
      </c>
    </row>
    <row r="94" spans="1:30" x14ac:dyDescent="0.2">
      <c r="A94" s="53" t="s">
        <v>318</v>
      </c>
      <c r="B94" s="54"/>
      <c r="C94" s="54"/>
      <c r="D94" s="62"/>
      <c r="E94" s="62"/>
      <c r="F94" s="62"/>
      <c r="G94" s="62"/>
      <c r="H94" s="62"/>
      <c r="I94" s="62"/>
      <c r="J94" s="62"/>
      <c r="K94" s="62"/>
      <c r="L94" s="62"/>
      <c r="M94" s="62"/>
      <c r="N94" s="62"/>
      <c r="O94" s="62"/>
      <c r="P94" s="62"/>
      <c r="Q94" s="62">
        <f t="shared" ref="Q94:AC94" si="45">Q28+Q53+Q70+Q93</f>
        <v>38706.076000000001</v>
      </c>
      <c r="R94" s="62">
        <f t="shared" si="45"/>
        <v>35736.597999999998</v>
      </c>
      <c r="S94" s="62">
        <f t="shared" si="45"/>
        <v>36557.001000000004</v>
      </c>
      <c r="T94" s="62">
        <f t="shared" si="45"/>
        <v>36746.42</v>
      </c>
      <c r="U94" s="62">
        <f t="shared" si="45"/>
        <v>37196.843999999997</v>
      </c>
      <c r="V94" s="62">
        <f t="shared" si="45"/>
        <v>35194.519</v>
      </c>
      <c r="W94" s="62">
        <f t="shared" si="45"/>
        <v>38368.857999999993</v>
      </c>
      <c r="X94" s="62">
        <f t="shared" si="45"/>
        <v>38927</v>
      </c>
      <c r="Y94" s="62">
        <f t="shared" si="45"/>
        <v>37532.853999999992</v>
      </c>
      <c r="Z94" s="62">
        <f t="shared" si="45"/>
        <v>42667.971000000005</v>
      </c>
      <c r="AA94" s="62">
        <f t="shared" si="45"/>
        <v>42096.487999999998</v>
      </c>
      <c r="AB94" s="62">
        <f t="shared" si="45"/>
        <v>33803.012000000002</v>
      </c>
      <c r="AC94" s="62">
        <f t="shared" si="45"/>
        <v>184942.93900000001</v>
      </c>
    </row>
    <row r="96" spans="1:30" x14ac:dyDescent="0.2">
      <c r="AD96" s="63" t="s">
        <v>40</v>
      </c>
    </row>
    <row r="97" spans="30:34" x14ac:dyDescent="0.2">
      <c r="AD97" s="57" t="e">
        <f>#REF!</f>
        <v>#REF!</v>
      </c>
    </row>
    <row r="98" spans="30:34" x14ac:dyDescent="0.2">
      <c r="AD98" s="57" t="e">
        <f>#REF!</f>
        <v>#REF!</v>
      </c>
    </row>
    <row r="99" spans="30:34" x14ac:dyDescent="0.2">
      <c r="AD99" s="57"/>
    </row>
    <row r="101" spans="30:34" x14ac:dyDescent="0.2">
      <c r="AG101" s="8" t="s">
        <v>265</v>
      </c>
      <c r="AH101" s="8" t="s">
        <v>73</v>
      </c>
    </row>
    <row r="102" spans="30:34" x14ac:dyDescent="0.2">
      <c r="AG102" s="42" t="e">
        <f>#REF!</f>
        <v>#REF!</v>
      </c>
      <c r="AH102" s="42" t="e">
        <f>#REF!</f>
        <v>#REF!</v>
      </c>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9159B-5D8F-4A08-B246-DC53EDCCFCA6}">
  <sheetPr codeName="Sheet8"/>
  <dimension ref="A1:P94"/>
  <sheetViews>
    <sheetView showGridLines="0" zoomScale="110" zoomScaleNormal="110" workbookViewId="0">
      <selection activeCell="I15" sqref="I15:K15"/>
    </sheetView>
  </sheetViews>
  <sheetFormatPr defaultColWidth="8.6640625" defaultRowHeight="10.199999999999999" outlineLevelCol="1" x14ac:dyDescent="0.2"/>
  <cols>
    <col min="1" max="1" width="10.44140625" style="8" bestFit="1" customWidth="1"/>
    <col min="2" max="2" width="24" style="8" bestFit="1" customWidth="1"/>
    <col min="3" max="3" width="13" style="8" bestFit="1" customWidth="1"/>
    <col min="4" max="4" width="6.33203125" style="57" customWidth="1"/>
    <col min="5" max="15" width="6.33203125" style="57" customWidth="1" outlineLevel="1"/>
    <col min="16" max="16" width="7.44140625" style="57" customWidth="1" outlineLevel="1"/>
    <col min="17" max="16384" width="8.6640625" style="8"/>
  </cols>
  <sheetData>
    <row r="1" spans="1:16" x14ac:dyDescent="0.2">
      <c r="D1" s="8"/>
      <c r="E1" s="8"/>
      <c r="F1" s="8"/>
      <c r="G1" s="8"/>
      <c r="H1" s="8"/>
      <c r="I1" s="8"/>
      <c r="J1" s="8"/>
      <c r="K1" s="8"/>
      <c r="L1" s="8"/>
      <c r="M1" s="8"/>
      <c r="N1" s="8"/>
      <c r="O1" s="8"/>
      <c r="P1" s="8"/>
    </row>
    <row r="2" spans="1:16" x14ac:dyDescent="0.2">
      <c r="A2" s="37" t="s">
        <v>391</v>
      </c>
      <c r="D2" s="8"/>
      <c r="E2" s="8"/>
      <c r="F2" s="8"/>
      <c r="G2" s="8"/>
      <c r="H2" s="8"/>
      <c r="I2" s="8"/>
      <c r="J2" s="8"/>
      <c r="K2" s="8"/>
      <c r="L2" s="8"/>
      <c r="M2" s="8"/>
      <c r="N2" s="8"/>
      <c r="O2" s="8"/>
      <c r="P2" s="8"/>
    </row>
    <row r="3" spans="1:16" x14ac:dyDescent="0.2">
      <c r="A3" s="38" t="s">
        <v>18</v>
      </c>
      <c r="B3" s="38" t="s">
        <v>19</v>
      </c>
      <c r="C3" s="38" t="s">
        <v>20</v>
      </c>
      <c r="D3" s="39" t="s">
        <v>333</v>
      </c>
      <c r="E3" s="39" t="s">
        <v>334</v>
      </c>
      <c r="F3" s="39" t="s">
        <v>335</v>
      </c>
      <c r="G3" s="39" t="s">
        <v>336</v>
      </c>
      <c r="H3" s="39" t="s">
        <v>337</v>
      </c>
      <c r="I3" s="39" t="s">
        <v>338</v>
      </c>
      <c r="J3" s="39" t="s">
        <v>339</v>
      </c>
      <c r="K3" s="39" t="s">
        <v>327</v>
      </c>
      <c r="L3" s="39" t="s">
        <v>340</v>
      </c>
      <c r="M3" s="39" t="s">
        <v>341</v>
      </c>
      <c r="N3" s="39" t="s">
        <v>342</v>
      </c>
      <c r="O3" s="39" t="s">
        <v>343</v>
      </c>
      <c r="P3" s="39" t="s">
        <v>344</v>
      </c>
    </row>
    <row r="4" spans="1:16" x14ac:dyDescent="0.2">
      <c r="A4" s="40" t="s">
        <v>104</v>
      </c>
      <c r="B4" s="37" t="s">
        <v>275</v>
      </c>
      <c r="C4" s="8" t="s">
        <v>160</v>
      </c>
      <c r="D4" s="57">
        <v>38.22</v>
      </c>
      <c r="E4" s="57">
        <v>11.870000000000001</v>
      </c>
      <c r="F4" s="57">
        <v>2.6799999999999997</v>
      </c>
      <c r="G4" s="57">
        <v>20.240000000000002</v>
      </c>
      <c r="H4" s="57">
        <v>20.75</v>
      </c>
      <c r="I4" s="57">
        <v>11.08</v>
      </c>
      <c r="J4" s="57">
        <v>24.419999999999998</v>
      </c>
      <c r="K4" s="57">
        <v>21.25</v>
      </c>
      <c r="L4" s="57">
        <v>8.92</v>
      </c>
      <c r="M4" s="57">
        <v>10.35</v>
      </c>
      <c r="N4" s="57">
        <v>11.44</v>
      </c>
      <c r="O4" s="57">
        <v>0.64</v>
      </c>
      <c r="P4" s="57">
        <f>SUM(D4:H4)</f>
        <v>93.76</v>
      </c>
    </row>
    <row r="5" spans="1:16" x14ac:dyDescent="0.2">
      <c r="B5" s="43" t="s">
        <v>276</v>
      </c>
      <c r="C5" s="44"/>
      <c r="D5" s="58">
        <f>SUM(D4)</f>
        <v>38.22</v>
      </c>
      <c r="E5" s="58">
        <f t="shared" ref="E5:P5" si="0">SUM(E4)</f>
        <v>11.870000000000001</v>
      </c>
      <c r="F5" s="58">
        <f t="shared" si="0"/>
        <v>2.6799999999999997</v>
      </c>
      <c r="G5" s="58">
        <f t="shared" si="0"/>
        <v>20.240000000000002</v>
      </c>
      <c r="H5" s="58">
        <f t="shared" si="0"/>
        <v>20.75</v>
      </c>
      <c r="I5" s="58">
        <f t="shared" si="0"/>
        <v>11.08</v>
      </c>
      <c r="J5" s="58">
        <f t="shared" si="0"/>
        <v>24.419999999999998</v>
      </c>
      <c r="K5" s="58">
        <f t="shared" si="0"/>
        <v>21.25</v>
      </c>
      <c r="L5" s="58">
        <f t="shared" si="0"/>
        <v>8.92</v>
      </c>
      <c r="M5" s="58">
        <f t="shared" si="0"/>
        <v>10.35</v>
      </c>
      <c r="N5" s="58">
        <f t="shared" si="0"/>
        <v>11.44</v>
      </c>
      <c r="O5" s="58">
        <f t="shared" si="0"/>
        <v>0.64</v>
      </c>
      <c r="P5" s="58">
        <f t="shared" si="0"/>
        <v>93.76</v>
      </c>
    </row>
    <row r="6" spans="1:16" x14ac:dyDescent="0.2">
      <c r="B6" s="37" t="s">
        <v>277</v>
      </c>
      <c r="C6" s="8" t="s">
        <v>159</v>
      </c>
      <c r="D6" s="57">
        <v>0</v>
      </c>
      <c r="E6" s="57">
        <v>0</v>
      </c>
      <c r="F6" s="57">
        <v>0</v>
      </c>
      <c r="G6" s="57">
        <v>0</v>
      </c>
      <c r="H6" s="57">
        <v>0.28000000000000003</v>
      </c>
      <c r="I6" s="57">
        <v>0</v>
      </c>
      <c r="J6" s="57">
        <v>0</v>
      </c>
      <c r="K6" s="57">
        <v>0</v>
      </c>
      <c r="L6" s="57">
        <v>0</v>
      </c>
      <c r="M6" s="57">
        <v>0</v>
      </c>
      <c r="N6" s="57">
        <v>0</v>
      </c>
      <c r="O6" s="57">
        <v>0</v>
      </c>
      <c r="P6" s="57">
        <f t="shared" ref="P6:P9" si="1">SUM(D6:H6)</f>
        <v>0.28000000000000003</v>
      </c>
    </row>
    <row r="7" spans="1:16" x14ac:dyDescent="0.2">
      <c r="B7" s="37"/>
      <c r="C7" s="8" t="s">
        <v>161</v>
      </c>
      <c r="D7" s="57">
        <v>0</v>
      </c>
      <c r="E7" s="57">
        <v>0</v>
      </c>
      <c r="F7" s="57">
        <v>0</v>
      </c>
      <c r="G7" s="57">
        <v>2.3199999999999998</v>
      </c>
      <c r="H7" s="57">
        <v>0</v>
      </c>
      <c r="I7" s="57">
        <v>2</v>
      </c>
      <c r="J7" s="57">
        <v>0</v>
      </c>
      <c r="K7" s="57">
        <v>2</v>
      </c>
      <c r="L7" s="57">
        <v>0</v>
      </c>
      <c r="M7" s="57">
        <v>2</v>
      </c>
      <c r="N7" s="57">
        <v>0</v>
      </c>
      <c r="O7" s="57">
        <v>0</v>
      </c>
      <c r="P7" s="57">
        <f t="shared" si="1"/>
        <v>2.3199999999999998</v>
      </c>
    </row>
    <row r="8" spans="1:16" x14ac:dyDescent="0.2">
      <c r="B8" s="37"/>
      <c r="C8" s="8" t="s">
        <v>162</v>
      </c>
      <c r="D8" s="57">
        <v>2</v>
      </c>
      <c r="E8" s="57">
        <v>9</v>
      </c>
      <c r="F8" s="57">
        <v>4.82</v>
      </c>
      <c r="G8" s="57">
        <v>7</v>
      </c>
      <c r="H8" s="57">
        <v>5.5</v>
      </c>
      <c r="I8" s="57">
        <v>5</v>
      </c>
      <c r="J8" s="57">
        <v>9</v>
      </c>
      <c r="K8" s="57">
        <v>12.32</v>
      </c>
      <c r="L8" s="57">
        <v>10.44</v>
      </c>
      <c r="M8" s="57">
        <v>21.5</v>
      </c>
      <c r="N8" s="57">
        <v>10</v>
      </c>
      <c r="O8" s="57">
        <v>7</v>
      </c>
      <c r="P8" s="57">
        <f t="shared" si="1"/>
        <v>28.32</v>
      </c>
    </row>
    <row r="9" spans="1:16" x14ac:dyDescent="0.2">
      <c r="B9" s="37"/>
      <c r="C9" s="8" t="s">
        <v>187</v>
      </c>
      <c r="D9" s="57">
        <v>0.32</v>
      </c>
      <c r="E9" s="57">
        <v>4</v>
      </c>
      <c r="F9" s="57">
        <v>0</v>
      </c>
      <c r="G9" s="57">
        <v>8</v>
      </c>
      <c r="H9" s="57">
        <v>0</v>
      </c>
      <c r="I9" s="57">
        <v>0.28000000000000003</v>
      </c>
      <c r="J9" s="57">
        <v>0</v>
      </c>
      <c r="K9" s="57">
        <v>6</v>
      </c>
      <c r="L9" s="57">
        <v>0</v>
      </c>
      <c r="M9" s="57">
        <v>0</v>
      </c>
      <c r="N9" s="57">
        <v>0</v>
      </c>
      <c r="O9" s="57">
        <v>4</v>
      </c>
      <c r="P9" s="57">
        <f t="shared" si="1"/>
        <v>12.32</v>
      </c>
    </row>
    <row r="10" spans="1:16" x14ac:dyDescent="0.2">
      <c r="B10" s="43" t="s">
        <v>278</v>
      </c>
      <c r="C10" s="44"/>
      <c r="D10" s="58">
        <f>SUM(D6:D9)</f>
        <v>2.3199999999999998</v>
      </c>
      <c r="E10" s="58">
        <f t="shared" ref="E10:P10" si="2">SUM(E6:E9)</f>
        <v>13</v>
      </c>
      <c r="F10" s="58">
        <f t="shared" si="2"/>
        <v>4.82</v>
      </c>
      <c r="G10" s="58">
        <f t="shared" si="2"/>
        <v>17.32</v>
      </c>
      <c r="H10" s="58">
        <f t="shared" si="2"/>
        <v>5.78</v>
      </c>
      <c r="I10" s="58">
        <f t="shared" si="2"/>
        <v>7.28</v>
      </c>
      <c r="J10" s="58">
        <f t="shared" si="2"/>
        <v>9</v>
      </c>
      <c r="K10" s="58">
        <f t="shared" si="2"/>
        <v>20.32</v>
      </c>
      <c r="L10" s="58">
        <f t="shared" si="2"/>
        <v>10.44</v>
      </c>
      <c r="M10" s="58">
        <f t="shared" si="2"/>
        <v>23.5</v>
      </c>
      <c r="N10" s="58">
        <f t="shared" si="2"/>
        <v>10</v>
      </c>
      <c r="O10" s="58">
        <f t="shared" si="2"/>
        <v>11</v>
      </c>
      <c r="P10" s="58">
        <f t="shared" si="2"/>
        <v>43.24</v>
      </c>
    </row>
    <row r="11" spans="1:16" x14ac:dyDescent="0.2">
      <c r="B11" s="37" t="s">
        <v>163</v>
      </c>
      <c r="C11" s="8" t="s">
        <v>164</v>
      </c>
      <c r="D11" s="57">
        <v>18</v>
      </c>
      <c r="E11" s="57">
        <v>0</v>
      </c>
      <c r="F11" s="57">
        <v>12.32</v>
      </c>
      <c r="G11" s="57">
        <v>9</v>
      </c>
      <c r="H11" s="57">
        <v>6</v>
      </c>
      <c r="I11" s="57">
        <v>18.28</v>
      </c>
      <c r="J11" s="57">
        <v>9</v>
      </c>
      <c r="K11" s="57">
        <v>22.14</v>
      </c>
      <c r="L11" s="57">
        <v>18</v>
      </c>
      <c r="M11" s="57">
        <v>0</v>
      </c>
      <c r="N11" s="57">
        <v>18</v>
      </c>
      <c r="O11" s="57">
        <v>22.44</v>
      </c>
      <c r="P11" s="57">
        <f t="shared" ref="P11:P16" si="3">SUM(D11:H11)</f>
        <v>45.32</v>
      </c>
    </row>
    <row r="12" spans="1:16" x14ac:dyDescent="0.2">
      <c r="B12" s="37"/>
      <c r="C12" s="8" t="s">
        <v>166</v>
      </c>
      <c r="D12" s="57">
        <v>0.28000000000000003</v>
      </c>
      <c r="E12" s="57">
        <v>2.5</v>
      </c>
      <c r="F12" s="57">
        <v>4</v>
      </c>
      <c r="G12" s="57">
        <v>8</v>
      </c>
      <c r="H12" s="57">
        <v>3</v>
      </c>
      <c r="I12" s="57">
        <v>5.8599999999999994</v>
      </c>
      <c r="J12" s="57">
        <v>10</v>
      </c>
      <c r="K12" s="57">
        <v>13</v>
      </c>
      <c r="L12" s="57">
        <v>0</v>
      </c>
      <c r="M12" s="57">
        <v>2</v>
      </c>
      <c r="N12" s="57">
        <v>4</v>
      </c>
      <c r="O12" s="57">
        <v>0</v>
      </c>
      <c r="P12" s="57">
        <f t="shared" si="3"/>
        <v>17.78</v>
      </c>
    </row>
    <row r="13" spans="1:16" x14ac:dyDescent="0.2">
      <c r="B13" s="37"/>
      <c r="C13" s="8" t="s">
        <v>167</v>
      </c>
      <c r="D13" s="57">
        <v>0</v>
      </c>
      <c r="E13" s="57">
        <v>0</v>
      </c>
      <c r="F13" s="57">
        <v>0</v>
      </c>
      <c r="G13" s="57">
        <v>5</v>
      </c>
      <c r="H13" s="57">
        <v>0</v>
      </c>
      <c r="I13" s="57">
        <v>0</v>
      </c>
      <c r="J13" s="57">
        <v>0</v>
      </c>
      <c r="K13" s="57">
        <v>0</v>
      </c>
      <c r="L13" s="57">
        <v>0</v>
      </c>
      <c r="M13" s="57">
        <v>7.5</v>
      </c>
      <c r="N13" s="57">
        <v>0</v>
      </c>
      <c r="O13" s="57">
        <v>0</v>
      </c>
      <c r="P13" s="57">
        <f t="shared" si="3"/>
        <v>5</v>
      </c>
    </row>
    <row r="14" spans="1:16" x14ac:dyDescent="0.2">
      <c r="B14" s="37"/>
      <c r="C14" s="8" t="s">
        <v>169</v>
      </c>
      <c r="D14" s="57">
        <v>0.22</v>
      </c>
      <c r="E14" s="57">
        <v>4</v>
      </c>
      <c r="F14" s="57">
        <v>2</v>
      </c>
      <c r="G14" s="57">
        <v>2.1800000000000002</v>
      </c>
      <c r="H14" s="57">
        <v>6.74</v>
      </c>
      <c r="I14" s="57">
        <v>0</v>
      </c>
      <c r="J14" s="57">
        <v>10</v>
      </c>
      <c r="K14" s="57">
        <v>2</v>
      </c>
      <c r="L14" s="57">
        <v>6</v>
      </c>
      <c r="M14" s="57">
        <v>16.5</v>
      </c>
      <c r="N14" s="57">
        <v>10</v>
      </c>
      <c r="O14" s="57">
        <v>0</v>
      </c>
      <c r="P14" s="57">
        <f t="shared" si="3"/>
        <v>15.14</v>
      </c>
    </row>
    <row r="15" spans="1:16" x14ac:dyDescent="0.2">
      <c r="B15" s="37"/>
      <c r="C15" s="8" t="s">
        <v>168</v>
      </c>
      <c r="D15" s="57">
        <v>4</v>
      </c>
      <c r="E15" s="57">
        <v>2</v>
      </c>
      <c r="F15" s="57">
        <v>0</v>
      </c>
      <c r="G15" s="57">
        <v>4</v>
      </c>
      <c r="H15" s="57">
        <v>4</v>
      </c>
      <c r="I15" s="57">
        <v>3.95</v>
      </c>
      <c r="J15" s="57">
        <v>2</v>
      </c>
      <c r="K15" s="57">
        <v>2</v>
      </c>
      <c r="L15" s="57">
        <v>2</v>
      </c>
      <c r="M15" s="57">
        <v>0</v>
      </c>
      <c r="N15" s="57">
        <v>4</v>
      </c>
      <c r="O15" s="57">
        <v>2</v>
      </c>
      <c r="P15" s="57">
        <f t="shared" si="3"/>
        <v>14</v>
      </c>
    </row>
    <row r="16" spans="1:16" x14ac:dyDescent="0.2">
      <c r="B16" s="37"/>
      <c r="C16" s="8" t="s">
        <v>165</v>
      </c>
      <c r="D16" s="57">
        <v>2</v>
      </c>
      <c r="E16" s="57">
        <v>6.75</v>
      </c>
      <c r="F16" s="57">
        <v>0.28000000000000003</v>
      </c>
      <c r="G16" s="57">
        <v>0</v>
      </c>
      <c r="H16" s="57">
        <v>4.22</v>
      </c>
      <c r="I16" s="57">
        <v>0</v>
      </c>
      <c r="J16" s="57">
        <v>0</v>
      </c>
      <c r="K16" s="57">
        <v>6.5</v>
      </c>
      <c r="L16" s="57">
        <v>0</v>
      </c>
      <c r="M16" s="57">
        <v>0</v>
      </c>
      <c r="N16" s="57">
        <v>0</v>
      </c>
      <c r="O16" s="57">
        <v>0</v>
      </c>
      <c r="P16" s="57">
        <f t="shared" si="3"/>
        <v>13.25</v>
      </c>
    </row>
    <row r="17" spans="1:16" x14ac:dyDescent="0.2">
      <c r="B17" s="43" t="s">
        <v>279</v>
      </c>
      <c r="C17" s="44"/>
      <c r="D17" s="58">
        <f>SUM(D11:D16)</f>
        <v>24.5</v>
      </c>
      <c r="E17" s="58">
        <f t="shared" ref="E17:P17" si="4">SUM(E11:E16)</f>
        <v>15.25</v>
      </c>
      <c r="F17" s="58">
        <f t="shared" si="4"/>
        <v>18.600000000000001</v>
      </c>
      <c r="G17" s="58">
        <f t="shared" si="4"/>
        <v>28.18</v>
      </c>
      <c r="H17" s="58">
        <f t="shared" si="4"/>
        <v>23.96</v>
      </c>
      <c r="I17" s="58">
        <f t="shared" si="4"/>
        <v>28.09</v>
      </c>
      <c r="J17" s="58">
        <f t="shared" si="4"/>
        <v>31</v>
      </c>
      <c r="K17" s="58">
        <f t="shared" si="4"/>
        <v>45.64</v>
      </c>
      <c r="L17" s="58">
        <f t="shared" si="4"/>
        <v>26</v>
      </c>
      <c r="M17" s="58">
        <f t="shared" si="4"/>
        <v>26</v>
      </c>
      <c r="N17" s="58">
        <f t="shared" si="4"/>
        <v>36</v>
      </c>
      <c r="O17" s="58">
        <f t="shared" si="4"/>
        <v>24.44</v>
      </c>
      <c r="P17" s="58">
        <f t="shared" si="4"/>
        <v>110.49</v>
      </c>
    </row>
    <row r="18" spans="1:16" x14ac:dyDescent="0.2">
      <c r="B18" s="37" t="s">
        <v>280</v>
      </c>
      <c r="C18" s="8" t="s">
        <v>179</v>
      </c>
      <c r="D18" s="57">
        <v>10.98</v>
      </c>
      <c r="E18" s="57">
        <v>0</v>
      </c>
      <c r="F18" s="57">
        <v>3</v>
      </c>
      <c r="G18" s="57">
        <v>7</v>
      </c>
      <c r="H18" s="57">
        <v>9.5</v>
      </c>
      <c r="I18" s="57">
        <v>12.36</v>
      </c>
      <c r="J18" s="57">
        <v>15.5</v>
      </c>
      <c r="K18" s="57">
        <v>2.4</v>
      </c>
      <c r="L18" s="57">
        <v>7.8</v>
      </c>
      <c r="M18" s="57">
        <v>10.5</v>
      </c>
      <c r="N18" s="57">
        <v>3.16</v>
      </c>
      <c r="O18" s="57">
        <v>3.5</v>
      </c>
      <c r="P18" s="57">
        <f t="shared" ref="P18:P21" si="5">SUM(D18:H18)</f>
        <v>30.48</v>
      </c>
    </row>
    <row r="19" spans="1:16" x14ac:dyDescent="0.2">
      <c r="B19" s="37"/>
      <c r="C19" s="8" t="s">
        <v>183</v>
      </c>
      <c r="D19" s="57">
        <v>5</v>
      </c>
      <c r="E19" s="57">
        <v>5</v>
      </c>
      <c r="F19" s="57">
        <v>0.4</v>
      </c>
      <c r="G19" s="57">
        <v>0</v>
      </c>
      <c r="H19" s="57">
        <v>0.22</v>
      </c>
      <c r="I19" s="57">
        <v>2</v>
      </c>
      <c r="J19" s="57">
        <v>0</v>
      </c>
      <c r="K19" s="57">
        <v>2.2400000000000002</v>
      </c>
      <c r="L19" s="57">
        <v>2.25</v>
      </c>
      <c r="M19" s="57">
        <v>2.25</v>
      </c>
      <c r="N19" s="57">
        <v>2.44</v>
      </c>
      <c r="O19" s="57">
        <v>4</v>
      </c>
      <c r="P19" s="57">
        <f t="shared" si="5"/>
        <v>10.620000000000001</v>
      </c>
    </row>
    <row r="20" spans="1:16" x14ac:dyDescent="0.2">
      <c r="B20" s="37"/>
      <c r="C20" s="8" t="s">
        <v>184</v>
      </c>
      <c r="D20" s="57">
        <v>2.5</v>
      </c>
      <c r="E20" s="57">
        <v>2</v>
      </c>
      <c r="F20" s="57">
        <v>7.3</v>
      </c>
      <c r="G20" s="57">
        <v>2.5</v>
      </c>
      <c r="H20" s="57">
        <v>0.4</v>
      </c>
      <c r="I20" s="57">
        <v>2.5</v>
      </c>
      <c r="J20" s="57">
        <v>2.5</v>
      </c>
      <c r="K20" s="57">
        <v>0</v>
      </c>
      <c r="L20" s="57">
        <v>0</v>
      </c>
      <c r="M20" s="57">
        <v>2.5</v>
      </c>
      <c r="N20" s="57">
        <v>4.5</v>
      </c>
      <c r="O20" s="57">
        <v>2.5</v>
      </c>
      <c r="P20" s="57">
        <f t="shared" si="5"/>
        <v>14.700000000000001</v>
      </c>
    </row>
    <row r="21" spans="1:16" x14ac:dyDescent="0.2">
      <c r="B21" s="37"/>
      <c r="C21" s="8" t="s">
        <v>180</v>
      </c>
      <c r="D21" s="57">
        <v>2</v>
      </c>
      <c r="E21" s="57">
        <v>0</v>
      </c>
      <c r="F21" s="57">
        <v>0</v>
      </c>
      <c r="G21" s="57">
        <v>2</v>
      </c>
      <c r="H21" s="57">
        <v>2.48</v>
      </c>
      <c r="I21" s="57">
        <v>2</v>
      </c>
      <c r="J21" s="57">
        <v>0</v>
      </c>
      <c r="K21" s="57">
        <v>0</v>
      </c>
      <c r="L21" s="57">
        <v>0</v>
      </c>
      <c r="M21" s="57">
        <v>2</v>
      </c>
      <c r="N21" s="57">
        <v>0</v>
      </c>
      <c r="O21" s="57">
        <v>0</v>
      </c>
      <c r="P21" s="57">
        <f t="shared" si="5"/>
        <v>6.48</v>
      </c>
    </row>
    <row r="22" spans="1:16" x14ac:dyDescent="0.2">
      <c r="B22" s="43" t="s">
        <v>281</v>
      </c>
      <c r="C22" s="44"/>
      <c r="D22" s="58">
        <f>SUM(D18:D21)</f>
        <v>20.48</v>
      </c>
      <c r="E22" s="58">
        <f t="shared" ref="E22:P22" si="6">SUM(E18:E21)</f>
        <v>7</v>
      </c>
      <c r="F22" s="58">
        <f t="shared" si="6"/>
        <v>10.7</v>
      </c>
      <c r="G22" s="58">
        <f t="shared" si="6"/>
        <v>11.5</v>
      </c>
      <c r="H22" s="58">
        <f t="shared" si="6"/>
        <v>12.600000000000001</v>
      </c>
      <c r="I22" s="58">
        <f t="shared" si="6"/>
        <v>18.86</v>
      </c>
      <c r="J22" s="58">
        <f t="shared" si="6"/>
        <v>18</v>
      </c>
      <c r="K22" s="58">
        <f t="shared" si="6"/>
        <v>4.6400000000000006</v>
      </c>
      <c r="L22" s="58">
        <f t="shared" si="6"/>
        <v>10.050000000000001</v>
      </c>
      <c r="M22" s="58">
        <f t="shared" si="6"/>
        <v>17.25</v>
      </c>
      <c r="N22" s="58">
        <f t="shared" si="6"/>
        <v>10.1</v>
      </c>
      <c r="O22" s="58">
        <f t="shared" si="6"/>
        <v>10</v>
      </c>
      <c r="P22" s="58">
        <f t="shared" si="6"/>
        <v>62.28</v>
      </c>
    </row>
    <row r="23" spans="1:16" x14ac:dyDescent="0.2">
      <c r="B23" s="37" t="s">
        <v>282</v>
      </c>
      <c r="C23" s="8" t="s">
        <v>181</v>
      </c>
      <c r="D23" s="57">
        <v>0</v>
      </c>
      <c r="E23" s="57">
        <v>0</v>
      </c>
      <c r="F23" s="57">
        <v>0</v>
      </c>
      <c r="G23" s="57">
        <v>0.08</v>
      </c>
      <c r="H23" s="57">
        <v>0</v>
      </c>
      <c r="I23" s="57">
        <v>0</v>
      </c>
      <c r="J23" s="57">
        <v>0</v>
      </c>
      <c r="K23" s="57">
        <v>0</v>
      </c>
      <c r="L23" s="57">
        <v>0</v>
      </c>
      <c r="M23" s="57">
        <v>0</v>
      </c>
      <c r="N23" s="57">
        <v>0</v>
      </c>
      <c r="O23" s="57">
        <v>0.48</v>
      </c>
      <c r="P23" s="57">
        <f t="shared" ref="P23:P26" si="7">SUM(D23:H23)</f>
        <v>0.08</v>
      </c>
    </row>
    <row r="24" spans="1:16" x14ac:dyDescent="0.2">
      <c r="B24" s="37"/>
      <c r="C24" s="8" t="s">
        <v>182</v>
      </c>
      <c r="D24" s="57">
        <v>0.22</v>
      </c>
      <c r="E24" s="57">
        <v>3.4</v>
      </c>
      <c r="F24" s="57">
        <v>4</v>
      </c>
      <c r="G24" s="57">
        <v>0</v>
      </c>
      <c r="H24" s="57">
        <v>0</v>
      </c>
      <c r="I24" s="57">
        <v>0</v>
      </c>
      <c r="J24" s="57">
        <v>2.42</v>
      </c>
      <c r="K24" s="57">
        <v>0</v>
      </c>
      <c r="L24" s="57">
        <v>0</v>
      </c>
      <c r="M24" s="57">
        <v>0</v>
      </c>
      <c r="N24" s="57">
        <v>0</v>
      </c>
      <c r="O24" s="57">
        <v>0</v>
      </c>
      <c r="P24" s="57">
        <f t="shared" si="7"/>
        <v>7.62</v>
      </c>
    </row>
    <row r="25" spans="1:16" x14ac:dyDescent="0.2">
      <c r="B25" s="37"/>
      <c r="C25" s="8" t="s">
        <v>185</v>
      </c>
      <c r="D25" s="57">
        <v>0</v>
      </c>
      <c r="E25" s="57">
        <v>2</v>
      </c>
      <c r="F25" s="57">
        <v>0</v>
      </c>
      <c r="G25" s="57">
        <v>0</v>
      </c>
      <c r="H25" s="57">
        <v>2</v>
      </c>
      <c r="I25" s="57">
        <v>0</v>
      </c>
      <c r="J25" s="57">
        <v>0</v>
      </c>
      <c r="K25" s="57">
        <v>0</v>
      </c>
      <c r="L25" s="57">
        <v>0</v>
      </c>
      <c r="M25" s="57">
        <v>0</v>
      </c>
      <c r="N25" s="57">
        <v>2</v>
      </c>
      <c r="O25" s="57">
        <v>0</v>
      </c>
      <c r="P25" s="57">
        <f t="shared" si="7"/>
        <v>4</v>
      </c>
    </row>
    <row r="26" spans="1:16" x14ac:dyDescent="0.2">
      <c r="B26" s="37"/>
      <c r="C26" s="8" t="s">
        <v>186</v>
      </c>
      <c r="D26" s="57">
        <v>0</v>
      </c>
      <c r="E26" s="57">
        <v>0</v>
      </c>
      <c r="F26" s="57">
        <v>0.18</v>
      </c>
      <c r="G26" s="57">
        <v>0</v>
      </c>
      <c r="H26" s="57">
        <v>0</v>
      </c>
      <c r="I26" s="57">
        <v>0</v>
      </c>
      <c r="J26" s="57">
        <v>4</v>
      </c>
      <c r="K26" s="57">
        <v>0</v>
      </c>
      <c r="L26" s="57">
        <v>4.4400000000000004</v>
      </c>
      <c r="M26" s="57">
        <v>0</v>
      </c>
      <c r="N26" s="57">
        <v>0</v>
      </c>
      <c r="O26" s="57">
        <v>0</v>
      </c>
      <c r="P26" s="57">
        <f t="shared" si="7"/>
        <v>0.18</v>
      </c>
    </row>
    <row r="27" spans="1:16" x14ac:dyDescent="0.2">
      <c r="B27" s="46" t="s">
        <v>283</v>
      </c>
      <c r="C27" s="47"/>
      <c r="D27" s="59">
        <f>SUM(D23:D26)</f>
        <v>0.22</v>
      </c>
      <c r="E27" s="59">
        <f t="shared" ref="E27:P27" si="8">SUM(E23:E26)</f>
        <v>5.4</v>
      </c>
      <c r="F27" s="59">
        <f t="shared" si="8"/>
        <v>4.18</v>
      </c>
      <c r="G27" s="59">
        <f t="shared" si="8"/>
        <v>0.08</v>
      </c>
      <c r="H27" s="59">
        <f t="shared" si="8"/>
        <v>2</v>
      </c>
      <c r="I27" s="59">
        <f t="shared" si="8"/>
        <v>0</v>
      </c>
      <c r="J27" s="59">
        <f t="shared" si="8"/>
        <v>6.42</v>
      </c>
      <c r="K27" s="59">
        <f t="shared" si="8"/>
        <v>0</v>
      </c>
      <c r="L27" s="59">
        <f t="shared" si="8"/>
        <v>4.4400000000000004</v>
      </c>
      <c r="M27" s="59">
        <f t="shared" si="8"/>
        <v>0</v>
      </c>
      <c r="N27" s="59">
        <f t="shared" si="8"/>
        <v>2</v>
      </c>
      <c r="O27" s="59">
        <f t="shared" si="8"/>
        <v>0.48</v>
      </c>
      <c r="P27" s="59">
        <f t="shared" si="8"/>
        <v>11.879999999999999</v>
      </c>
    </row>
    <row r="28" spans="1:16" x14ac:dyDescent="0.2">
      <c r="A28" s="49" t="s">
        <v>284</v>
      </c>
      <c r="B28" s="50"/>
      <c r="C28" s="51"/>
      <c r="D28" s="60">
        <f>D5+D10+D17+D22+D27</f>
        <v>85.74</v>
      </c>
      <c r="E28" s="60">
        <f t="shared" ref="E28:P28" si="9">E5+E10+E17+E22+E27</f>
        <v>52.52</v>
      </c>
      <c r="F28" s="60">
        <f t="shared" si="9"/>
        <v>40.98</v>
      </c>
      <c r="G28" s="60">
        <f t="shared" si="9"/>
        <v>77.320000000000007</v>
      </c>
      <c r="H28" s="60">
        <f t="shared" si="9"/>
        <v>65.09</v>
      </c>
      <c r="I28" s="60">
        <f t="shared" si="9"/>
        <v>65.31</v>
      </c>
      <c r="J28" s="60">
        <f t="shared" si="9"/>
        <v>88.84</v>
      </c>
      <c r="K28" s="60">
        <f t="shared" si="9"/>
        <v>91.850000000000009</v>
      </c>
      <c r="L28" s="60">
        <f t="shared" si="9"/>
        <v>59.849999999999994</v>
      </c>
      <c r="M28" s="60">
        <f t="shared" si="9"/>
        <v>77.099999999999994</v>
      </c>
      <c r="N28" s="60">
        <f t="shared" si="9"/>
        <v>69.539999999999992</v>
      </c>
      <c r="O28" s="60">
        <f t="shared" si="9"/>
        <v>46.559999999999995</v>
      </c>
      <c r="P28" s="60">
        <f t="shared" si="9"/>
        <v>321.64999999999998</v>
      </c>
    </row>
    <row r="29" spans="1:16" x14ac:dyDescent="0.2">
      <c r="A29" s="40" t="s">
        <v>285</v>
      </c>
      <c r="B29" s="37" t="s">
        <v>286</v>
      </c>
      <c r="C29" s="8" t="s">
        <v>177</v>
      </c>
      <c r="D29" s="57">
        <v>7</v>
      </c>
      <c r="E29" s="57">
        <v>11</v>
      </c>
      <c r="F29" s="57">
        <v>0.3</v>
      </c>
      <c r="G29" s="57">
        <v>2.2200000000000002</v>
      </c>
      <c r="H29" s="57">
        <v>0</v>
      </c>
      <c r="I29" s="57">
        <v>0</v>
      </c>
      <c r="J29" s="57">
        <v>8.52</v>
      </c>
      <c r="K29" s="57">
        <v>0</v>
      </c>
      <c r="L29" s="57">
        <v>4.24</v>
      </c>
      <c r="M29" s="57">
        <v>0</v>
      </c>
      <c r="N29" s="57">
        <v>2.5</v>
      </c>
      <c r="O29" s="57">
        <v>4.22</v>
      </c>
      <c r="P29" s="57">
        <f t="shared" ref="P29:P30" si="10">SUM(D29:H29)</f>
        <v>20.52</v>
      </c>
    </row>
    <row r="30" spans="1:16" x14ac:dyDescent="0.2">
      <c r="B30" s="37"/>
      <c r="C30" s="8" t="s">
        <v>178</v>
      </c>
      <c r="D30" s="57">
        <v>0.24</v>
      </c>
      <c r="E30" s="57">
        <v>2</v>
      </c>
      <c r="F30" s="57">
        <v>0</v>
      </c>
      <c r="G30" s="57">
        <v>0</v>
      </c>
      <c r="H30" s="57">
        <v>0</v>
      </c>
      <c r="I30" s="57">
        <v>2</v>
      </c>
      <c r="J30" s="57">
        <v>0</v>
      </c>
      <c r="K30" s="57">
        <v>0</v>
      </c>
      <c r="L30" s="57">
        <v>0.2</v>
      </c>
      <c r="M30" s="57">
        <v>0</v>
      </c>
      <c r="N30" s="57">
        <v>2</v>
      </c>
      <c r="O30" s="57">
        <v>0</v>
      </c>
      <c r="P30" s="57">
        <f t="shared" si="10"/>
        <v>2.2400000000000002</v>
      </c>
    </row>
    <row r="31" spans="1:16" x14ac:dyDescent="0.2">
      <c r="B31" s="43" t="s">
        <v>287</v>
      </c>
      <c r="C31" s="44"/>
      <c r="D31" s="58">
        <f t="shared" ref="D31:P31" si="11">SUM(D29:D30)</f>
        <v>7.24</v>
      </c>
      <c r="E31" s="58">
        <f t="shared" si="11"/>
        <v>13</v>
      </c>
      <c r="F31" s="58">
        <f t="shared" si="11"/>
        <v>0.3</v>
      </c>
      <c r="G31" s="58">
        <f t="shared" si="11"/>
        <v>2.2200000000000002</v>
      </c>
      <c r="H31" s="58">
        <f t="shared" si="11"/>
        <v>0</v>
      </c>
      <c r="I31" s="58">
        <f t="shared" si="11"/>
        <v>2</v>
      </c>
      <c r="J31" s="58">
        <f t="shared" si="11"/>
        <v>8.52</v>
      </c>
      <c r="K31" s="58">
        <f t="shared" si="11"/>
        <v>0</v>
      </c>
      <c r="L31" s="58">
        <f t="shared" si="11"/>
        <v>4.4400000000000004</v>
      </c>
      <c r="M31" s="58">
        <f t="shared" si="11"/>
        <v>0</v>
      </c>
      <c r="N31" s="58">
        <f t="shared" si="11"/>
        <v>4.5</v>
      </c>
      <c r="O31" s="58">
        <f t="shared" si="11"/>
        <v>4.22</v>
      </c>
      <c r="P31" s="58">
        <f t="shared" si="11"/>
        <v>22.759999999999998</v>
      </c>
    </row>
    <row r="32" spans="1:16" x14ac:dyDescent="0.2">
      <c r="B32" s="37" t="s">
        <v>145</v>
      </c>
      <c r="C32" s="8" t="s">
        <v>146</v>
      </c>
      <c r="D32" s="57">
        <v>2</v>
      </c>
      <c r="E32" s="57">
        <v>0.24</v>
      </c>
      <c r="F32" s="57">
        <v>0</v>
      </c>
      <c r="G32" s="57">
        <v>0</v>
      </c>
      <c r="H32" s="57">
        <v>4</v>
      </c>
      <c r="I32" s="57">
        <v>0.24</v>
      </c>
      <c r="J32" s="57">
        <v>2</v>
      </c>
      <c r="K32" s="57">
        <v>0</v>
      </c>
      <c r="L32" s="57">
        <v>2</v>
      </c>
      <c r="M32" s="57">
        <v>0</v>
      </c>
      <c r="N32" s="57">
        <v>0</v>
      </c>
      <c r="O32" s="57">
        <v>2.1</v>
      </c>
      <c r="P32" s="57">
        <f t="shared" ref="P32:P36" si="12">SUM(D32:H32)</f>
        <v>6.24</v>
      </c>
    </row>
    <row r="33" spans="2:16" ht="10.199999999999999" customHeight="1" x14ac:dyDescent="0.2">
      <c r="B33" s="37"/>
      <c r="C33" s="8" t="s">
        <v>147</v>
      </c>
      <c r="D33" s="57">
        <v>0</v>
      </c>
      <c r="E33" s="57">
        <v>0</v>
      </c>
      <c r="F33" s="57">
        <v>0.3</v>
      </c>
      <c r="G33" s="57">
        <v>0</v>
      </c>
      <c r="H33" s="57">
        <v>0</v>
      </c>
      <c r="I33" s="57">
        <v>0</v>
      </c>
      <c r="J33" s="57">
        <v>0</v>
      </c>
      <c r="K33" s="57">
        <v>0</v>
      </c>
      <c r="L33" s="57">
        <v>0</v>
      </c>
      <c r="M33" s="57">
        <v>0</v>
      </c>
      <c r="N33" s="57">
        <v>0</v>
      </c>
      <c r="O33" s="57">
        <v>0</v>
      </c>
      <c r="P33" s="57">
        <f t="shared" si="12"/>
        <v>0.3</v>
      </c>
    </row>
    <row r="34" spans="2:16" x14ac:dyDescent="0.2">
      <c r="B34" s="37"/>
      <c r="C34" s="8" t="s">
        <v>148</v>
      </c>
      <c r="D34" s="57">
        <v>0</v>
      </c>
      <c r="E34" s="57">
        <v>2.25</v>
      </c>
      <c r="F34" s="57">
        <v>0</v>
      </c>
      <c r="G34" s="57">
        <v>0</v>
      </c>
      <c r="H34" s="57">
        <v>0</v>
      </c>
      <c r="I34" s="57">
        <v>0.5</v>
      </c>
      <c r="J34" s="57">
        <v>0</v>
      </c>
      <c r="K34" s="57">
        <v>2</v>
      </c>
      <c r="L34" s="57">
        <v>0</v>
      </c>
      <c r="M34" s="57">
        <v>0</v>
      </c>
      <c r="N34" s="57">
        <v>0</v>
      </c>
      <c r="O34" s="57">
        <v>0</v>
      </c>
      <c r="P34" s="57">
        <f t="shared" si="12"/>
        <v>2.25</v>
      </c>
    </row>
    <row r="35" spans="2:16" x14ac:dyDescent="0.2">
      <c r="B35" s="37"/>
      <c r="C35" s="8" t="s">
        <v>149</v>
      </c>
      <c r="D35" s="57">
        <v>2</v>
      </c>
      <c r="E35" s="57">
        <v>0</v>
      </c>
      <c r="F35" s="57">
        <v>0</v>
      </c>
      <c r="G35" s="57">
        <v>0.26</v>
      </c>
      <c r="H35" s="57">
        <v>6</v>
      </c>
      <c r="I35" s="57">
        <v>8.36</v>
      </c>
      <c r="J35" s="57">
        <v>8</v>
      </c>
      <c r="K35" s="57">
        <v>0</v>
      </c>
      <c r="L35" s="57">
        <v>6</v>
      </c>
      <c r="M35" s="57">
        <v>0.44</v>
      </c>
      <c r="N35" s="57">
        <v>6</v>
      </c>
      <c r="O35" s="57">
        <v>0</v>
      </c>
      <c r="P35" s="57">
        <f t="shared" si="12"/>
        <v>8.26</v>
      </c>
    </row>
    <row r="36" spans="2:16" x14ac:dyDescent="0.2">
      <c r="B36" s="37"/>
      <c r="C36" s="8" t="s">
        <v>150</v>
      </c>
      <c r="D36" s="57">
        <v>0</v>
      </c>
      <c r="E36" s="57">
        <v>4.72</v>
      </c>
      <c r="F36" s="57">
        <v>0</v>
      </c>
      <c r="G36" s="57">
        <v>0</v>
      </c>
      <c r="H36" s="57">
        <v>0</v>
      </c>
      <c r="I36" s="57">
        <v>10.5</v>
      </c>
      <c r="J36" s="57">
        <v>2.2400000000000002</v>
      </c>
      <c r="K36" s="57">
        <v>23</v>
      </c>
      <c r="L36" s="57">
        <v>-2</v>
      </c>
      <c r="M36" s="57">
        <v>0</v>
      </c>
      <c r="N36" s="57">
        <v>4.5</v>
      </c>
      <c r="O36" s="57">
        <v>0</v>
      </c>
      <c r="P36" s="57">
        <f t="shared" si="12"/>
        <v>4.72</v>
      </c>
    </row>
    <row r="37" spans="2:16" x14ac:dyDescent="0.2">
      <c r="B37" s="43" t="s">
        <v>288</v>
      </c>
      <c r="C37" s="44"/>
      <c r="D37" s="58">
        <f>SUM(D32:D36)</f>
        <v>4</v>
      </c>
      <c r="E37" s="58">
        <f t="shared" ref="E37:P37" si="13">SUM(E32:E36)</f>
        <v>7.21</v>
      </c>
      <c r="F37" s="58">
        <f t="shared" si="13"/>
        <v>0.3</v>
      </c>
      <c r="G37" s="58">
        <f t="shared" si="13"/>
        <v>0.26</v>
      </c>
      <c r="H37" s="58">
        <f t="shared" si="13"/>
        <v>10</v>
      </c>
      <c r="I37" s="58">
        <f t="shared" si="13"/>
        <v>19.600000000000001</v>
      </c>
      <c r="J37" s="58">
        <f t="shared" si="13"/>
        <v>12.24</v>
      </c>
      <c r="K37" s="58">
        <f t="shared" si="13"/>
        <v>25</v>
      </c>
      <c r="L37" s="58">
        <f t="shared" si="13"/>
        <v>6</v>
      </c>
      <c r="M37" s="58">
        <f t="shared" si="13"/>
        <v>0.44</v>
      </c>
      <c r="N37" s="58">
        <f t="shared" si="13"/>
        <v>10.5</v>
      </c>
      <c r="O37" s="58">
        <f t="shared" si="13"/>
        <v>2.1</v>
      </c>
      <c r="P37" s="58">
        <f t="shared" si="13"/>
        <v>21.769999999999996</v>
      </c>
    </row>
    <row r="38" spans="2:16" x14ac:dyDescent="0.2">
      <c r="B38" s="37" t="s">
        <v>289</v>
      </c>
      <c r="C38" s="8" t="s">
        <v>188</v>
      </c>
      <c r="D38" s="57">
        <v>0.32</v>
      </c>
      <c r="E38" s="57">
        <v>3</v>
      </c>
      <c r="F38" s="57">
        <v>0</v>
      </c>
      <c r="G38" s="57">
        <v>4.25</v>
      </c>
      <c r="H38" s="57">
        <v>2.25</v>
      </c>
      <c r="I38" s="57">
        <v>2</v>
      </c>
      <c r="J38" s="57">
        <v>0</v>
      </c>
      <c r="K38" s="57">
        <v>6.5</v>
      </c>
      <c r="L38" s="57">
        <v>0</v>
      </c>
      <c r="M38" s="57">
        <v>4.25</v>
      </c>
      <c r="N38" s="57">
        <v>0</v>
      </c>
      <c r="O38" s="57">
        <v>4.25</v>
      </c>
      <c r="P38" s="57">
        <f t="shared" ref="P38:P43" si="14">SUM(D38:H38)</f>
        <v>9.82</v>
      </c>
    </row>
    <row r="39" spans="2:16" x14ac:dyDescent="0.2">
      <c r="B39" s="37"/>
      <c r="C39" s="8" t="s">
        <v>290</v>
      </c>
      <c r="D39" s="57">
        <v>2</v>
      </c>
      <c r="E39" s="57">
        <v>2.5</v>
      </c>
      <c r="F39" s="57">
        <v>0</v>
      </c>
      <c r="G39" s="57">
        <v>2.7800000000000002</v>
      </c>
      <c r="H39" s="57">
        <v>4.5</v>
      </c>
      <c r="I39" s="57">
        <v>2</v>
      </c>
      <c r="J39" s="57">
        <v>2</v>
      </c>
      <c r="K39" s="57">
        <v>3</v>
      </c>
      <c r="L39" s="57">
        <v>2</v>
      </c>
      <c r="M39" s="57">
        <v>4.5</v>
      </c>
      <c r="N39" s="57">
        <v>0</v>
      </c>
      <c r="O39" s="57">
        <v>4</v>
      </c>
      <c r="P39" s="57">
        <f t="shared" si="14"/>
        <v>11.780000000000001</v>
      </c>
    </row>
    <row r="40" spans="2:16" x14ac:dyDescent="0.2">
      <c r="B40" s="37"/>
      <c r="C40" s="8" t="s">
        <v>291</v>
      </c>
      <c r="D40" s="57">
        <v>0</v>
      </c>
      <c r="E40" s="57">
        <v>0</v>
      </c>
      <c r="F40" s="57">
        <v>2</v>
      </c>
      <c r="G40" s="57">
        <v>0.28000000000000003</v>
      </c>
      <c r="H40" s="57">
        <v>2</v>
      </c>
      <c r="I40" s="57">
        <v>0</v>
      </c>
      <c r="J40" s="57">
        <v>4</v>
      </c>
      <c r="K40" s="57">
        <v>0</v>
      </c>
      <c r="L40" s="57">
        <v>0</v>
      </c>
      <c r="M40" s="57">
        <v>0.68</v>
      </c>
      <c r="N40" s="57">
        <v>4</v>
      </c>
      <c r="O40" s="57">
        <v>0</v>
      </c>
      <c r="P40" s="57">
        <f t="shared" si="14"/>
        <v>4.28</v>
      </c>
    </row>
    <row r="41" spans="2:16" x14ac:dyDescent="0.2">
      <c r="B41" s="37"/>
      <c r="C41" s="8" t="s">
        <v>189</v>
      </c>
      <c r="D41" s="57">
        <v>0</v>
      </c>
      <c r="E41" s="57">
        <v>1.1599999999999999</v>
      </c>
      <c r="F41" s="57">
        <v>4.25</v>
      </c>
      <c r="G41" s="57">
        <v>3</v>
      </c>
      <c r="H41" s="57">
        <v>2.25</v>
      </c>
      <c r="I41" s="57">
        <v>2.25</v>
      </c>
      <c r="J41" s="57">
        <v>4.25</v>
      </c>
      <c r="K41" s="57">
        <v>0</v>
      </c>
      <c r="L41" s="57">
        <v>10</v>
      </c>
      <c r="M41" s="57">
        <v>2</v>
      </c>
      <c r="N41" s="57">
        <v>0</v>
      </c>
      <c r="O41" s="57">
        <v>0.2</v>
      </c>
      <c r="P41" s="57">
        <f t="shared" si="14"/>
        <v>10.66</v>
      </c>
    </row>
    <row r="42" spans="2:16" x14ac:dyDescent="0.2">
      <c r="B42" s="37"/>
      <c r="C42" s="8" t="s">
        <v>190</v>
      </c>
      <c r="D42" s="57">
        <v>4.25</v>
      </c>
      <c r="E42" s="57">
        <v>6.5</v>
      </c>
      <c r="F42" s="57">
        <v>4.8</v>
      </c>
      <c r="G42" s="57">
        <v>8.25</v>
      </c>
      <c r="H42" s="57">
        <v>2</v>
      </c>
      <c r="I42" s="57">
        <v>4.6500000000000004</v>
      </c>
      <c r="J42" s="57">
        <v>6.25</v>
      </c>
      <c r="K42" s="57">
        <v>6.65</v>
      </c>
      <c r="L42" s="57">
        <v>4.25</v>
      </c>
      <c r="M42" s="57">
        <v>6.94</v>
      </c>
      <c r="N42" s="57">
        <v>6</v>
      </c>
      <c r="O42" s="57">
        <v>8.73</v>
      </c>
      <c r="P42" s="57">
        <f t="shared" si="14"/>
        <v>25.8</v>
      </c>
    </row>
    <row r="43" spans="2:16" x14ac:dyDescent="0.2">
      <c r="B43" s="37"/>
      <c r="C43" s="8" t="s">
        <v>191</v>
      </c>
      <c r="D43" s="57">
        <v>2</v>
      </c>
      <c r="E43" s="57">
        <v>2.25</v>
      </c>
      <c r="F43" s="57">
        <v>0</v>
      </c>
      <c r="G43" s="57">
        <v>2</v>
      </c>
      <c r="H43" s="57">
        <v>2</v>
      </c>
      <c r="I43" s="57">
        <v>0</v>
      </c>
      <c r="J43" s="57">
        <v>4.7300000000000004</v>
      </c>
      <c r="K43" s="57">
        <v>2</v>
      </c>
      <c r="L43" s="57">
        <v>2.25</v>
      </c>
      <c r="M43" s="57">
        <v>0</v>
      </c>
      <c r="N43" s="57">
        <v>2.44</v>
      </c>
      <c r="O43" s="57">
        <v>2</v>
      </c>
      <c r="P43" s="57">
        <f t="shared" si="14"/>
        <v>8.25</v>
      </c>
    </row>
    <row r="44" spans="2:16" x14ac:dyDescent="0.2">
      <c r="B44" s="43" t="s">
        <v>292</v>
      </c>
      <c r="C44" s="44"/>
      <c r="D44" s="58">
        <f>SUM(D38:D43)</f>
        <v>8.57</v>
      </c>
      <c r="E44" s="58">
        <f t="shared" ref="E44:P44" si="15">SUM(E38:E43)</f>
        <v>15.41</v>
      </c>
      <c r="F44" s="58">
        <f t="shared" si="15"/>
        <v>11.05</v>
      </c>
      <c r="G44" s="58">
        <f t="shared" si="15"/>
        <v>20.560000000000002</v>
      </c>
      <c r="H44" s="58">
        <f t="shared" si="15"/>
        <v>15</v>
      </c>
      <c r="I44" s="58">
        <f t="shared" si="15"/>
        <v>10.9</v>
      </c>
      <c r="J44" s="58">
        <f t="shared" si="15"/>
        <v>21.23</v>
      </c>
      <c r="K44" s="58">
        <f t="shared" si="15"/>
        <v>18.149999999999999</v>
      </c>
      <c r="L44" s="58">
        <f t="shared" si="15"/>
        <v>18.5</v>
      </c>
      <c r="M44" s="58">
        <f t="shared" si="15"/>
        <v>18.37</v>
      </c>
      <c r="N44" s="58">
        <f t="shared" si="15"/>
        <v>12.44</v>
      </c>
      <c r="O44" s="58">
        <f t="shared" si="15"/>
        <v>19.18</v>
      </c>
      <c r="P44" s="58">
        <f t="shared" si="15"/>
        <v>70.59</v>
      </c>
    </row>
    <row r="45" spans="2:16" x14ac:dyDescent="0.2">
      <c r="B45" s="37" t="s">
        <v>293</v>
      </c>
      <c r="C45" s="8" t="s">
        <v>6</v>
      </c>
      <c r="D45" s="57">
        <v>4.5</v>
      </c>
      <c r="E45" s="57">
        <v>0</v>
      </c>
      <c r="F45" s="57">
        <v>5.52</v>
      </c>
      <c r="G45" s="57">
        <v>0</v>
      </c>
      <c r="H45" s="57">
        <v>2.2999999999999998</v>
      </c>
      <c r="I45" s="57">
        <v>0</v>
      </c>
      <c r="J45" s="57">
        <v>2.5</v>
      </c>
      <c r="K45" s="57">
        <v>0</v>
      </c>
      <c r="L45" s="57">
        <v>4</v>
      </c>
      <c r="M45" s="57">
        <v>0</v>
      </c>
      <c r="N45" s="57">
        <v>5</v>
      </c>
      <c r="O45" s="57">
        <v>5</v>
      </c>
      <c r="P45" s="57">
        <f t="shared" ref="P45:P49" si="16">SUM(D45:H45)</f>
        <v>12.32</v>
      </c>
    </row>
    <row r="46" spans="2:16" x14ac:dyDescent="0.2">
      <c r="B46" s="37"/>
      <c r="C46" s="8" t="s">
        <v>152</v>
      </c>
      <c r="D46" s="57">
        <v>4</v>
      </c>
      <c r="E46" s="57">
        <v>0</v>
      </c>
      <c r="F46" s="57">
        <v>2.2200000000000002</v>
      </c>
      <c r="G46" s="57">
        <v>0</v>
      </c>
      <c r="H46" s="57">
        <v>0.22</v>
      </c>
      <c r="I46" s="57">
        <v>2</v>
      </c>
      <c r="J46" s="57">
        <v>0</v>
      </c>
      <c r="K46" s="57">
        <v>4</v>
      </c>
      <c r="L46" s="57">
        <v>0</v>
      </c>
      <c r="M46" s="57">
        <v>0</v>
      </c>
      <c r="N46" s="57">
        <v>2</v>
      </c>
      <c r="O46" s="57">
        <v>4</v>
      </c>
      <c r="P46" s="57">
        <f t="shared" si="16"/>
        <v>6.44</v>
      </c>
    </row>
    <row r="47" spans="2:16" x14ac:dyDescent="0.2">
      <c r="B47" s="37"/>
      <c r="C47" s="8" t="s">
        <v>153</v>
      </c>
      <c r="D47" s="57">
        <v>0</v>
      </c>
      <c r="E47" s="57">
        <v>0</v>
      </c>
      <c r="F47" s="57">
        <v>2</v>
      </c>
      <c r="G47" s="57">
        <v>0</v>
      </c>
      <c r="H47" s="57">
        <v>1.9750000000000001</v>
      </c>
      <c r="I47" s="57">
        <v>4.21</v>
      </c>
      <c r="J47" s="57">
        <v>0</v>
      </c>
      <c r="K47" s="57">
        <v>0</v>
      </c>
      <c r="L47" s="57">
        <v>2</v>
      </c>
      <c r="M47" s="57">
        <v>4</v>
      </c>
      <c r="N47" s="57">
        <v>0</v>
      </c>
      <c r="O47" s="57">
        <v>3.9249999999999998</v>
      </c>
      <c r="P47" s="57">
        <f t="shared" si="16"/>
        <v>3.9750000000000001</v>
      </c>
    </row>
    <row r="48" spans="2:16" x14ac:dyDescent="0.2">
      <c r="B48" s="37"/>
      <c r="C48" s="8" t="s">
        <v>154</v>
      </c>
      <c r="D48" s="57">
        <v>0</v>
      </c>
      <c r="E48" s="57">
        <v>5</v>
      </c>
      <c r="F48" s="57">
        <v>0.2</v>
      </c>
      <c r="G48" s="57">
        <v>0</v>
      </c>
      <c r="H48" s="57">
        <v>0</v>
      </c>
      <c r="I48" s="57">
        <v>3.11</v>
      </c>
      <c r="J48" s="57">
        <v>0</v>
      </c>
      <c r="K48" s="57">
        <v>7.9</v>
      </c>
      <c r="L48" s="57">
        <v>0</v>
      </c>
      <c r="M48" s="57">
        <v>0</v>
      </c>
      <c r="N48" s="57">
        <v>0.44</v>
      </c>
      <c r="O48" s="57">
        <v>10.48</v>
      </c>
      <c r="P48" s="57">
        <f t="shared" si="16"/>
        <v>5.2</v>
      </c>
    </row>
    <row r="49" spans="1:16" x14ac:dyDescent="0.2">
      <c r="B49" s="37"/>
      <c r="C49" s="8" t="s">
        <v>156</v>
      </c>
      <c r="D49" s="57">
        <v>2</v>
      </c>
      <c r="E49" s="57">
        <v>0</v>
      </c>
      <c r="F49" s="57">
        <v>0</v>
      </c>
      <c r="G49" s="57">
        <v>0</v>
      </c>
      <c r="H49" s="57">
        <v>0.2</v>
      </c>
      <c r="I49" s="57">
        <v>0</v>
      </c>
      <c r="J49" s="57">
        <v>0</v>
      </c>
      <c r="K49" s="57">
        <v>0</v>
      </c>
      <c r="L49" s="57">
        <v>0</v>
      </c>
      <c r="M49" s="57">
        <v>2</v>
      </c>
      <c r="N49" s="57">
        <v>0</v>
      </c>
      <c r="O49" s="57">
        <v>0</v>
      </c>
      <c r="P49" s="57">
        <f t="shared" si="16"/>
        <v>2.2000000000000002</v>
      </c>
    </row>
    <row r="50" spans="1:16" x14ac:dyDescent="0.2">
      <c r="B50" s="43" t="s">
        <v>294</v>
      </c>
      <c r="C50" s="44"/>
      <c r="D50" s="58">
        <f>SUM(D45:D49)</f>
        <v>10.5</v>
      </c>
      <c r="E50" s="58">
        <f t="shared" ref="E50:P50" si="17">SUM(E45:E49)</f>
        <v>5</v>
      </c>
      <c r="F50" s="58">
        <f t="shared" si="17"/>
        <v>9.94</v>
      </c>
      <c r="G50" s="58">
        <f t="shared" si="17"/>
        <v>0</v>
      </c>
      <c r="H50" s="58">
        <f t="shared" si="17"/>
        <v>4.6950000000000003</v>
      </c>
      <c r="I50" s="58">
        <f t="shared" si="17"/>
        <v>9.32</v>
      </c>
      <c r="J50" s="58">
        <f t="shared" si="17"/>
        <v>2.5</v>
      </c>
      <c r="K50" s="58">
        <f t="shared" si="17"/>
        <v>11.9</v>
      </c>
      <c r="L50" s="58">
        <f t="shared" si="17"/>
        <v>6</v>
      </c>
      <c r="M50" s="58">
        <f t="shared" si="17"/>
        <v>6</v>
      </c>
      <c r="N50" s="58">
        <f t="shared" si="17"/>
        <v>7.44</v>
      </c>
      <c r="O50" s="58">
        <f t="shared" si="17"/>
        <v>23.405000000000001</v>
      </c>
      <c r="P50" s="58">
        <f t="shared" si="17"/>
        <v>30.135000000000002</v>
      </c>
    </row>
    <row r="51" spans="1:16" x14ac:dyDescent="0.2">
      <c r="B51" s="37" t="s">
        <v>174</v>
      </c>
      <c r="C51" s="8" t="s">
        <v>175</v>
      </c>
      <c r="D51" s="57">
        <v>25</v>
      </c>
      <c r="E51" s="57">
        <v>11.2</v>
      </c>
      <c r="F51" s="57">
        <v>38.28</v>
      </c>
      <c r="G51" s="57">
        <v>27.04</v>
      </c>
      <c r="H51" s="57">
        <v>15.2</v>
      </c>
      <c r="I51" s="57">
        <v>29.06</v>
      </c>
      <c r="J51" s="57">
        <v>20.14</v>
      </c>
      <c r="K51" s="57">
        <v>28.75</v>
      </c>
      <c r="L51" s="57">
        <v>27.07</v>
      </c>
      <c r="M51" s="57">
        <v>15.53</v>
      </c>
      <c r="N51" s="57">
        <v>14.100000000000001</v>
      </c>
      <c r="O51" s="57">
        <v>12.11</v>
      </c>
      <c r="P51" s="57">
        <f>SUM(D51:H51)</f>
        <v>116.72000000000001</v>
      </c>
    </row>
    <row r="52" spans="1:16" x14ac:dyDescent="0.2">
      <c r="B52" s="43" t="s">
        <v>295</v>
      </c>
      <c r="C52" s="44"/>
      <c r="D52" s="58">
        <f t="shared" ref="D52:P52" si="18">SUM(D51:D51)</f>
        <v>25</v>
      </c>
      <c r="E52" s="58">
        <f t="shared" si="18"/>
        <v>11.2</v>
      </c>
      <c r="F52" s="58">
        <f t="shared" si="18"/>
        <v>38.28</v>
      </c>
      <c r="G52" s="58">
        <f t="shared" si="18"/>
        <v>27.04</v>
      </c>
      <c r="H52" s="58">
        <f t="shared" si="18"/>
        <v>15.2</v>
      </c>
      <c r="I52" s="58">
        <f t="shared" si="18"/>
        <v>29.06</v>
      </c>
      <c r="J52" s="58">
        <f t="shared" si="18"/>
        <v>20.14</v>
      </c>
      <c r="K52" s="58">
        <f t="shared" si="18"/>
        <v>28.75</v>
      </c>
      <c r="L52" s="58">
        <f t="shared" si="18"/>
        <v>27.07</v>
      </c>
      <c r="M52" s="58">
        <f t="shared" si="18"/>
        <v>15.53</v>
      </c>
      <c r="N52" s="58">
        <f t="shared" si="18"/>
        <v>14.100000000000001</v>
      </c>
      <c r="O52" s="58">
        <f t="shared" si="18"/>
        <v>12.11</v>
      </c>
      <c r="P52" s="58">
        <f t="shared" si="18"/>
        <v>116.72000000000001</v>
      </c>
    </row>
    <row r="53" spans="1:16" x14ac:dyDescent="0.2">
      <c r="A53" s="49" t="s">
        <v>296</v>
      </c>
      <c r="B53" s="50"/>
      <c r="C53" s="51"/>
      <c r="D53" s="60">
        <f t="shared" ref="D53:P53" si="19">D31+D37+D44+D50+D52</f>
        <v>55.31</v>
      </c>
      <c r="E53" s="60">
        <f t="shared" si="19"/>
        <v>51.820000000000007</v>
      </c>
      <c r="F53" s="60">
        <f t="shared" si="19"/>
        <v>59.870000000000005</v>
      </c>
      <c r="G53" s="60">
        <f t="shared" si="19"/>
        <v>50.08</v>
      </c>
      <c r="H53" s="60">
        <f t="shared" si="19"/>
        <v>44.894999999999996</v>
      </c>
      <c r="I53" s="60">
        <f t="shared" si="19"/>
        <v>70.88</v>
      </c>
      <c r="J53" s="60">
        <f t="shared" si="19"/>
        <v>64.63</v>
      </c>
      <c r="K53" s="60">
        <f t="shared" si="19"/>
        <v>83.8</v>
      </c>
      <c r="L53" s="60">
        <f t="shared" si="19"/>
        <v>62.01</v>
      </c>
      <c r="M53" s="60">
        <f t="shared" si="19"/>
        <v>40.340000000000003</v>
      </c>
      <c r="N53" s="60">
        <f t="shared" si="19"/>
        <v>48.98</v>
      </c>
      <c r="O53" s="60">
        <f t="shared" si="19"/>
        <v>61.015000000000001</v>
      </c>
      <c r="P53" s="60">
        <f t="shared" si="19"/>
        <v>261.97500000000002</v>
      </c>
    </row>
    <row r="54" spans="1:16" x14ac:dyDescent="0.2">
      <c r="A54" s="40" t="s">
        <v>297</v>
      </c>
      <c r="B54" s="37" t="s">
        <v>23</v>
      </c>
      <c r="C54" s="8" t="s">
        <v>126</v>
      </c>
      <c r="D54" s="57">
        <v>4.4700000000000006</v>
      </c>
      <c r="E54" s="57">
        <v>2</v>
      </c>
      <c r="F54" s="57">
        <v>6.16</v>
      </c>
      <c r="G54" s="57">
        <v>6</v>
      </c>
      <c r="H54" s="57">
        <v>12.16</v>
      </c>
      <c r="I54" s="57">
        <v>10.3</v>
      </c>
      <c r="J54" s="57">
        <v>0</v>
      </c>
      <c r="K54" s="57">
        <v>8.75</v>
      </c>
      <c r="L54" s="57">
        <v>4</v>
      </c>
      <c r="M54" s="57">
        <v>0.44</v>
      </c>
      <c r="N54" s="57">
        <v>4</v>
      </c>
      <c r="O54" s="57">
        <v>0.22</v>
      </c>
      <c r="P54" s="57">
        <f>SUM(D54:H54)</f>
        <v>30.790000000000003</v>
      </c>
    </row>
    <row r="55" spans="1:16" x14ac:dyDescent="0.2">
      <c r="B55" s="43" t="s">
        <v>298</v>
      </c>
      <c r="C55" s="44"/>
      <c r="D55" s="58">
        <f>SUM(D54)</f>
        <v>4.4700000000000006</v>
      </c>
      <c r="E55" s="58">
        <f t="shared" ref="E55:P55" si="20">SUM(E54)</f>
        <v>2</v>
      </c>
      <c r="F55" s="58">
        <f t="shared" si="20"/>
        <v>6.16</v>
      </c>
      <c r="G55" s="58">
        <f t="shared" si="20"/>
        <v>6</v>
      </c>
      <c r="H55" s="58">
        <f t="shared" si="20"/>
        <v>12.16</v>
      </c>
      <c r="I55" s="58">
        <f t="shared" si="20"/>
        <v>10.3</v>
      </c>
      <c r="J55" s="58">
        <f t="shared" si="20"/>
        <v>0</v>
      </c>
      <c r="K55" s="58">
        <f t="shared" si="20"/>
        <v>8.75</v>
      </c>
      <c r="L55" s="58">
        <f t="shared" si="20"/>
        <v>4</v>
      </c>
      <c r="M55" s="58">
        <f t="shared" si="20"/>
        <v>0.44</v>
      </c>
      <c r="N55" s="58">
        <f t="shared" si="20"/>
        <v>4</v>
      </c>
      <c r="O55" s="58">
        <f t="shared" si="20"/>
        <v>0.22</v>
      </c>
      <c r="P55" s="58">
        <f t="shared" si="20"/>
        <v>30.790000000000003</v>
      </c>
    </row>
    <row r="56" spans="1:16" x14ac:dyDescent="0.2">
      <c r="B56" s="37" t="s">
        <v>299</v>
      </c>
      <c r="C56" s="8" t="s">
        <v>158</v>
      </c>
      <c r="D56" s="57">
        <v>21.25</v>
      </c>
      <c r="E56" s="57">
        <v>20.2</v>
      </c>
      <c r="F56" s="57">
        <v>14.8</v>
      </c>
      <c r="G56" s="57">
        <v>19.43</v>
      </c>
      <c r="H56" s="57">
        <v>13</v>
      </c>
      <c r="I56" s="57">
        <v>19.25</v>
      </c>
      <c r="J56" s="57">
        <v>24.305</v>
      </c>
      <c r="K56" s="57">
        <v>10.100000000000001</v>
      </c>
      <c r="L56" s="57">
        <v>14</v>
      </c>
      <c r="M56" s="57">
        <v>16.905000000000001</v>
      </c>
      <c r="N56" s="57">
        <v>15.95</v>
      </c>
      <c r="O56" s="57">
        <v>7.6899999999999995</v>
      </c>
      <c r="P56" s="57">
        <f t="shared" ref="P56:P58" si="21">SUM(D56:H56)</f>
        <v>88.68</v>
      </c>
    </row>
    <row r="57" spans="1:16" x14ac:dyDescent="0.2">
      <c r="B57" s="37"/>
      <c r="C57" s="8" t="s">
        <v>135</v>
      </c>
      <c r="D57" s="57">
        <v>0.36</v>
      </c>
      <c r="E57" s="57">
        <v>10.95</v>
      </c>
      <c r="F57" s="57">
        <v>2</v>
      </c>
      <c r="G57" s="57">
        <v>0</v>
      </c>
      <c r="H57" s="57">
        <v>3.9750000000000001</v>
      </c>
      <c r="I57" s="57">
        <v>0</v>
      </c>
      <c r="J57" s="57">
        <v>0</v>
      </c>
      <c r="K57" s="57">
        <v>11</v>
      </c>
      <c r="L57" s="57">
        <v>0</v>
      </c>
      <c r="M57" s="57">
        <v>0</v>
      </c>
      <c r="N57" s="57">
        <v>0</v>
      </c>
      <c r="O57" s="57">
        <v>10.549999999999999</v>
      </c>
      <c r="P57" s="57">
        <f t="shared" si="21"/>
        <v>17.285</v>
      </c>
    </row>
    <row r="58" spans="1:16" x14ac:dyDescent="0.2">
      <c r="B58" s="37"/>
      <c r="C58" s="8" t="s">
        <v>136</v>
      </c>
      <c r="D58" s="57">
        <v>1.9750000000000001</v>
      </c>
      <c r="E58" s="57">
        <v>11.36</v>
      </c>
      <c r="F58" s="57">
        <v>6.6749999999999998</v>
      </c>
      <c r="G58" s="57">
        <v>4.4800000000000004</v>
      </c>
      <c r="H58" s="57">
        <v>8.5</v>
      </c>
      <c r="I58" s="57">
        <v>9</v>
      </c>
      <c r="J58" s="57">
        <v>12.99</v>
      </c>
      <c r="K58" s="57">
        <v>0</v>
      </c>
      <c r="L58" s="57">
        <v>4.25</v>
      </c>
      <c r="M58" s="57">
        <v>4.25</v>
      </c>
      <c r="N58" s="57">
        <v>8.89</v>
      </c>
      <c r="O58" s="57">
        <v>2</v>
      </c>
      <c r="P58" s="57">
        <f t="shared" si="21"/>
        <v>32.989999999999995</v>
      </c>
    </row>
    <row r="59" spans="1:16" x14ac:dyDescent="0.2">
      <c r="B59" s="43" t="s">
        <v>300</v>
      </c>
      <c r="C59" s="44"/>
      <c r="D59" s="58">
        <f>SUM(D56:D58)</f>
        <v>23.585000000000001</v>
      </c>
      <c r="E59" s="58">
        <f t="shared" ref="E59:P59" si="22">SUM(E56:E58)</f>
        <v>42.51</v>
      </c>
      <c r="F59" s="58">
        <f t="shared" si="22"/>
        <v>23.475000000000001</v>
      </c>
      <c r="G59" s="58">
        <f t="shared" si="22"/>
        <v>23.91</v>
      </c>
      <c r="H59" s="58">
        <f t="shared" si="22"/>
        <v>25.475000000000001</v>
      </c>
      <c r="I59" s="58">
        <f t="shared" si="22"/>
        <v>28.25</v>
      </c>
      <c r="J59" s="58">
        <f t="shared" si="22"/>
        <v>37.295000000000002</v>
      </c>
      <c r="K59" s="58">
        <f t="shared" si="22"/>
        <v>21.1</v>
      </c>
      <c r="L59" s="58">
        <f t="shared" si="22"/>
        <v>18.25</v>
      </c>
      <c r="M59" s="58">
        <f t="shared" si="22"/>
        <v>21.155000000000001</v>
      </c>
      <c r="N59" s="58">
        <f t="shared" si="22"/>
        <v>24.84</v>
      </c>
      <c r="O59" s="58">
        <f t="shared" si="22"/>
        <v>20.239999999999998</v>
      </c>
      <c r="P59" s="58">
        <f t="shared" si="22"/>
        <v>138.95499999999998</v>
      </c>
    </row>
    <row r="60" spans="1:16" x14ac:dyDescent="0.2">
      <c r="B60" s="37" t="s">
        <v>301</v>
      </c>
      <c r="C60" s="8" t="s">
        <v>128</v>
      </c>
      <c r="D60" s="57">
        <v>65.599999999999994</v>
      </c>
      <c r="E60" s="57">
        <v>93.84</v>
      </c>
      <c r="F60" s="57">
        <v>70.740000000000009</v>
      </c>
      <c r="G60" s="57">
        <v>75.034999999999997</v>
      </c>
      <c r="H60" s="57">
        <v>70.16</v>
      </c>
      <c r="I60" s="57">
        <v>68.78</v>
      </c>
      <c r="J60" s="57">
        <v>89.194999999999993</v>
      </c>
      <c r="K60" s="57">
        <v>51.92</v>
      </c>
      <c r="L60" s="57">
        <v>53.94</v>
      </c>
      <c r="M60" s="57">
        <v>49.839999999999996</v>
      </c>
      <c r="N60" s="57">
        <v>82.71</v>
      </c>
      <c r="O60" s="57">
        <v>57.36</v>
      </c>
      <c r="P60" s="57">
        <f>SUM(D60:H60)</f>
        <v>375.375</v>
      </c>
    </row>
    <row r="61" spans="1:16" x14ac:dyDescent="0.2">
      <c r="B61" s="43" t="s">
        <v>302</v>
      </c>
      <c r="C61" s="44"/>
      <c r="D61" s="58">
        <f>SUM(D60)</f>
        <v>65.599999999999994</v>
      </c>
      <c r="E61" s="58">
        <f t="shared" ref="E61:P61" si="23">SUM(E60)</f>
        <v>93.84</v>
      </c>
      <c r="F61" s="58">
        <f t="shared" si="23"/>
        <v>70.740000000000009</v>
      </c>
      <c r="G61" s="58">
        <f t="shared" si="23"/>
        <v>75.034999999999997</v>
      </c>
      <c r="H61" s="58">
        <f t="shared" si="23"/>
        <v>70.16</v>
      </c>
      <c r="I61" s="58">
        <f t="shared" si="23"/>
        <v>68.78</v>
      </c>
      <c r="J61" s="58">
        <f t="shared" si="23"/>
        <v>89.194999999999993</v>
      </c>
      <c r="K61" s="58">
        <f t="shared" si="23"/>
        <v>51.92</v>
      </c>
      <c r="L61" s="58">
        <f t="shared" si="23"/>
        <v>53.94</v>
      </c>
      <c r="M61" s="58">
        <f t="shared" si="23"/>
        <v>49.839999999999996</v>
      </c>
      <c r="N61" s="58">
        <f t="shared" si="23"/>
        <v>82.71</v>
      </c>
      <c r="O61" s="58">
        <f t="shared" si="23"/>
        <v>57.36</v>
      </c>
      <c r="P61" s="58">
        <f t="shared" si="23"/>
        <v>375.375</v>
      </c>
    </row>
    <row r="62" spans="1:16" x14ac:dyDescent="0.2">
      <c r="B62" s="37" t="s">
        <v>170</v>
      </c>
      <c r="C62" s="8" t="s">
        <v>171</v>
      </c>
      <c r="D62" s="57">
        <v>0</v>
      </c>
      <c r="E62" s="57">
        <v>0.24</v>
      </c>
      <c r="F62" s="57">
        <v>0</v>
      </c>
      <c r="G62" s="57">
        <v>0.2</v>
      </c>
      <c r="H62" s="57">
        <v>0</v>
      </c>
      <c r="I62" s="57">
        <v>2.74</v>
      </c>
      <c r="J62" s="57">
        <v>0</v>
      </c>
      <c r="K62" s="57">
        <v>0</v>
      </c>
      <c r="L62" s="57">
        <v>0</v>
      </c>
      <c r="M62" s="57">
        <v>0.44</v>
      </c>
      <c r="N62" s="57">
        <v>2.5</v>
      </c>
      <c r="O62" s="57">
        <v>0</v>
      </c>
      <c r="P62" s="57">
        <f t="shared" ref="P62:P64" si="24">SUM(D62:H62)</f>
        <v>0.44</v>
      </c>
    </row>
    <row r="63" spans="1:16" x14ac:dyDescent="0.2">
      <c r="B63" s="37"/>
      <c r="C63" s="8" t="s">
        <v>172</v>
      </c>
      <c r="D63" s="57">
        <v>0</v>
      </c>
      <c r="E63" s="57">
        <v>0</v>
      </c>
      <c r="F63" s="57">
        <v>0.28000000000000003</v>
      </c>
      <c r="G63" s="57">
        <v>0</v>
      </c>
      <c r="H63" s="57">
        <v>0</v>
      </c>
      <c r="I63" s="57">
        <v>0</v>
      </c>
      <c r="J63" s="57">
        <v>0</v>
      </c>
      <c r="K63" s="57">
        <v>0</v>
      </c>
      <c r="L63" s="57">
        <v>0</v>
      </c>
      <c r="M63" s="57">
        <v>0</v>
      </c>
      <c r="N63" s="57">
        <v>0</v>
      </c>
      <c r="O63" s="57">
        <v>0</v>
      </c>
      <c r="P63" s="57">
        <f t="shared" si="24"/>
        <v>0.28000000000000003</v>
      </c>
    </row>
    <row r="64" spans="1:16" x14ac:dyDescent="0.2">
      <c r="B64" s="37"/>
      <c r="C64" s="8" t="s">
        <v>173</v>
      </c>
      <c r="D64" s="57">
        <v>0</v>
      </c>
      <c r="E64" s="57">
        <v>0</v>
      </c>
      <c r="F64" s="57">
        <v>0</v>
      </c>
      <c r="G64" s="57">
        <v>0</v>
      </c>
      <c r="H64" s="57">
        <v>0</v>
      </c>
      <c r="I64" s="57">
        <v>0</v>
      </c>
      <c r="J64" s="57">
        <v>0</v>
      </c>
      <c r="K64" s="57">
        <v>0</v>
      </c>
      <c r="L64" s="57">
        <v>0</v>
      </c>
      <c r="M64" s="57">
        <v>0</v>
      </c>
      <c r="N64" s="57">
        <v>3</v>
      </c>
      <c r="O64" s="57">
        <v>0</v>
      </c>
      <c r="P64" s="57">
        <f t="shared" si="24"/>
        <v>0</v>
      </c>
    </row>
    <row r="65" spans="1:16" x14ac:dyDescent="0.2">
      <c r="B65" s="43" t="s">
        <v>303</v>
      </c>
      <c r="C65" s="44"/>
      <c r="D65" s="58">
        <f>SUM(D62:D64)</f>
        <v>0</v>
      </c>
      <c r="E65" s="58">
        <f t="shared" ref="E65:P65" si="25">SUM(E62:E64)</f>
        <v>0.24</v>
      </c>
      <c r="F65" s="58">
        <f t="shared" si="25"/>
        <v>0.28000000000000003</v>
      </c>
      <c r="G65" s="58">
        <f t="shared" si="25"/>
        <v>0.2</v>
      </c>
      <c r="H65" s="58">
        <f t="shared" si="25"/>
        <v>0</v>
      </c>
      <c r="I65" s="58">
        <f t="shared" si="25"/>
        <v>2.74</v>
      </c>
      <c r="J65" s="58">
        <f t="shared" si="25"/>
        <v>0</v>
      </c>
      <c r="K65" s="58">
        <f t="shared" si="25"/>
        <v>0</v>
      </c>
      <c r="L65" s="58">
        <f t="shared" si="25"/>
        <v>0</v>
      </c>
      <c r="M65" s="58">
        <f t="shared" si="25"/>
        <v>0.44</v>
      </c>
      <c r="N65" s="58">
        <f t="shared" si="25"/>
        <v>5.5</v>
      </c>
      <c r="O65" s="58">
        <f t="shared" si="25"/>
        <v>0</v>
      </c>
      <c r="P65" s="58">
        <f t="shared" si="25"/>
        <v>0.72</v>
      </c>
    </row>
    <row r="66" spans="1:16" x14ac:dyDescent="0.2">
      <c r="B66" s="37" t="s">
        <v>304</v>
      </c>
      <c r="C66" s="8" t="s">
        <v>129</v>
      </c>
      <c r="D66" s="57">
        <v>0</v>
      </c>
      <c r="E66" s="57">
        <v>0</v>
      </c>
      <c r="F66" s="57">
        <v>0</v>
      </c>
      <c r="G66" s="57">
        <v>0</v>
      </c>
      <c r="H66" s="57">
        <v>0.22</v>
      </c>
      <c r="I66" s="57">
        <v>0</v>
      </c>
      <c r="J66" s="57">
        <v>0</v>
      </c>
      <c r="K66" s="57">
        <v>4.5</v>
      </c>
      <c r="L66" s="57">
        <v>5.38</v>
      </c>
      <c r="M66" s="57">
        <v>0</v>
      </c>
      <c r="N66" s="57">
        <v>0</v>
      </c>
      <c r="O66" s="57">
        <v>0</v>
      </c>
      <c r="P66" s="57">
        <f t="shared" ref="P66:P68" si="26">SUM(D66:H66)</f>
        <v>0.22</v>
      </c>
    </row>
    <row r="67" spans="1:16" x14ac:dyDescent="0.2">
      <c r="B67" s="37"/>
      <c r="C67" s="8" t="s">
        <v>155</v>
      </c>
      <c r="D67" s="57">
        <v>6.4399999999999995</v>
      </c>
      <c r="E67" s="57">
        <v>0</v>
      </c>
      <c r="F67" s="57">
        <v>8.2199999999999989</v>
      </c>
      <c r="G67" s="57">
        <v>0.28000000000000003</v>
      </c>
      <c r="H67" s="57">
        <v>2</v>
      </c>
      <c r="I67" s="57">
        <v>10.32</v>
      </c>
      <c r="J67" s="57">
        <v>0.58000000000000007</v>
      </c>
      <c r="K67" s="57">
        <v>2</v>
      </c>
      <c r="L67" s="57">
        <v>0.88</v>
      </c>
      <c r="M67" s="57">
        <v>2</v>
      </c>
      <c r="N67" s="57">
        <v>2.66</v>
      </c>
      <c r="O67" s="57">
        <v>2</v>
      </c>
      <c r="P67" s="57">
        <f t="shared" si="26"/>
        <v>16.939999999999998</v>
      </c>
    </row>
    <row r="68" spans="1:16" x14ac:dyDescent="0.2">
      <c r="B68" s="37"/>
      <c r="C68" s="8" t="s">
        <v>157</v>
      </c>
      <c r="D68" s="57">
        <v>0</v>
      </c>
      <c r="E68" s="57">
        <v>0</v>
      </c>
      <c r="F68" s="57">
        <v>0.3</v>
      </c>
      <c r="G68" s="57">
        <v>0</v>
      </c>
      <c r="H68" s="57">
        <v>0</v>
      </c>
      <c r="I68" s="57">
        <v>0</v>
      </c>
      <c r="J68" s="57">
        <v>0</v>
      </c>
      <c r="K68" s="57">
        <v>0</v>
      </c>
      <c r="L68" s="57">
        <v>0</v>
      </c>
      <c r="M68" s="57">
        <v>0</v>
      </c>
      <c r="N68" s="57">
        <v>0</v>
      </c>
      <c r="O68" s="57">
        <v>0</v>
      </c>
      <c r="P68" s="57">
        <f t="shared" si="26"/>
        <v>0.3</v>
      </c>
    </row>
    <row r="69" spans="1:16" x14ac:dyDescent="0.2">
      <c r="B69" s="43" t="s">
        <v>305</v>
      </c>
      <c r="C69" s="44"/>
      <c r="D69" s="58">
        <f>SUM(D66:D68)</f>
        <v>6.4399999999999995</v>
      </c>
      <c r="E69" s="58">
        <f t="shared" ref="E69:P69" si="27">SUM(E66:E68)</f>
        <v>0</v>
      </c>
      <c r="F69" s="58">
        <f t="shared" si="27"/>
        <v>8.52</v>
      </c>
      <c r="G69" s="58">
        <f t="shared" si="27"/>
        <v>0.28000000000000003</v>
      </c>
      <c r="H69" s="58">
        <f t="shared" si="27"/>
        <v>2.2200000000000002</v>
      </c>
      <c r="I69" s="58">
        <f t="shared" si="27"/>
        <v>10.32</v>
      </c>
      <c r="J69" s="58">
        <f t="shared" si="27"/>
        <v>0.58000000000000007</v>
      </c>
      <c r="K69" s="58">
        <f t="shared" si="27"/>
        <v>6.5</v>
      </c>
      <c r="L69" s="58">
        <f t="shared" si="27"/>
        <v>6.26</v>
      </c>
      <c r="M69" s="58">
        <f t="shared" si="27"/>
        <v>2</v>
      </c>
      <c r="N69" s="58">
        <f t="shared" si="27"/>
        <v>2.66</v>
      </c>
      <c r="O69" s="58">
        <f t="shared" si="27"/>
        <v>2</v>
      </c>
      <c r="P69" s="58">
        <f t="shared" si="27"/>
        <v>17.459999999999997</v>
      </c>
    </row>
    <row r="70" spans="1:16" x14ac:dyDescent="0.2">
      <c r="A70" s="49" t="s">
        <v>306</v>
      </c>
      <c r="B70" s="50"/>
      <c r="C70" s="51"/>
      <c r="D70" s="60">
        <f>D55+D59+D61+D65+D69</f>
        <v>100.095</v>
      </c>
      <c r="E70" s="60">
        <f t="shared" ref="E70:P70" si="28">E55+E59+E61+E65+E69</f>
        <v>138.59</v>
      </c>
      <c r="F70" s="60">
        <f t="shared" si="28"/>
        <v>109.17500000000001</v>
      </c>
      <c r="G70" s="60">
        <f t="shared" si="28"/>
        <v>105.425</v>
      </c>
      <c r="H70" s="60">
        <f t="shared" si="28"/>
        <v>110.015</v>
      </c>
      <c r="I70" s="60">
        <f t="shared" si="28"/>
        <v>120.38999999999999</v>
      </c>
      <c r="J70" s="60">
        <f t="shared" si="28"/>
        <v>127.07</v>
      </c>
      <c r="K70" s="60">
        <f t="shared" si="28"/>
        <v>88.27000000000001</v>
      </c>
      <c r="L70" s="60">
        <f t="shared" si="28"/>
        <v>82.45</v>
      </c>
      <c r="M70" s="60">
        <f t="shared" si="28"/>
        <v>73.875</v>
      </c>
      <c r="N70" s="60">
        <f t="shared" si="28"/>
        <v>119.71</v>
      </c>
      <c r="O70" s="60">
        <f t="shared" si="28"/>
        <v>79.819999999999993</v>
      </c>
      <c r="P70" s="60">
        <f t="shared" si="28"/>
        <v>563.30000000000007</v>
      </c>
    </row>
    <row r="71" spans="1:16" x14ac:dyDescent="0.2">
      <c r="A71" s="40" t="s">
        <v>307</v>
      </c>
      <c r="B71" s="37" t="s">
        <v>131</v>
      </c>
      <c r="C71" s="8" t="s">
        <v>131</v>
      </c>
      <c r="D71" s="57">
        <v>0.24</v>
      </c>
      <c r="E71" s="57">
        <v>0</v>
      </c>
      <c r="F71" s="57">
        <v>4</v>
      </c>
      <c r="G71" s="57">
        <v>0</v>
      </c>
      <c r="H71" s="57">
        <v>0</v>
      </c>
      <c r="I71" s="57">
        <v>0</v>
      </c>
      <c r="J71" s="57">
        <v>0.48</v>
      </c>
      <c r="K71" s="57">
        <v>0</v>
      </c>
      <c r="L71" s="57">
        <v>4</v>
      </c>
      <c r="M71" s="57">
        <v>4</v>
      </c>
      <c r="N71" s="57">
        <v>0</v>
      </c>
      <c r="O71" s="57">
        <v>0</v>
      </c>
      <c r="P71" s="57">
        <f>SUM(D71:H71)</f>
        <v>4.24</v>
      </c>
    </row>
    <row r="72" spans="1:16" x14ac:dyDescent="0.2">
      <c r="B72" s="43" t="s">
        <v>308</v>
      </c>
      <c r="C72" s="44"/>
      <c r="D72" s="58">
        <f>SUM(D71)</f>
        <v>0.24</v>
      </c>
      <c r="E72" s="58">
        <f t="shared" ref="E72:P72" si="29">SUM(E71)</f>
        <v>0</v>
      </c>
      <c r="F72" s="58">
        <f t="shared" si="29"/>
        <v>4</v>
      </c>
      <c r="G72" s="58">
        <f t="shared" si="29"/>
        <v>0</v>
      </c>
      <c r="H72" s="58">
        <f t="shared" si="29"/>
        <v>0</v>
      </c>
      <c r="I72" s="58">
        <f t="shared" si="29"/>
        <v>0</v>
      </c>
      <c r="J72" s="58">
        <f t="shared" si="29"/>
        <v>0.48</v>
      </c>
      <c r="K72" s="58">
        <f t="shared" si="29"/>
        <v>0</v>
      </c>
      <c r="L72" s="58">
        <f t="shared" si="29"/>
        <v>4</v>
      </c>
      <c r="M72" s="58">
        <f t="shared" si="29"/>
        <v>4</v>
      </c>
      <c r="N72" s="58">
        <f t="shared" si="29"/>
        <v>0</v>
      </c>
      <c r="O72" s="58">
        <f t="shared" si="29"/>
        <v>0</v>
      </c>
      <c r="P72" s="58">
        <f t="shared" si="29"/>
        <v>4.24</v>
      </c>
    </row>
    <row r="73" spans="1:16" x14ac:dyDescent="0.2">
      <c r="B73" s="37" t="s">
        <v>24</v>
      </c>
      <c r="C73" s="8" t="s">
        <v>113</v>
      </c>
      <c r="D73" s="57">
        <v>4</v>
      </c>
      <c r="E73" s="57">
        <v>9.9</v>
      </c>
      <c r="F73" s="57">
        <v>2.2000000000000002</v>
      </c>
      <c r="G73" s="57">
        <v>4</v>
      </c>
      <c r="H73" s="57">
        <v>2</v>
      </c>
      <c r="I73" s="57">
        <v>6</v>
      </c>
      <c r="J73" s="57">
        <v>21.75</v>
      </c>
      <c r="K73" s="57">
        <v>9.8000000000000007</v>
      </c>
      <c r="L73" s="57">
        <v>6.88</v>
      </c>
      <c r="M73" s="57">
        <v>8</v>
      </c>
      <c r="N73" s="57">
        <v>0</v>
      </c>
      <c r="O73" s="57">
        <v>0</v>
      </c>
      <c r="P73" s="57">
        <f t="shared" ref="P73:P78" si="30">SUM(D73:H73)</f>
        <v>22.1</v>
      </c>
    </row>
    <row r="74" spans="1:16" x14ac:dyDescent="0.2">
      <c r="B74" s="37"/>
      <c r="C74" s="8" t="s">
        <v>114</v>
      </c>
      <c r="D74" s="57">
        <v>18</v>
      </c>
      <c r="E74" s="57">
        <v>36</v>
      </c>
      <c r="F74" s="57">
        <v>36.36</v>
      </c>
      <c r="G74" s="57">
        <v>30</v>
      </c>
      <c r="H74" s="57">
        <v>36.32</v>
      </c>
      <c r="I74" s="57">
        <v>18.3</v>
      </c>
      <c r="J74" s="57">
        <v>18</v>
      </c>
      <c r="K74" s="57">
        <v>54.64</v>
      </c>
      <c r="L74" s="57">
        <v>36</v>
      </c>
      <c r="M74" s="57">
        <v>36</v>
      </c>
      <c r="N74" s="57">
        <v>72.44</v>
      </c>
      <c r="O74" s="57">
        <v>36</v>
      </c>
      <c r="P74" s="57">
        <f t="shared" si="30"/>
        <v>156.68</v>
      </c>
    </row>
    <row r="75" spans="1:16" x14ac:dyDescent="0.2">
      <c r="B75" s="37"/>
      <c r="C75" s="8" t="s">
        <v>116</v>
      </c>
      <c r="D75" s="57">
        <v>0</v>
      </c>
      <c r="E75" s="57">
        <v>2</v>
      </c>
      <c r="F75" s="57">
        <v>2.4</v>
      </c>
      <c r="G75" s="57">
        <v>2</v>
      </c>
      <c r="H75" s="57">
        <v>2</v>
      </c>
      <c r="I75" s="57">
        <v>-2.5000000000000001E-2</v>
      </c>
      <c r="J75" s="57">
        <v>2.2400000000000002</v>
      </c>
      <c r="K75" s="57">
        <v>-2.5000000000000001E-2</v>
      </c>
      <c r="L75" s="57">
        <v>4</v>
      </c>
      <c r="M75" s="57">
        <v>0</v>
      </c>
      <c r="N75" s="57">
        <v>2</v>
      </c>
      <c r="O75" s="57">
        <v>-0.05</v>
      </c>
      <c r="P75" s="57">
        <f t="shared" si="30"/>
        <v>8.4</v>
      </c>
    </row>
    <row r="76" spans="1:16" x14ac:dyDescent="0.2">
      <c r="B76" s="37"/>
      <c r="C76" s="8" t="s">
        <v>117</v>
      </c>
      <c r="D76" s="57">
        <v>14</v>
      </c>
      <c r="E76" s="57">
        <v>50</v>
      </c>
      <c r="F76" s="57">
        <v>90.245000000000005</v>
      </c>
      <c r="G76" s="57">
        <v>28</v>
      </c>
      <c r="H76" s="57">
        <v>20</v>
      </c>
      <c r="I76" s="57">
        <v>23.240000000000002</v>
      </c>
      <c r="J76" s="57">
        <v>80.5</v>
      </c>
      <c r="K76" s="57">
        <v>43.5</v>
      </c>
      <c r="L76" s="57">
        <v>0</v>
      </c>
      <c r="M76" s="57">
        <v>6</v>
      </c>
      <c r="N76" s="57">
        <v>6.22</v>
      </c>
      <c r="O76" s="57">
        <v>4.24</v>
      </c>
      <c r="P76" s="57">
        <f t="shared" si="30"/>
        <v>202.245</v>
      </c>
    </row>
    <row r="77" spans="1:16" x14ac:dyDescent="0.2">
      <c r="B77" s="37"/>
      <c r="C77" s="8" t="s">
        <v>118</v>
      </c>
      <c r="D77" s="57">
        <v>14</v>
      </c>
      <c r="E77" s="57">
        <v>18</v>
      </c>
      <c r="F77" s="57">
        <v>18.3</v>
      </c>
      <c r="G77" s="57">
        <v>12</v>
      </c>
      <c r="H77" s="57">
        <v>12</v>
      </c>
      <c r="I77" s="57">
        <v>0.28000000000000003</v>
      </c>
      <c r="J77" s="57">
        <v>6.48</v>
      </c>
      <c r="K77" s="57">
        <v>4</v>
      </c>
      <c r="L77" s="57">
        <v>4</v>
      </c>
      <c r="M77" s="57">
        <v>12</v>
      </c>
      <c r="N77" s="57">
        <v>6</v>
      </c>
      <c r="O77" s="57">
        <v>12.2</v>
      </c>
      <c r="P77" s="57">
        <f t="shared" si="30"/>
        <v>74.3</v>
      </c>
    </row>
    <row r="78" spans="1:16" x14ac:dyDescent="0.2">
      <c r="B78" s="37"/>
      <c r="C78" s="8" t="s">
        <v>115</v>
      </c>
      <c r="D78" s="57">
        <v>2.2200000000000002</v>
      </c>
      <c r="E78" s="57">
        <v>6</v>
      </c>
      <c r="F78" s="57">
        <v>0</v>
      </c>
      <c r="G78" s="57">
        <v>0</v>
      </c>
      <c r="H78" s="57">
        <v>0</v>
      </c>
      <c r="I78" s="57">
        <v>2.2800000000000002</v>
      </c>
      <c r="J78" s="57">
        <v>2</v>
      </c>
      <c r="K78" s="57">
        <v>2</v>
      </c>
      <c r="L78" s="57">
        <v>0</v>
      </c>
      <c r="M78" s="57">
        <v>6</v>
      </c>
      <c r="N78" s="57">
        <v>2.2200000000000002</v>
      </c>
      <c r="O78" s="57">
        <v>0</v>
      </c>
      <c r="P78" s="57">
        <f t="shared" si="30"/>
        <v>8.2200000000000006</v>
      </c>
    </row>
    <row r="79" spans="1:16" x14ac:dyDescent="0.2">
      <c r="B79" s="43" t="s">
        <v>309</v>
      </c>
      <c r="C79" s="44"/>
      <c r="D79" s="58">
        <f>SUM(D73:D78)</f>
        <v>52.22</v>
      </c>
      <c r="E79" s="58">
        <f t="shared" ref="E79:P79" si="31">SUM(E73:E78)</f>
        <v>121.9</v>
      </c>
      <c r="F79" s="58">
        <f t="shared" si="31"/>
        <v>149.50500000000002</v>
      </c>
      <c r="G79" s="58">
        <f t="shared" si="31"/>
        <v>76</v>
      </c>
      <c r="H79" s="58">
        <f t="shared" si="31"/>
        <v>72.319999999999993</v>
      </c>
      <c r="I79" s="58">
        <f t="shared" si="31"/>
        <v>50.075000000000003</v>
      </c>
      <c r="J79" s="58">
        <f t="shared" si="31"/>
        <v>130.97</v>
      </c>
      <c r="K79" s="58">
        <f t="shared" si="31"/>
        <v>113.91499999999999</v>
      </c>
      <c r="L79" s="58">
        <f t="shared" si="31"/>
        <v>50.88</v>
      </c>
      <c r="M79" s="58">
        <f t="shared" si="31"/>
        <v>68</v>
      </c>
      <c r="N79" s="58">
        <f t="shared" si="31"/>
        <v>88.88</v>
      </c>
      <c r="O79" s="58">
        <f t="shared" si="31"/>
        <v>52.39</v>
      </c>
      <c r="P79" s="58">
        <f t="shared" si="31"/>
        <v>471.94500000000005</v>
      </c>
    </row>
    <row r="80" spans="1:16" x14ac:dyDescent="0.2">
      <c r="B80" s="37" t="s">
        <v>310</v>
      </c>
      <c r="C80" s="8" t="s">
        <v>137</v>
      </c>
      <c r="D80" s="57">
        <v>6.7100000000000009</v>
      </c>
      <c r="E80" s="57">
        <v>24</v>
      </c>
      <c r="F80" s="57">
        <v>17.28</v>
      </c>
      <c r="G80" s="57">
        <v>0.48</v>
      </c>
      <c r="H80" s="57">
        <v>11</v>
      </c>
      <c r="I80" s="57">
        <v>6.75</v>
      </c>
      <c r="J80" s="57">
        <v>10.98</v>
      </c>
      <c r="K80" s="57">
        <v>6</v>
      </c>
      <c r="L80" s="57">
        <v>10.42</v>
      </c>
      <c r="M80" s="57">
        <v>6.5</v>
      </c>
      <c r="N80" s="57">
        <v>9.1900000000000013</v>
      </c>
      <c r="O80" s="57">
        <v>11</v>
      </c>
      <c r="P80" s="57">
        <f t="shared" ref="P80:P82" si="32">SUM(D80:H80)</f>
        <v>59.47</v>
      </c>
    </row>
    <row r="81" spans="1:16" x14ac:dyDescent="0.2">
      <c r="B81" s="37"/>
      <c r="C81" s="8" t="s">
        <v>139</v>
      </c>
      <c r="D81" s="57">
        <v>0</v>
      </c>
      <c r="E81" s="57">
        <v>0</v>
      </c>
      <c r="F81" s="57">
        <v>0.36</v>
      </c>
      <c r="G81" s="57">
        <v>0</v>
      </c>
      <c r="H81" s="57">
        <v>0</v>
      </c>
      <c r="I81" s="57">
        <v>0</v>
      </c>
      <c r="J81" s="57">
        <v>4.5</v>
      </c>
      <c r="K81" s="57">
        <v>0</v>
      </c>
      <c r="L81" s="57">
        <v>0</v>
      </c>
      <c r="M81" s="57">
        <v>0</v>
      </c>
      <c r="N81" s="57">
        <v>0</v>
      </c>
      <c r="O81" s="57">
        <v>0</v>
      </c>
      <c r="P81" s="57">
        <f t="shared" si="32"/>
        <v>0.36</v>
      </c>
    </row>
    <row r="82" spans="1:16" x14ac:dyDescent="0.2">
      <c r="B82" s="37"/>
      <c r="C82" s="8" t="s">
        <v>138</v>
      </c>
      <c r="D82" s="57">
        <v>0</v>
      </c>
      <c r="E82" s="57">
        <v>6.5</v>
      </c>
      <c r="F82" s="57">
        <v>0</v>
      </c>
      <c r="G82" s="57">
        <v>0</v>
      </c>
      <c r="H82" s="57">
        <v>0</v>
      </c>
      <c r="I82" s="57">
        <v>0</v>
      </c>
      <c r="J82" s="57">
        <v>0</v>
      </c>
      <c r="K82" s="57">
        <v>2</v>
      </c>
      <c r="L82" s="57">
        <v>0</v>
      </c>
      <c r="M82" s="57">
        <v>0</v>
      </c>
      <c r="N82" s="57">
        <v>0</v>
      </c>
      <c r="O82" s="57">
        <v>0</v>
      </c>
      <c r="P82" s="57">
        <f t="shared" si="32"/>
        <v>6.5</v>
      </c>
    </row>
    <row r="83" spans="1:16" x14ac:dyDescent="0.2">
      <c r="B83" s="43" t="s">
        <v>311</v>
      </c>
      <c r="C83" s="44"/>
      <c r="D83" s="58">
        <f>SUM(D80:D82)</f>
        <v>6.7100000000000009</v>
      </c>
      <c r="E83" s="58">
        <f t="shared" ref="E83:P83" si="33">SUM(E80:E82)</f>
        <v>30.5</v>
      </c>
      <c r="F83" s="58">
        <f t="shared" si="33"/>
        <v>17.64</v>
      </c>
      <c r="G83" s="58">
        <f t="shared" si="33"/>
        <v>0.48</v>
      </c>
      <c r="H83" s="58">
        <f t="shared" si="33"/>
        <v>11</v>
      </c>
      <c r="I83" s="58">
        <f t="shared" si="33"/>
        <v>6.75</v>
      </c>
      <c r="J83" s="58">
        <f t="shared" si="33"/>
        <v>15.48</v>
      </c>
      <c r="K83" s="58">
        <f t="shared" si="33"/>
        <v>8</v>
      </c>
      <c r="L83" s="58">
        <f t="shared" si="33"/>
        <v>10.42</v>
      </c>
      <c r="M83" s="58">
        <f t="shared" si="33"/>
        <v>6.5</v>
      </c>
      <c r="N83" s="58">
        <f t="shared" si="33"/>
        <v>9.1900000000000013</v>
      </c>
      <c r="O83" s="58">
        <f t="shared" si="33"/>
        <v>11</v>
      </c>
      <c r="P83" s="58">
        <f t="shared" si="33"/>
        <v>66.33</v>
      </c>
    </row>
    <row r="84" spans="1:16" x14ac:dyDescent="0.2">
      <c r="B84" s="37" t="s">
        <v>312</v>
      </c>
      <c r="C84" s="8" t="s">
        <v>132</v>
      </c>
      <c r="D84" s="57">
        <v>0</v>
      </c>
      <c r="E84" s="57">
        <v>2</v>
      </c>
      <c r="F84" s="57">
        <v>0</v>
      </c>
      <c r="G84" s="57">
        <v>0.22</v>
      </c>
      <c r="H84" s="57">
        <v>0</v>
      </c>
      <c r="I84" s="57">
        <v>2</v>
      </c>
      <c r="J84" s="57">
        <v>0</v>
      </c>
      <c r="K84" s="57">
        <v>0</v>
      </c>
      <c r="L84" s="57">
        <v>0</v>
      </c>
      <c r="M84" s="57">
        <v>0</v>
      </c>
      <c r="N84" s="57">
        <v>2</v>
      </c>
      <c r="O84" s="57">
        <v>0</v>
      </c>
      <c r="P84" s="57">
        <f t="shared" ref="P84:P85" si="34">SUM(D84:H84)</f>
        <v>2.2200000000000002</v>
      </c>
    </row>
    <row r="85" spans="1:16" x14ac:dyDescent="0.2">
      <c r="B85" s="37"/>
      <c r="C85" s="8" t="s">
        <v>133</v>
      </c>
      <c r="D85" s="57">
        <v>0</v>
      </c>
      <c r="E85" s="57">
        <v>10</v>
      </c>
      <c r="F85" s="57">
        <v>10.44</v>
      </c>
      <c r="G85" s="57">
        <v>0</v>
      </c>
      <c r="H85" s="57">
        <v>0</v>
      </c>
      <c r="I85" s="57">
        <v>0</v>
      </c>
      <c r="J85" s="57">
        <v>4</v>
      </c>
      <c r="K85" s="57">
        <v>0</v>
      </c>
      <c r="L85" s="57">
        <v>2</v>
      </c>
      <c r="M85" s="57">
        <v>10</v>
      </c>
      <c r="N85" s="57">
        <v>0</v>
      </c>
      <c r="O85" s="57">
        <v>0</v>
      </c>
      <c r="P85" s="57">
        <f t="shared" si="34"/>
        <v>20.439999999999998</v>
      </c>
    </row>
    <row r="86" spans="1:16" x14ac:dyDescent="0.2">
      <c r="B86" s="43" t="s">
        <v>313</v>
      </c>
      <c r="C86" s="44"/>
      <c r="D86" s="58">
        <f>SUM(D84:D85)</f>
        <v>0</v>
      </c>
      <c r="E86" s="58">
        <f t="shared" ref="E86:P86" si="35">SUM(E84:E85)</f>
        <v>12</v>
      </c>
      <c r="F86" s="58">
        <f t="shared" si="35"/>
        <v>10.44</v>
      </c>
      <c r="G86" s="58">
        <f t="shared" si="35"/>
        <v>0.22</v>
      </c>
      <c r="H86" s="58">
        <f t="shared" si="35"/>
        <v>0</v>
      </c>
      <c r="I86" s="58">
        <f t="shared" si="35"/>
        <v>2</v>
      </c>
      <c r="J86" s="58">
        <f t="shared" si="35"/>
        <v>4</v>
      </c>
      <c r="K86" s="58">
        <f t="shared" si="35"/>
        <v>0</v>
      </c>
      <c r="L86" s="58">
        <f t="shared" si="35"/>
        <v>2</v>
      </c>
      <c r="M86" s="58">
        <f t="shared" si="35"/>
        <v>10</v>
      </c>
      <c r="N86" s="58">
        <f t="shared" si="35"/>
        <v>2</v>
      </c>
      <c r="O86" s="58">
        <f t="shared" si="35"/>
        <v>0</v>
      </c>
      <c r="P86" s="58">
        <f t="shared" si="35"/>
        <v>22.659999999999997</v>
      </c>
    </row>
    <row r="87" spans="1:16" x14ac:dyDescent="0.2">
      <c r="B87" s="37" t="s">
        <v>314</v>
      </c>
      <c r="C87" s="8" t="s">
        <v>120</v>
      </c>
      <c r="D87" s="57">
        <v>18.419999999999998</v>
      </c>
      <c r="E87" s="57">
        <v>2.75</v>
      </c>
      <c r="F87" s="57">
        <v>4</v>
      </c>
      <c r="G87" s="57">
        <v>6.7850000000000001</v>
      </c>
      <c r="H87" s="57">
        <v>4</v>
      </c>
      <c r="I87" s="57">
        <v>6.15</v>
      </c>
      <c r="J87" s="57">
        <v>8.75</v>
      </c>
      <c r="K87" s="57">
        <v>4.5</v>
      </c>
      <c r="L87" s="57">
        <v>6.7749999999999995</v>
      </c>
      <c r="M87" s="57">
        <v>4.9000000000000004</v>
      </c>
      <c r="N87" s="57">
        <v>11.67</v>
      </c>
      <c r="O87" s="57">
        <v>7.2</v>
      </c>
      <c r="P87" s="57">
        <f t="shared" ref="P87:P91" si="36">SUM(D87:H87)</f>
        <v>35.954999999999998</v>
      </c>
    </row>
    <row r="88" spans="1:16" x14ac:dyDescent="0.2">
      <c r="B88" s="37"/>
      <c r="C88" s="8" t="s">
        <v>121</v>
      </c>
      <c r="D88" s="57">
        <v>4</v>
      </c>
      <c r="E88" s="57">
        <v>0</v>
      </c>
      <c r="F88" s="57">
        <v>0</v>
      </c>
      <c r="G88" s="57">
        <v>4</v>
      </c>
      <c r="H88" s="57">
        <v>0</v>
      </c>
      <c r="I88" s="57">
        <v>0</v>
      </c>
      <c r="J88" s="57">
        <v>0</v>
      </c>
      <c r="K88" s="57">
        <v>0</v>
      </c>
      <c r="L88" s="57">
        <v>4.5999999999999996</v>
      </c>
      <c r="M88" s="57">
        <v>0</v>
      </c>
      <c r="N88" s="57">
        <v>0</v>
      </c>
      <c r="O88" s="57">
        <v>0</v>
      </c>
      <c r="P88" s="57">
        <f t="shared" si="36"/>
        <v>8</v>
      </c>
    </row>
    <row r="89" spans="1:16" x14ac:dyDescent="0.2">
      <c r="B89" s="37"/>
      <c r="C89" s="8" t="s">
        <v>122</v>
      </c>
      <c r="D89" s="57">
        <v>0</v>
      </c>
      <c r="E89" s="57">
        <v>0</v>
      </c>
      <c r="F89" s="57">
        <v>0.3</v>
      </c>
      <c r="G89" s="57">
        <v>2.35</v>
      </c>
      <c r="H89" s="57">
        <v>0</v>
      </c>
      <c r="I89" s="57">
        <v>2.35</v>
      </c>
      <c r="J89" s="57">
        <v>0.29000000000000004</v>
      </c>
      <c r="K89" s="57">
        <v>2</v>
      </c>
      <c r="L89" s="57">
        <v>0</v>
      </c>
      <c r="M89" s="57">
        <v>1.45</v>
      </c>
      <c r="N89" s="57">
        <v>6.5</v>
      </c>
      <c r="O89" s="57">
        <v>0</v>
      </c>
      <c r="P89" s="57">
        <f t="shared" si="36"/>
        <v>2.65</v>
      </c>
    </row>
    <row r="90" spans="1:16" x14ac:dyDescent="0.2">
      <c r="B90" s="37"/>
      <c r="C90" s="8" t="s">
        <v>123</v>
      </c>
      <c r="D90" s="57">
        <v>-7.4999999999999997E-2</v>
      </c>
      <c r="E90" s="57">
        <v>2.2349999999999999</v>
      </c>
      <c r="F90" s="57">
        <v>0</v>
      </c>
      <c r="G90" s="57">
        <v>0</v>
      </c>
      <c r="H90" s="57">
        <v>0</v>
      </c>
      <c r="I90" s="57">
        <v>2</v>
      </c>
      <c r="J90" s="57">
        <v>2.48</v>
      </c>
      <c r="K90" s="57">
        <v>2</v>
      </c>
      <c r="L90" s="57">
        <v>0</v>
      </c>
      <c r="M90" s="57">
        <v>0</v>
      </c>
      <c r="N90" s="57">
        <v>2</v>
      </c>
      <c r="O90" s="57">
        <v>2</v>
      </c>
      <c r="P90" s="57">
        <f t="shared" si="36"/>
        <v>2.1599999999999997</v>
      </c>
    </row>
    <row r="91" spans="1:16" x14ac:dyDescent="0.2">
      <c r="B91" s="37"/>
      <c r="C91" s="8" t="s">
        <v>315</v>
      </c>
      <c r="D91" s="57">
        <v>0</v>
      </c>
      <c r="E91" s="57">
        <v>0</v>
      </c>
      <c r="F91" s="57">
        <v>0.3</v>
      </c>
      <c r="G91" s="57">
        <v>0</v>
      </c>
      <c r="H91" s="57">
        <v>0.24</v>
      </c>
      <c r="I91" s="57">
        <v>0</v>
      </c>
      <c r="J91" s="57">
        <v>4</v>
      </c>
      <c r="K91" s="57">
        <v>0</v>
      </c>
      <c r="L91" s="57">
        <v>0</v>
      </c>
      <c r="M91" s="57">
        <v>0</v>
      </c>
      <c r="N91" s="57">
        <v>0.44</v>
      </c>
      <c r="O91" s="57">
        <v>0</v>
      </c>
      <c r="P91" s="57">
        <f t="shared" si="36"/>
        <v>0.54</v>
      </c>
    </row>
    <row r="92" spans="1:16" x14ac:dyDescent="0.2">
      <c r="B92" s="43" t="s">
        <v>316</v>
      </c>
      <c r="C92" s="44"/>
      <c r="D92" s="58">
        <f>SUM(D87:D91)</f>
        <v>22.344999999999999</v>
      </c>
      <c r="E92" s="58">
        <f t="shared" ref="E92:P92" si="37">SUM(E87:E91)</f>
        <v>4.9849999999999994</v>
      </c>
      <c r="F92" s="58">
        <f t="shared" si="37"/>
        <v>4.5999999999999996</v>
      </c>
      <c r="G92" s="58">
        <f t="shared" si="37"/>
        <v>13.135</v>
      </c>
      <c r="H92" s="58">
        <f t="shared" si="37"/>
        <v>4.24</v>
      </c>
      <c r="I92" s="58">
        <f t="shared" si="37"/>
        <v>10.5</v>
      </c>
      <c r="J92" s="58">
        <f t="shared" si="37"/>
        <v>15.52</v>
      </c>
      <c r="K92" s="58">
        <f t="shared" si="37"/>
        <v>8.5</v>
      </c>
      <c r="L92" s="58">
        <f t="shared" si="37"/>
        <v>11.375</v>
      </c>
      <c r="M92" s="58">
        <f t="shared" si="37"/>
        <v>6.3500000000000005</v>
      </c>
      <c r="N92" s="58">
        <f t="shared" si="37"/>
        <v>20.610000000000003</v>
      </c>
      <c r="O92" s="58">
        <f t="shared" si="37"/>
        <v>9.1999999999999993</v>
      </c>
      <c r="P92" s="58">
        <f t="shared" si="37"/>
        <v>49.304999999999993</v>
      </c>
    </row>
    <row r="93" spans="1:16" x14ac:dyDescent="0.2">
      <c r="A93" s="49" t="s">
        <v>317</v>
      </c>
      <c r="B93" s="50"/>
      <c r="C93" s="51"/>
      <c r="D93" s="60">
        <f>D72+D79+D83+D86+D92</f>
        <v>81.515000000000001</v>
      </c>
      <c r="E93" s="60">
        <f t="shared" ref="E93:P93" si="38">E72+E79+E83+E86+E92</f>
        <v>169.38499999999999</v>
      </c>
      <c r="F93" s="60">
        <f t="shared" si="38"/>
        <v>186.18500000000003</v>
      </c>
      <c r="G93" s="60">
        <f t="shared" si="38"/>
        <v>89.835000000000008</v>
      </c>
      <c r="H93" s="60">
        <f t="shared" si="38"/>
        <v>87.559999999999988</v>
      </c>
      <c r="I93" s="60">
        <f t="shared" si="38"/>
        <v>69.325000000000003</v>
      </c>
      <c r="J93" s="60">
        <f t="shared" si="38"/>
        <v>166.45</v>
      </c>
      <c r="K93" s="60">
        <f t="shared" si="38"/>
        <v>130.41499999999999</v>
      </c>
      <c r="L93" s="60">
        <f t="shared" si="38"/>
        <v>78.674999999999997</v>
      </c>
      <c r="M93" s="60">
        <f t="shared" si="38"/>
        <v>94.85</v>
      </c>
      <c r="N93" s="60">
        <f t="shared" si="38"/>
        <v>120.67999999999999</v>
      </c>
      <c r="O93" s="60">
        <f t="shared" si="38"/>
        <v>72.59</v>
      </c>
      <c r="P93" s="60">
        <f t="shared" si="38"/>
        <v>614.48</v>
      </c>
    </row>
    <row r="94" spans="1:16" x14ac:dyDescent="0.2">
      <c r="A94" s="53" t="s">
        <v>318</v>
      </c>
      <c r="B94" s="54"/>
      <c r="C94" s="54"/>
      <c r="D94" s="62">
        <f t="shared" ref="D94:O94" si="39">D93+D70+D53+D28</f>
        <v>322.66000000000003</v>
      </c>
      <c r="E94" s="62">
        <f t="shared" si="39"/>
        <v>412.315</v>
      </c>
      <c r="F94" s="62">
        <f t="shared" si="39"/>
        <v>396.21000000000004</v>
      </c>
      <c r="G94" s="62">
        <f t="shared" si="39"/>
        <v>322.65999999999997</v>
      </c>
      <c r="H94" s="62">
        <f t="shared" si="39"/>
        <v>307.55999999999995</v>
      </c>
      <c r="I94" s="62">
        <f t="shared" si="39"/>
        <v>325.90499999999997</v>
      </c>
      <c r="J94" s="62">
        <f t="shared" si="39"/>
        <v>446.99</v>
      </c>
      <c r="K94" s="62">
        <f t="shared" si="39"/>
        <v>394.33500000000004</v>
      </c>
      <c r="L94" s="62">
        <f t="shared" si="39"/>
        <v>282.98500000000001</v>
      </c>
      <c r="M94" s="62">
        <f t="shared" si="39"/>
        <v>286.16499999999996</v>
      </c>
      <c r="N94" s="62">
        <f t="shared" si="39"/>
        <v>358.90999999999997</v>
      </c>
      <c r="O94" s="62">
        <f t="shared" si="39"/>
        <v>259.98500000000001</v>
      </c>
      <c r="P94" s="62">
        <f>P28+P53+P70+P93</f>
        <v>1761.4050000000002</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39125-71D4-4D14-AABE-82CDBEC5F3BC}">
  <sheetPr codeName="Sheet9"/>
  <dimension ref="A1:P116"/>
  <sheetViews>
    <sheetView showGridLines="0" topLeftCell="A94" zoomScale="55" zoomScaleNormal="55" workbookViewId="0">
      <selection activeCell="I15" sqref="I15:K15"/>
    </sheetView>
  </sheetViews>
  <sheetFormatPr defaultColWidth="8.6640625" defaultRowHeight="10.199999999999999" outlineLevelCol="1" x14ac:dyDescent="0.2"/>
  <cols>
    <col min="1" max="1" width="10.44140625" style="8" bestFit="1" customWidth="1"/>
    <col min="2" max="2" width="24" style="8" bestFit="1" customWidth="1"/>
    <col min="3" max="3" width="13" style="8" bestFit="1" customWidth="1"/>
    <col min="4" max="4" width="7.44140625" style="57" customWidth="1"/>
    <col min="5" max="16" width="7.44140625" style="57" customWidth="1" outlineLevel="1"/>
    <col min="17" max="16384" width="8.6640625" style="8"/>
  </cols>
  <sheetData>
    <row r="1" spans="1:16" x14ac:dyDescent="0.2">
      <c r="D1" s="8"/>
      <c r="E1" s="8"/>
      <c r="F1" s="8"/>
      <c r="G1" s="8"/>
      <c r="H1" s="8"/>
      <c r="I1" s="8"/>
      <c r="J1" s="8"/>
      <c r="K1" s="8"/>
      <c r="L1" s="8"/>
      <c r="M1" s="8"/>
      <c r="N1" s="8"/>
      <c r="O1" s="8"/>
      <c r="P1" s="8"/>
    </row>
    <row r="2" spans="1:16" x14ac:dyDescent="0.2">
      <c r="A2" s="37" t="s">
        <v>392</v>
      </c>
      <c r="D2" s="8"/>
      <c r="E2" s="8"/>
      <c r="F2" s="8"/>
      <c r="G2" s="8"/>
      <c r="H2" s="8"/>
      <c r="I2" s="8"/>
      <c r="J2" s="8"/>
      <c r="K2" s="8"/>
      <c r="L2" s="8"/>
      <c r="M2" s="8"/>
      <c r="N2" s="8"/>
      <c r="O2" s="8"/>
      <c r="P2" s="8"/>
    </row>
    <row r="3" spans="1:16" x14ac:dyDescent="0.2">
      <c r="A3" s="38" t="s">
        <v>18</v>
      </c>
      <c r="B3" s="38" t="s">
        <v>19</v>
      </c>
      <c r="C3" s="38" t="s">
        <v>20</v>
      </c>
      <c r="D3" s="39" t="s">
        <v>333</v>
      </c>
      <c r="E3" s="39" t="s">
        <v>334</v>
      </c>
      <c r="F3" s="39" t="s">
        <v>335</v>
      </c>
      <c r="G3" s="39" t="s">
        <v>336</v>
      </c>
      <c r="H3" s="39" t="s">
        <v>337</v>
      </c>
      <c r="I3" s="39" t="s">
        <v>338</v>
      </c>
      <c r="J3" s="39" t="s">
        <v>339</v>
      </c>
      <c r="K3" s="39" t="s">
        <v>327</v>
      </c>
      <c r="L3" s="39" t="s">
        <v>340</v>
      </c>
      <c r="M3" s="39" t="s">
        <v>341</v>
      </c>
      <c r="N3" s="39" t="s">
        <v>342</v>
      </c>
      <c r="O3" s="39" t="s">
        <v>343</v>
      </c>
      <c r="P3" s="39" t="s">
        <v>344</v>
      </c>
    </row>
    <row r="4" spans="1:16" x14ac:dyDescent="0.2">
      <c r="A4" s="40" t="s">
        <v>104</v>
      </c>
      <c r="B4" s="37" t="s">
        <v>275</v>
      </c>
      <c r="C4" s="8" t="s">
        <v>160</v>
      </c>
      <c r="D4" s="57">
        <v>576.79</v>
      </c>
      <c r="E4" s="57">
        <v>501.39</v>
      </c>
      <c r="F4" s="57">
        <v>519.93000000000006</v>
      </c>
      <c r="G4" s="57">
        <v>512.09999999999991</v>
      </c>
      <c r="H4" s="57">
        <v>558.29999999999995</v>
      </c>
      <c r="I4" s="57">
        <v>436.54</v>
      </c>
      <c r="J4" s="57">
        <v>542.5</v>
      </c>
      <c r="K4" s="57">
        <v>503.05</v>
      </c>
      <c r="L4" s="57">
        <v>534.75</v>
      </c>
      <c r="M4" s="57">
        <v>634.75</v>
      </c>
      <c r="N4" s="57">
        <v>682.32</v>
      </c>
      <c r="O4" s="57">
        <v>644.9</v>
      </c>
      <c r="P4" s="57">
        <f>SUM(D4:H4)</f>
        <v>2668.51</v>
      </c>
    </row>
    <row r="5" spans="1:16" x14ac:dyDescent="0.2">
      <c r="B5" s="43" t="s">
        <v>276</v>
      </c>
      <c r="C5" s="44"/>
      <c r="D5" s="58">
        <f>SUM(D4)</f>
        <v>576.79</v>
      </c>
      <c r="E5" s="58">
        <f t="shared" ref="E5:P5" si="0">SUM(E4)</f>
        <v>501.39</v>
      </c>
      <c r="F5" s="58">
        <f t="shared" si="0"/>
        <v>519.93000000000006</v>
      </c>
      <c r="G5" s="58">
        <f t="shared" si="0"/>
        <v>512.09999999999991</v>
      </c>
      <c r="H5" s="58">
        <f t="shared" si="0"/>
        <v>558.29999999999995</v>
      </c>
      <c r="I5" s="58">
        <f t="shared" si="0"/>
        <v>436.54</v>
      </c>
      <c r="J5" s="58">
        <f t="shared" si="0"/>
        <v>542.5</v>
      </c>
      <c r="K5" s="58">
        <f t="shared" si="0"/>
        <v>503.05</v>
      </c>
      <c r="L5" s="58">
        <f t="shared" si="0"/>
        <v>534.75</v>
      </c>
      <c r="M5" s="58">
        <f t="shared" si="0"/>
        <v>634.75</v>
      </c>
      <c r="N5" s="58">
        <f t="shared" si="0"/>
        <v>682.32</v>
      </c>
      <c r="O5" s="58">
        <f t="shared" si="0"/>
        <v>644.9</v>
      </c>
      <c r="P5" s="58">
        <f t="shared" si="0"/>
        <v>2668.51</v>
      </c>
    </row>
    <row r="6" spans="1:16" x14ac:dyDescent="0.2">
      <c r="B6" s="37" t="s">
        <v>277</v>
      </c>
      <c r="C6" s="8" t="s">
        <v>159</v>
      </c>
      <c r="D6" s="57">
        <v>128</v>
      </c>
      <c r="E6" s="57">
        <v>123</v>
      </c>
      <c r="F6" s="57">
        <v>72</v>
      </c>
      <c r="G6" s="57">
        <v>80</v>
      </c>
      <c r="H6" s="57">
        <v>112</v>
      </c>
      <c r="I6" s="57">
        <v>112</v>
      </c>
      <c r="J6" s="57">
        <v>88</v>
      </c>
      <c r="K6" s="57">
        <v>96</v>
      </c>
      <c r="L6" s="57">
        <v>78</v>
      </c>
      <c r="M6" s="57">
        <v>80</v>
      </c>
      <c r="N6" s="57">
        <v>94</v>
      </c>
      <c r="O6" s="57">
        <v>72</v>
      </c>
      <c r="P6" s="57">
        <f t="shared" ref="P6:P9" si="1">SUM(D6:H6)</f>
        <v>515</v>
      </c>
    </row>
    <row r="7" spans="1:16" x14ac:dyDescent="0.2">
      <c r="B7" s="37"/>
      <c r="C7" s="8" t="s">
        <v>161</v>
      </c>
      <c r="D7" s="57">
        <v>69</v>
      </c>
      <c r="E7" s="57">
        <v>72</v>
      </c>
      <c r="F7" s="57">
        <v>90</v>
      </c>
      <c r="G7" s="57">
        <v>126</v>
      </c>
      <c r="H7" s="57">
        <v>162</v>
      </c>
      <c r="I7" s="57">
        <v>176</v>
      </c>
      <c r="J7" s="57">
        <v>195</v>
      </c>
      <c r="K7" s="57">
        <v>126</v>
      </c>
      <c r="L7" s="57">
        <v>90</v>
      </c>
      <c r="M7" s="57">
        <v>108</v>
      </c>
      <c r="N7" s="57">
        <v>175</v>
      </c>
      <c r="O7" s="57">
        <v>69</v>
      </c>
      <c r="P7" s="57">
        <f t="shared" si="1"/>
        <v>519</v>
      </c>
    </row>
    <row r="8" spans="1:16" x14ac:dyDescent="0.2">
      <c r="B8" s="37"/>
      <c r="C8" s="8" t="s">
        <v>162</v>
      </c>
      <c r="D8" s="57">
        <v>239</v>
      </c>
      <c r="E8" s="57">
        <v>216</v>
      </c>
      <c r="F8" s="57">
        <v>182.66</v>
      </c>
      <c r="G8" s="57">
        <v>290.55</v>
      </c>
      <c r="H8" s="57">
        <v>161.69999999999999</v>
      </c>
      <c r="I8" s="57">
        <v>228.5</v>
      </c>
      <c r="J8" s="57">
        <v>145.65</v>
      </c>
      <c r="K8" s="57">
        <v>135.04000000000002</v>
      </c>
      <c r="L8" s="57">
        <v>149</v>
      </c>
      <c r="M8" s="57">
        <v>167</v>
      </c>
      <c r="N8" s="57">
        <v>229.85</v>
      </c>
      <c r="O8" s="57">
        <v>180.5</v>
      </c>
      <c r="P8" s="57">
        <f t="shared" si="1"/>
        <v>1089.9100000000001</v>
      </c>
    </row>
    <row r="9" spans="1:16" x14ac:dyDescent="0.2">
      <c r="B9" s="37"/>
      <c r="C9" s="8" t="s">
        <v>187</v>
      </c>
      <c r="D9" s="57">
        <v>62</v>
      </c>
      <c r="E9" s="57">
        <v>72</v>
      </c>
      <c r="F9" s="57">
        <v>95</v>
      </c>
      <c r="G9" s="57">
        <v>48</v>
      </c>
      <c r="H9" s="57">
        <v>94.5</v>
      </c>
      <c r="I9" s="57">
        <v>121</v>
      </c>
      <c r="J9" s="57">
        <v>213.5</v>
      </c>
      <c r="K9" s="57">
        <v>119.5</v>
      </c>
      <c r="L9" s="57">
        <v>123</v>
      </c>
      <c r="M9" s="57">
        <v>70.5</v>
      </c>
      <c r="N9" s="57">
        <v>146</v>
      </c>
      <c r="O9" s="57">
        <v>74</v>
      </c>
      <c r="P9" s="57">
        <f t="shared" si="1"/>
        <v>371.5</v>
      </c>
    </row>
    <row r="10" spans="1:16" x14ac:dyDescent="0.2">
      <c r="B10" s="43" t="s">
        <v>278</v>
      </c>
      <c r="C10" s="44"/>
      <c r="D10" s="58">
        <f>SUM(D6:D9)</f>
        <v>498</v>
      </c>
      <c r="E10" s="58">
        <f t="shared" ref="E10:P10" si="2">SUM(E6:E9)</f>
        <v>483</v>
      </c>
      <c r="F10" s="58">
        <f t="shared" si="2"/>
        <v>439.65999999999997</v>
      </c>
      <c r="G10" s="58">
        <f t="shared" si="2"/>
        <v>544.54999999999995</v>
      </c>
      <c r="H10" s="58">
        <f t="shared" si="2"/>
        <v>530.20000000000005</v>
      </c>
      <c r="I10" s="58">
        <f t="shared" si="2"/>
        <v>637.5</v>
      </c>
      <c r="J10" s="58">
        <f t="shared" si="2"/>
        <v>642.15</v>
      </c>
      <c r="K10" s="58">
        <f t="shared" si="2"/>
        <v>476.54</v>
      </c>
      <c r="L10" s="58">
        <f t="shared" si="2"/>
        <v>440</v>
      </c>
      <c r="M10" s="58">
        <f t="shared" si="2"/>
        <v>425.5</v>
      </c>
      <c r="N10" s="58">
        <f t="shared" si="2"/>
        <v>644.85</v>
      </c>
      <c r="O10" s="58">
        <f t="shared" si="2"/>
        <v>395.5</v>
      </c>
      <c r="P10" s="58">
        <f t="shared" si="2"/>
        <v>2495.41</v>
      </c>
    </row>
    <row r="11" spans="1:16" x14ac:dyDescent="0.2">
      <c r="B11" s="37" t="s">
        <v>163</v>
      </c>
      <c r="C11" s="8" t="s">
        <v>164</v>
      </c>
      <c r="D11" s="57">
        <v>84</v>
      </c>
      <c r="E11" s="57">
        <v>102</v>
      </c>
      <c r="F11" s="57">
        <v>90.08</v>
      </c>
      <c r="G11" s="57">
        <v>81</v>
      </c>
      <c r="H11" s="57">
        <v>66</v>
      </c>
      <c r="I11" s="57">
        <v>46</v>
      </c>
      <c r="J11" s="57">
        <v>9</v>
      </c>
      <c r="K11" s="57">
        <v>42.24</v>
      </c>
      <c r="L11" s="57">
        <v>54</v>
      </c>
      <c r="M11" s="57">
        <v>71.900000000000006</v>
      </c>
      <c r="N11" s="57">
        <v>54</v>
      </c>
      <c r="O11" s="57">
        <v>72</v>
      </c>
      <c r="P11" s="57">
        <f t="shared" ref="P11:P16" si="3">SUM(D11:H11)</f>
        <v>423.08</v>
      </c>
    </row>
    <row r="12" spans="1:16" x14ac:dyDescent="0.2">
      <c r="B12" s="37"/>
      <c r="C12" s="8" t="s">
        <v>166</v>
      </c>
      <c r="D12" s="57">
        <v>10.28</v>
      </c>
      <c r="E12" s="57">
        <v>29.5</v>
      </c>
      <c r="F12" s="57">
        <v>13</v>
      </c>
      <c r="G12" s="57">
        <v>31</v>
      </c>
      <c r="H12" s="57">
        <v>25</v>
      </c>
      <c r="I12" s="57">
        <v>24</v>
      </c>
      <c r="J12" s="57">
        <v>18</v>
      </c>
      <c r="K12" s="57">
        <v>26</v>
      </c>
      <c r="L12" s="57">
        <v>0</v>
      </c>
      <c r="M12" s="57">
        <v>14</v>
      </c>
      <c r="N12" s="57">
        <v>26</v>
      </c>
      <c r="O12" s="57">
        <v>0</v>
      </c>
      <c r="P12" s="57">
        <f t="shared" si="3"/>
        <v>108.78</v>
      </c>
    </row>
    <row r="13" spans="1:16" x14ac:dyDescent="0.2">
      <c r="B13" s="37"/>
      <c r="C13" s="8" t="s">
        <v>167</v>
      </c>
      <c r="D13" s="57">
        <v>2.5</v>
      </c>
      <c r="E13" s="57">
        <v>0</v>
      </c>
      <c r="F13" s="57">
        <v>0</v>
      </c>
      <c r="G13" s="57">
        <v>0</v>
      </c>
      <c r="H13" s="57">
        <v>10</v>
      </c>
      <c r="I13" s="57">
        <v>0</v>
      </c>
      <c r="J13" s="57">
        <v>40</v>
      </c>
      <c r="K13" s="57">
        <v>0</v>
      </c>
      <c r="L13" s="57">
        <v>0</v>
      </c>
      <c r="M13" s="57">
        <v>0</v>
      </c>
      <c r="N13" s="57">
        <v>0</v>
      </c>
      <c r="O13" s="57">
        <v>20</v>
      </c>
      <c r="P13" s="57">
        <f t="shared" si="3"/>
        <v>12.5</v>
      </c>
    </row>
    <row r="14" spans="1:16" x14ac:dyDescent="0.2">
      <c r="B14" s="37"/>
      <c r="C14" s="8" t="s">
        <v>169</v>
      </c>
      <c r="D14" s="57">
        <v>0.16</v>
      </c>
      <c r="E14" s="57">
        <v>29</v>
      </c>
      <c r="F14" s="57">
        <v>17.5</v>
      </c>
      <c r="G14" s="57">
        <v>58</v>
      </c>
      <c r="H14" s="57">
        <v>34.239999999999995</v>
      </c>
      <c r="I14" s="57">
        <v>20</v>
      </c>
      <c r="J14" s="57">
        <v>34.5</v>
      </c>
      <c r="K14" s="57">
        <v>57.5</v>
      </c>
      <c r="L14" s="57">
        <v>75</v>
      </c>
      <c r="M14" s="57">
        <v>31.5</v>
      </c>
      <c r="N14" s="57">
        <v>42.5</v>
      </c>
      <c r="O14" s="57">
        <v>10</v>
      </c>
      <c r="P14" s="57">
        <f t="shared" si="3"/>
        <v>138.89999999999998</v>
      </c>
    </row>
    <row r="15" spans="1:16" x14ac:dyDescent="0.2">
      <c r="B15" s="37"/>
      <c r="C15" s="8" t="s">
        <v>168</v>
      </c>
      <c r="D15" s="57">
        <v>2</v>
      </c>
      <c r="E15" s="57">
        <v>4</v>
      </c>
      <c r="F15" s="57">
        <v>2</v>
      </c>
      <c r="G15" s="57">
        <v>0</v>
      </c>
      <c r="H15" s="57">
        <v>4</v>
      </c>
      <c r="I15" s="57">
        <v>6</v>
      </c>
      <c r="J15" s="57">
        <v>4</v>
      </c>
      <c r="K15" s="57">
        <v>4</v>
      </c>
      <c r="L15" s="57">
        <v>6</v>
      </c>
      <c r="M15" s="57">
        <v>4</v>
      </c>
      <c r="N15" s="57">
        <v>2</v>
      </c>
      <c r="O15" s="57">
        <v>4</v>
      </c>
      <c r="P15" s="57">
        <f t="shared" si="3"/>
        <v>12</v>
      </c>
    </row>
    <row r="16" spans="1:16" x14ac:dyDescent="0.2">
      <c r="B16" s="37"/>
      <c r="C16" s="8" t="s">
        <v>165</v>
      </c>
      <c r="D16" s="57">
        <v>5</v>
      </c>
      <c r="E16" s="57">
        <v>6.75</v>
      </c>
      <c r="F16" s="57">
        <v>14</v>
      </c>
      <c r="G16" s="57">
        <v>6.75</v>
      </c>
      <c r="H16" s="57">
        <v>9.14</v>
      </c>
      <c r="I16" s="57">
        <v>0</v>
      </c>
      <c r="J16" s="57">
        <v>6.75</v>
      </c>
      <c r="K16" s="57">
        <v>10</v>
      </c>
      <c r="L16" s="57">
        <v>2.25</v>
      </c>
      <c r="M16" s="57">
        <v>5</v>
      </c>
      <c r="N16" s="57">
        <v>6.75</v>
      </c>
      <c r="O16" s="57">
        <v>0</v>
      </c>
      <c r="P16" s="57">
        <f t="shared" si="3"/>
        <v>41.64</v>
      </c>
    </row>
    <row r="17" spans="1:16" x14ac:dyDescent="0.2">
      <c r="B17" s="43" t="s">
        <v>279</v>
      </c>
      <c r="C17" s="44"/>
      <c r="D17" s="58">
        <f>SUM(D11:D16)</f>
        <v>103.94</v>
      </c>
      <c r="E17" s="58">
        <f t="shared" ref="E17:P17" si="4">SUM(E11:E16)</f>
        <v>171.25</v>
      </c>
      <c r="F17" s="58">
        <f t="shared" si="4"/>
        <v>136.57999999999998</v>
      </c>
      <c r="G17" s="58">
        <f t="shared" si="4"/>
        <v>176.75</v>
      </c>
      <c r="H17" s="58">
        <f t="shared" si="4"/>
        <v>148.38</v>
      </c>
      <c r="I17" s="58">
        <f t="shared" si="4"/>
        <v>96</v>
      </c>
      <c r="J17" s="58">
        <f t="shared" si="4"/>
        <v>112.25</v>
      </c>
      <c r="K17" s="58">
        <f t="shared" si="4"/>
        <v>139.74</v>
      </c>
      <c r="L17" s="58">
        <f t="shared" si="4"/>
        <v>137.25</v>
      </c>
      <c r="M17" s="58">
        <f t="shared" si="4"/>
        <v>126.4</v>
      </c>
      <c r="N17" s="58">
        <f t="shared" si="4"/>
        <v>131.25</v>
      </c>
      <c r="O17" s="58">
        <f t="shared" si="4"/>
        <v>106</v>
      </c>
      <c r="P17" s="58">
        <f t="shared" si="4"/>
        <v>736.9</v>
      </c>
    </row>
    <row r="18" spans="1:16" x14ac:dyDescent="0.2">
      <c r="B18" s="37" t="s">
        <v>280</v>
      </c>
      <c r="C18" s="8" t="s">
        <v>179</v>
      </c>
      <c r="D18" s="57">
        <v>518.64</v>
      </c>
      <c r="E18" s="57">
        <v>348.95</v>
      </c>
      <c r="F18" s="57">
        <v>369.5</v>
      </c>
      <c r="G18" s="57">
        <v>359.25</v>
      </c>
      <c r="H18" s="57">
        <v>382</v>
      </c>
      <c r="I18" s="57">
        <v>390.45</v>
      </c>
      <c r="J18" s="57">
        <v>397</v>
      </c>
      <c r="K18" s="57">
        <v>379.58</v>
      </c>
      <c r="L18" s="57">
        <v>270.5</v>
      </c>
      <c r="M18" s="57">
        <v>446.5</v>
      </c>
      <c r="N18" s="57">
        <v>355.47</v>
      </c>
      <c r="O18" s="57">
        <v>419.7</v>
      </c>
      <c r="P18" s="57">
        <f t="shared" ref="P18:P21" si="5">SUM(D18:H18)</f>
        <v>1978.34</v>
      </c>
    </row>
    <row r="19" spans="1:16" x14ac:dyDescent="0.2">
      <c r="B19" s="37"/>
      <c r="C19" s="8" t="s">
        <v>183</v>
      </c>
      <c r="D19" s="57">
        <v>347.35</v>
      </c>
      <c r="E19" s="57">
        <v>349.75</v>
      </c>
      <c r="F19" s="57">
        <v>201.9</v>
      </c>
      <c r="G19" s="57">
        <v>296.25</v>
      </c>
      <c r="H19" s="57">
        <v>163.95999999999998</v>
      </c>
      <c r="I19" s="57">
        <v>202.2</v>
      </c>
      <c r="J19" s="57">
        <v>223.49999999999997</v>
      </c>
      <c r="K19" s="57">
        <v>198.98999999999998</v>
      </c>
      <c r="L19" s="57">
        <v>225.85</v>
      </c>
      <c r="M19" s="57">
        <v>236.3</v>
      </c>
      <c r="N19" s="57">
        <v>238.95000000000005</v>
      </c>
      <c r="O19" s="57">
        <v>127.1</v>
      </c>
      <c r="P19" s="57">
        <f t="shared" si="5"/>
        <v>1359.21</v>
      </c>
    </row>
    <row r="20" spans="1:16" x14ac:dyDescent="0.2">
      <c r="B20" s="37"/>
      <c r="C20" s="8" t="s">
        <v>184</v>
      </c>
      <c r="D20" s="57">
        <v>259</v>
      </c>
      <c r="E20" s="57">
        <v>178</v>
      </c>
      <c r="F20" s="57">
        <v>253</v>
      </c>
      <c r="G20" s="57">
        <v>137.5</v>
      </c>
      <c r="H20" s="57">
        <v>334</v>
      </c>
      <c r="I20" s="57">
        <v>287</v>
      </c>
      <c r="J20" s="57">
        <v>277.45</v>
      </c>
      <c r="K20" s="57">
        <v>260.5</v>
      </c>
      <c r="L20" s="57">
        <v>200</v>
      </c>
      <c r="M20" s="57">
        <v>195.45</v>
      </c>
      <c r="N20" s="57">
        <v>215.9</v>
      </c>
      <c r="O20" s="57">
        <v>166.5</v>
      </c>
      <c r="P20" s="57">
        <f t="shared" si="5"/>
        <v>1161.5</v>
      </c>
    </row>
    <row r="21" spans="1:16" x14ac:dyDescent="0.2">
      <c r="B21" s="37"/>
      <c r="C21" s="8" t="s">
        <v>180</v>
      </c>
      <c r="D21" s="57">
        <v>92</v>
      </c>
      <c r="E21" s="57">
        <v>94</v>
      </c>
      <c r="F21" s="57">
        <v>109</v>
      </c>
      <c r="G21" s="57">
        <v>88</v>
      </c>
      <c r="H21" s="57">
        <v>105</v>
      </c>
      <c r="I21" s="57">
        <v>92</v>
      </c>
      <c r="J21" s="57">
        <v>103</v>
      </c>
      <c r="K21" s="57">
        <v>128</v>
      </c>
      <c r="L21" s="57">
        <v>94</v>
      </c>
      <c r="M21" s="57">
        <v>167</v>
      </c>
      <c r="N21" s="57">
        <v>108</v>
      </c>
      <c r="O21" s="57">
        <v>100</v>
      </c>
      <c r="P21" s="57">
        <f t="shared" si="5"/>
        <v>488</v>
      </c>
    </row>
    <row r="22" spans="1:16" x14ac:dyDescent="0.2">
      <c r="B22" s="43" t="s">
        <v>281</v>
      </c>
      <c r="C22" s="44"/>
      <c r="D22" s="58">
        <f>SUM(D16:D21)</f>
        <v>1325.9299999999998</v>
      </c>
      <c r="E22" s="58">
        <f t="shared" ref="E22:O22" si="6">SUM(E16:E21)</f>
        <v>1148.7</v>
      </c>
      <c r="F22" s="58">
        <f t="shared" si="6"/>
        <v>1083.98</v>
      </c>
      <c r="G22" s="58">
        <f t="shared" si="6"/>
        <v>1064.5</v>
      </c>
      <c r="H22" s="58">
        <f t="shared" si="6"/>
        <v>1142.48</v>
      </c>
      <c r="I22" s="58">
        <f t="shared" si="6"/>
        <v>1067.6500000000001</v>
      </c>
      <c r="J22" s="58">
        <f t="shared" si="6"/>
        <v>1119.95</v>
      </c>
      <c r="K22" s="58">
        <f t="shared" si="6"/>
        <v>1116.81</v>
      </c>
      <c r="L22" s="58">
        <f t="shared" si="6"/>
        <v>929.85</v>
      </c>
      <c r="M22" s="58">
        <f t="shared" si="6"/>
        <v>1176.6500000000001</v>
      </c>
      <c r="N22" s="58">
        <f t="shared" si="6"/>
        <v>1056.3200000000002</v>
      </c>
      <c r="O22" s="58">
        <f t="shared" si="6"/>
        <v>919.30000000000007</v>
      </c>
      <c r="P22" s="58">
        <f t="shared" ref="P22" si="7">SUM(P18:P21)</f>
        <v>4987.05</v>
      </c>
    </row>
    <row r="23" spans="1:16" x14ac:dyDescent="0.2">
      <c r="B23" s="37" t="s">
        <v>282</v>
      </c>
      <c r="C23" s="8" t="s">
        <v>181</v>
      </c>
      <c r="D23" s="57">
        <v>216</v>
      </c>
      <c r="E23" s="57">
        <v>208</v>
      </c>
      <c r="F23" s="57">
        <v>154</v>
      </c>
      <c r="G23" s="57">
        <v>148.28</v>
      </c>
      <c r="H23" s="57">
        <v>218</v>
      </c>
      <c r="I23" s="57">
        <v>182</v>
      </c>
      <c r="J23" s="57">
        <v>200</v>
      </c>
      <c r="K23" s="57">
        <v>156</v>
      </c>
      <c r="L23" s="57">
        <v>104</v>
      </c>
      <c r="M23" s="57">
        <v>136</v>
      </c>
      <c r="N23" s="57">
        <v>159</v>
      </c>
      <c r="O23" s="57">
        <v>119.2</v>
      </c>
      <c r="P23" s="57">
        <f t="shared" ref="P23:P26" si="8">SUM(D23:H23)</f>
        <v>944.28</v>
      </c>
    </row>
    <row r="24" spans="1:16" x14ac:dyDescent="0.2">
      <c r="B24" s="37"/>
      <c r="C24" s="8" t="s">
        <v>182</v>
      </c>
      <c r="D24" s="57">
        <v>56.14</v>
      </c>
      <c r="E24" s="57">
        <v>64</v>
      </c>
      <c r="F24" s="57">
        <v>78</v>
      </c>
      <c r="G24" s="57">
        <v>76</v>
      </c>
      <c r="H24" s="57">
        <v>80</v>
      </c>
      <c r="I24" s="57">
        <v>84</v>
      </c>
      <c r="J24" s="57">
        <v>98.14</v>
      </c>
      <c r="K24" s="57">
        <v>52</v>
      </c>
      <c r="L24" s="57">
        <v>56</v>
      </c>
      <c r="M24" s="57">
        <v>72</v>
      </c>
      <c r="N24" s="57">
        <v>76</v>
      </c>
      <c r="O24" s="57">
        <v>56</v>
      </c>
      <c r="P24" s="57">
        <f t="shared" si="8"/>
        <v>354.14</v>
      </c>
    </row>
    <row r="25" spans="1:16" x14ac:dyDescent="0.2">
      <c r="B25" s="37"/>
      <c r="C25" s="8" t="s">
        <v>185</v>
      </c>
      <c r="D25" s="57">
        <v>0</v>
      </c>
      <c r="E25" s="57">
        <v>14</v>
      </c>
      <c r="F25" s="57">
        <v>20</v>
      </c>
      <c r="G25" s="57">
        <v>0</v>
      </c>
      <c r="H25" s="57">
        <v>20</v>
      </c>
      <c r="I25" s="57">
        <v>20</v>
      </c>
      <c r="J25" s="57">
        <v>20</v>
      </c>
      <c r="K25" s="57">
        <v>44</v>
      </c>
      <c r="L25" s="57">
        <v>20</v>
      </c>
      <c r="M25" s="57">
        <v>20</v>
      </c>
      <c r="N25" s="57">
        <v>7.5</v>
      </c>
      <c r="O25" s="57">
        <v>17</v>
      </c>
      <c r="P25" s="57">
        <f t="shared" si="8"/>
        <v>54</v>
      </c>
    </row>
    <row r="26" spans="1:16" x14ac:dyDescent="0.2">
      <c r="B26" s="37"/>
      <c r="C26" s="8" t="s">
        <v>186</v>
      </c>
      <c r="D26" s="57">
        <v>160</v>
      </c>
      <c r="E26" s="57">
        <v>140</v>
      </c>
      <c r="F26" s="57">
        <v>140.13999999999999</v>
      </c>
      <c r="G26" s="57">
        <v>106</v>
      </c>
      <c r="H26" s="57">
        <v>106</v>
      </c>
      <c r="I26" s="57">
        <v>112.5</v>
      </c>
      <c r="J26" s="57">
        <v>142</v>
      </c>
      <c r="K26" s="57">
        <v>66</v>
      </c>
      <c r="L26" s="57">
        <v>170</v>
      </c>
      <c r="M26" s="57">
        <v>262</v>
      </c>
      <c r="N26" s="57">
        <v>190</v>
      </c>
      <c r="O26" s="57">
        <v>125</v>
      </c>
      <c r="P26" s="57">
        <f t="shared" si="8"/>
        <v>652.14</v>
      </c>
    </row>
    <row r="27" spans="1:16" x14ac:dyDescent="0.2">
      <c r="B27" s="46" t="s">
        <v>283</v>
      </c>
      <c r="C27" s="47"/>
      <c r="D27" s="58">
        <f t="shared" ref="D27:O27" si="9">SUM(D21:D26)</f>
        <v>1850.07</v>
      </c>
      <c r="E27" s="58">
        <f t="shared" si="9"/>
        <v>1668.7</v>
      </c>
      <c r="F27" s="58">
        <f t="shared" si="9"/>
        <v>1585.12</v>
      </c>
      <c r="G27" s="58">
        <f t="shared" si="9"/>
        <v>1482.78</v>
      </c>
      <c r="H27" s="58">
        <f t="shared" si="9"/>
        <v>1671.48</v>
      </c>
      <c r="I27" s="58">
        <f t="shared" si="9"/>
        <v>1558.15</v>
      </c>
      <c r="J27" s="58">
        <f t="shared" si="9"/>
        <v>1683.0900000000001</v>
      </c>
      <c r="K27" s="58">
        <f t="shared" si="9"/>
        <v>1562.81</v>
      </c>
      <c r="L27" s="58">
        <f t="shared" si="9"/>
        <v>1373.85</v>
      </c>
      <c r="M27" s="58">
        <f t="shared" si="9"/>
        <v>1833.65</v>
      </c>
      <c r="N27" s="58">
        <f t="shared" si="9"/>
        <v>1596.8200000000002</v>
      </c>
      <c r="O27" s="58">
        <f t="shared" si="9"/>
        <v>1336.5</v>
      </c>
      <c r="P27" s="59">
        <f t="shared" ref="P27" si="10">SUM(P23:P26)</f>
        <v>2004.56</v>
      </c>
    </row>
    <row r="28" spans="1:16" x14ac:dyDescent="0.2">
      <c r="A28" s="49" t="s">
        <v>284</v>
      </c>
      <c r="B28" s="50"/>
      <c r="C28" s="51"/>
      <c r="D28" s="60">
        <f>D5+D10+D17+D22+D27</f>
        <v>4354.7299999999996</v>
      </c>
      <c r="E28" s="60">
        <f t="shared" ref="E28:P28" si="11">E5+E10+E17+E22+E27</f>
        <v>3973.04</v>
      </c>
      <c r="F28" s="60">
        <f t="shared" si="11"/>
        <v>3765.27</v>
      </c>
      <c r="G28" s="60">
        <f t="shared" si="11"/>
        <v>3780.6799999999994</v>
      </c>
      <c r="H28" s="60">
        <f t="shared" si="11"/>
        <v>4050.84</v>
      </c>
      <c r="I28" s="60">
        <f t="shared" si="11"/>
        <v>3795.84</v>
      </c>
      <c r="J28" s="60">
        <f t="shared" si="11"/>
        <v>4099.9400000000005</v>
      </c>
      <c r="K28" s="60">
        <f t="shared" si="11"/>
        <v>3798.95</v>
      </c>
      <c r="L28" s="60">
        <f t="shared" si="11"/>
        <v>3415.7</v>
      </c>
      <c r="M28" s="60">
        <f t="shared" si="11"/>
        <v>4196.9500000000007</v>
      </c>
      <c r="N28" s="60">
        <f t="shared" si="11"/>
        <v>4111.5600000000004</v>
      </c>
      <c r="O28" s="60">
        <f t="shared" si="11"/>
        <v>3402.2000000000003</v>
      </c>
      <c r="P28" s="60">
        <f t="shared" si="11"/>
        <v>12892.429999999998</v>
      </c>
    </row>
    <row r="29" spans="1:16" x14ac:dyDescent="0.2">
      <c r="A29" s="40" t="s">
        <v>285</v>
      </c>
      <c r="B29" s="37" t="s">
        <v>286</v>
      </c>
      <c r="C29" s="8" t="s">
        <v>177</v>
      </c>
      <c r="D29" s="57">
        <v>25</v>
      </c>
      <c r="E29" s="57">
        <v>42.6</v>
      </c>
      <c r="F29" s="57">
        <v>15.7</v>
      </c>
      <c r="G29" s="57">
        <v>80.930000000000007</v>
      </c>
      <c r="H29" s="57">
        <v>125.9</v>
      </c>
      <c r="I29" s="57">
        <v>89.25</v>
      </c>
      <c r="J29" s="57">
        <v>108.24000000000001</v>
      </c>
      <c r="K29" s="57">
        <v>126</v>
      </c>
      <c r="L29" s="57">
        <v>87.75</v>
      </c>
      <c r="M29" s="57">
        <v>135</v>
      </c>
      <c r="N29" s="57">
        <v>115</v>
      </c>
      <c r="O29" s="57">
        <v>81.25</v>
      </c>
      <c r="P29" s="57">
        <f t="shared" ref="P29:P30" si="12">SUM(D29:H29)</f>
        <v>290.13</v>
      </c>
    </row>
    <row r="30" spans="1:16" x14ac:dyDescent="0.2">
      <c r="B30" s="37"/>
      <c r="C30" s="8" t="s">
        <v>178</v>
      </c>
      <c r="D30" s="57">
        <v>20</v>
      </c>
      <c r="E30" s="57">
        <v>0</v>
      </c>
      <c r="F30" s="57">
        <v>10</v>
      </c>
      <c r="G30" s="57">
        <v>18</v>
      </c>
      <c r="H30" s="57">
        <v>6.75</v>
      </c>
      <c r="I30" s="57">
        <v>20</v>
      </c>
      <c r="J30" s="57">
        <v>50</v>
      </c>
      <c r="K30" s="57">
        <v>0</v>
      </c>
      <c r="L30" s="57">
        <v>20.28</v>
      </c>
      <c r="M30" s="57">
        <v>20</v>
      </c>
      <c r="N30" s="57">
        <v>24</v>
      </c>
      <c r="O30" s="57">
        <v>34</v>
      </c>
      <c r="P30" s="57">
        <f t="shared" si="12"/>
        <v>54.75</v>
      </c>
    </row>
    <row r="31" spans="1:16" x14ac:dyDescent="0.2">
      <c r="B31" s="43" t="s">
        <v>287</v>
      </c>
      <c r="C31" s="44"/>
      <c r="D31" s="58">
        <f t="shared" ref="D31:P31" si="13">SUM(D29:D30)</f>
        <v>45</v>
      </c>
      <c r="E31" s="58">
        <f t="shared" si="13"/>
        <v>42.6</v>
      </c>
      <c r="F31" s="58">
        <f t="shared" si="13"/>
        <v>25.7</v>
      </c>
      <c r="G31" s="58">
        <f t="shared" si="13"/>
        <v>98.93</v>
      </c>
      <c r="H31" s="58">
        <f t="shared" si="13"/>
        <v>132.65</v>
      </c>
      <c r="I31" s="58">
        <f t="shared" si="13"/>
        <v>109.25</v>
      </c>
      <c r="J31" s="58">
        <f t="shared" si="13"/>
        <v>158.24</v>
      </c>
      <c r="K31" s="58">
        <f t="shared" si="13"/>
        <v>126</v>
      </c>
      <c r="L31" s="58">
        <f t="shared" si="13"/>
        <v>108.03</v>
      </c>
      <c r="M31" s="58">
        <f t="shared" si="13"/>
        <v>155</v>
      </c>
      <c r="N31" s="58">
        <f t="shared" si="13"/>
        <v>139</v>
      </c>
      <c r="O31" s="58">
        <f t="shared" si="13"/>
        <v>115.25</v>
      </c>
      <c r="P31" s="58">
        <f t="shared" si="13"/>
        <v>344.88</v>
      </c>
    </row>
    <row r="32" spans="1:16" x14ac:dyDescent="0.2">
      <c r="B32" s="37" t="s">
        <v>145</v>
      </c>
      <c r="C32" s="8" t="s">
        <v>146</v>
      </c>
      <c r="D32" s="57">
        <v>345.5</v>
      </c>
      <c r="E32" s="57">
        <v>191.5</v>
      </c>
      <c r="F32" s="57">
        <v>243</v>
      </c>
      <c r="G32" s="57">
        <v>242.7</v>
      </c>
      <c r="H32" s="57">
        <v>324</v>
      </c>
      <c r="I32" s="57">
        <v>292.68</v>
      </c>
      <c r="J32" s="57">
        <v>276.5</v>
      </c>
      <c r="K32" s="57">
        <v>236.75</v>
      </c>
      <c r="L32" s="57">
        <v>239.75</v>
      </c>
      <c r="M32" s="57">
        <v>326</v>
      </c>
      <c r="N32" s="57">
        <v>344</v>
      </c>
      <c r="O32" s="57">
        <v>257.45</v>
      </c>
      <c r="P32" s="57">
        <f t="shared" ref="P32:P36" si="14">SUM(D32:H32)</f>
        <v>1346.7</v>
      </c>
    </row>
    <row r="33" spans="2:16" x14ac:dyDescent="0.2">
      <c r="B33" s="37"/>
      <c r="C33" s="8" t="s">
        <v>147</v>
      </c>
      <c r="D33" s="57">
        <v>4</v>
      </c>
      <c r="E33" s="57">
        <v>0</v>
      </c>
      <c r="F33" s="57">
        <v>0.1</v>
      </c>
      <c r="G33" s="57">
        <v>0</v>
      </c>
      <c r="H33" s="57">
        <v>0</v>
      </c>
      <c r="I33" s="57">
        <v>0</v>
      </c>
      <c r="J33" s="57">
        <v>0</v>
      </c>
      <c r="K33" s="57">
        <v>0</v>
      </c>
      <c r="L33" s="57">
        <v>0</v>
      </c>
      <c r="M33" s="57">
        <v>2.25</v>
      </c>
      <c r="N33" s="57">
        <v>9</v>
      </c>
      <c r="O33" s="57">
        <v>0</v>
      </c>
      <c r="P33" s="57">
        <f t="shared" si="14"/>
        <v>4.0999999999999996</v>
      </c>
    </row>
    <row r="34" spans="2:16" x14ac:dyDescent="0.2">
      <c r="B34" s="37"/>
      <c r="C34" s="8" t="s">
        <v>148</v>
      </c>
      <c r="D34" s="57">
        <v>4.5</v>
      </c>
      <c r="E34" s="57">
        <v>2.25</v>
      </c>
      <c r="F34" s="57">
        <v>0</v>
      </c>
      <c r="G34" s="57">
        <v>0</v>
      </c>
      <c r="H34" s="57">
        <v>26.5</v>
      </c>
      <c r="I34" s="57">
        <v>18</v>
      </c>
      <c r="J34" s="57">
        <v>0</v>
      </c>
      <c r="K34" s="57">
        <v>0</v>
      </c>
      <c r="L34" s="57">
        <v>0</v>
      </c>
      <c r="M34" s="57">
        <v>0</v>
      </c>
      <c r="N34" s="57">
        <v>2.25</v>
      </c>
      <c r="O34" s="57">
        <v>6.75</v>
      </c>
      <c r="P34" s="57">
        <f t="shared" si="14"/>
        <v>33.25</v>
      </c>
    </row>
    <row r="35" spans="2:16" x14ac:dyDescent="0.2">
      <c r="B35" s="37"/>
      <c r="C35" s="8" t="s">
        <v>149</v>
      </c>
      <c r="D35" s="57">
        <v>0</v>
      </c>
      <c r="E35" s="57">
        <v>36.75</v>
      </c>
      <c r="F35" s="57">
        <v>9</v>
      </c>
      <c r="G35" s="57">
        <v>31.95</v>
      </c>
      <c r="H35" s="57">
        <v>15</v>
      </c>
      <c r="I35" s="57">
        <v>35</v>
      </c>
      <c r="J35" s="57">
        <v>20.5</v>
      </c>
      <c r="K35" s="57">
        <v>29.75</v>
      </c>
      <c r="L35" s="57">
        <v>11.05</v>
      </c>
      <c r="M35" s="57">
        <v>18</v>
      </c>
      <c r="N35" s="57">
        <v>11</v>
      </c>
      <c r="O35" s="57">
        <v>27.439999999999998</v>
      </c>
      <c r="P35" s="57">
        <f t="shared" si="14"/>
        <v>92.7</v>
      </c>
    </row>
    <row r="36" spans="2:16" x14ac:dyDescent="0.2">
      <c r="B36" s="37"/>
      <c r="C36" s="8" t="s">
        <v>150</v>
      </c>
      <c r="D36" s="57">
        <v>15.75</v>
      </c>
      <c r="E36" s="57">
        <v>18.14</v>
      </c>
      <c r="F36" s="57">
        <v>18</v>
      </c>
      <c r="G36" s="57">
        <v>36</v>
      </c>
      <c r="H36" s="57">
        <v>36</v>
      </c>
      <c r="I36" s="57">
        <v>40</v>
      </c>
      <c r="J36" s="57">
        <v>0</v>
      </c>
      <c r="K36" s="57">
        <v>35.950000000000003</v>
      </c>
      <c r="L36" s="57">
        <v>36</v>
      </c>
      <c r="M36" s="57">
        <v>78</v>
      </c>
      <c r="N36" s="57">
        <v>18</v>
      </c>
      <c r="O36" s="57">
        <v>36</v>
      </c>
      <c r="P36" s="57">
        <f t="shared" si="14"/>
        <v>123.89</v>
      </c>
    </row>
    <row r="37" spans="2:16" x14ac:dyDescent="0.2">
      <c r="B37" s="43" t="s">
        <v>288</v>
      </c>
      <c r="C37" s="44"/>
      <c r="D37" s="58">
        <f>SUM(D32:D36)</f>
        <v>369.75</v>
      </c>
      <c r="E37" s="58">
        <f t="shared" ref="E37:P37" si="15">SUM(E32:E36)</f>
        <v>248.64</v>
      </c>
      <c r="F37" s="58">
        <f t="shared" si="15"/>
        <v>270.10000000000002</v>
      </c>
      <c r="G37" s="58">
        <f t="shared" si="15"/>
        <v>310.64999999999998</v>
      </c>
      <c r="H37" s="58">
        <f t="shared" si="15"/>
        <v>401.5</v>
      </c>
      <c r="I37" s="58">
        <f t="shared" si="15"/>
        <v>385.68</v>
      </c>
      <c r="J37" s="58">
        <f t="shared" si="15"/>
        <v>297</v>
      </c>
      <c r="K37" s="58">
        <f t="shared" si="15"/>
        <v>302.45</v>
      </c>
      <c r="L37" s="58">
        <f t="shared" si="15"/>
        <v>286.8</v>
      </c>
      <c r="M37" s="58">
        <f t="shared" si="15"/>
        <v>424.25</v>
      </c>
      <c r="N37" s="58">
        <f t="shared" si="15"/>
        <v>384.25</v>
      </c>
      <c r="O37" s="58">
        <f t="shared" si="15"/>
        <v>327.64</v>
      </c>
      <c r="P37" s="58">
        <f t="shared" si="15"/>
        <v>1600.64</v>
      </c>
    </row>
    <row r="38" spans="2:16" x14ac:dyDescent="0.2">
      <c r="B38" s="37" t="s">
        <v>289</v>
      </c>
      <c r="C38" s="8" t="s">
        <v>188</v>
      </c>
      <c r="D38" s="57">
        <v>4.5</v>
      </c>
      <c r="E38" s="57">
        <v>0</v>
      </c>
      <c r="F38" s="57">
        <v>0</v>
      </c>
      <c r="G38" s="57">
        <v>0</v>
      </c>
      <c r="H38" s="57">
        <v>0</v>
      </c>
      <c r="I38" s="57">
        <v>2.25</v>
      </c>
      <c r="J38" s="57">
        <v>0</v>
      </c>
      <c r="K38" s="57">
        <v>2.25</v>
      </c>
      <c r="L38" s="57">
        <v>4.5</v>
      </c>
      <c r="M38" s="57">
        <v>2.25</v>
      </c>
      <c r="N38" s="57">
        <v>2.25</v>
      </c>
      <c r="O38" s="57">
        <v>0</v>
      </c>
      <c r="P38" s="57">
        <f t="shared" ref="P38:P43" si="16">SUM(D38:H38)</f>
        <v>4.5</v>
      </c>
    </row>
    <row r="39" spans="2:16" x14ac:dyDescent="0.2">
      <c r="B39" s="37"/>
      <c r="C39" s="8" t="s">
        <v>290</v>
      </c>
      <c r="D39" s="57">
        <v>15</v>
      </c>
      <c r="E39" s="57">
        <v>7</v>
      </c>
      <c r="F39" s="57">
        <v>10</v>
      </c>
      <c r="G39" s="57">
        <v>2.5</v>
      </c>
      <c r="H39" s="57">
        <v>0</v>
      </c>
      <c r="I39" s="57">
        <v>0</v>
      </c>
      <c r="J39" s="57">
        <v>9.4</v>
      </c>
      <c r="K39" s="57">
        <v>3.5</v>
      </c>
      <c r="L39" s="57">
        <v>3</v>
      </c>
      <c r="M39" s="57">
        <v>2.5</v>
      </c>
      <c r="N39" s="57">
        <v>5</v>
      </c>
      <c r="O39" s="57">
        <v>5</v>
      </c>
      <c r="P39" s="57">
        <f t="shared" si="16"/>
        <v>34.5</v>
      </c>
    </row>
    <row r="40" spans="2:16" x14ac:dyDescent="0.2">
      <c r="B40" s="37"/>
      <c r="C40" s="8" t="s">
        <v>291</v>
      </c>
      <c r="D40" s="57">
        <v>0</v>
      </c>
      <c r="E40" s="57">
        <v>0</v>
      </c>
      <c r="F40" s="57">
        <v>4.5</v>
      </c>
      <c r="G40" s="57">
        <v>0</v>
      </c>
      <c r="H40" s="57">
        <v>18</v>
      </c>
      <c r="I40" s="57">
        <v>0</v>
      </c>
      <c r="J40" s="57">
        <v>5.5</v>
      </c>
      <c r="K40" s="57">
        <v>0</v>
      </c>
      <c r="L40" s="57">
        <v>0</v>
      </c>
      <c r="M40" s="57">
        <v>0</v>
      </c>
      <c r="N40" s="57">
        <v>0</v>
      </c>
      <c r="O40" s="57">
        <v>13.5</v>
      </c>
      <c r="P40" s="57">
        <f t="shared" si="16"/>
        <v>22.5</v>
      </c>
    </row>
    <row r="41" spans="2:16" x14ac:dyDescent="0.2">
      <c r="B41" s="37"/>
      <c r="C41" s="8" t="s">
        <v>189</v>
      </c>
      <c r="D41" s="57">
        <v>9</v>
      </c>
      <c r="E41" s="57">
        <v>0.24</v>
      </c>
      <c r="F41" s="57">
        <v>2.5</v>
      </c>
      <c r="G41" s="57">
        <v>2.25</v>
      </c>
      <c r="H41" s="57">
        <v>0</v>
      </c>
      <c r="I41" s="57">
        <v>2.25</v>
      </c>
      <c r="J41" s="57">
        <v>0</v>
      </c>
      <c r="K41" s="57">
        <v>0</v>
      </c>
      <c r="L41" s="57">
        <v>0</v>
      </c>
      <c r="M41" s="57">
        <v>0</v>
      </c>
      <c r="N41" s="57">
        <v>2</v>
      </c>
      <c r="O41" s="57">
        <v>2.41</v>
      </c>
      <c r="P41" s="57">
        <f t="shared" si="16"/>
        <v>13.99</v>
      </c>
    </row>
    <row r="42" spans="2:16" x14ac:dyDescent="0.2">
      <c r="B42" s="37"/>
      <c r="C42" s="8" t="s">
        <v>190</v>
      </c>
      <c r="D42" s="57">
        <v>0</v>
      </c>
      <c r="E42" s="57">
        <v>0</v>
      </c>
      <c r="F42" s="57">
        <v>0.14000000000000001</v>
      </c>
      <c r="G42" s="57">
        <v>0</v>
      </c>
      <c r="H42" s="57">
        <v>0</v>
      </c>
      <c r="I42" s="57">
        <v>0</v>
      </c>
      <c r="J42" s="57">
        <v>0</v>
      </c>
      <c r="K42" s="57">
        <v>0.2</v>
      </c>
      <c r="L42" s="57">
        <v>0</v>
      </c>
      <c r="M42" s="57">
        <v>0</v>
      </c>
      <c r="N42" s="57">
        <v>0</v>
      </c>
      <c r="O42" s="57">
        <v>0</v>
      </c>
      <c r="P42" s="57">
        <f t="shared" si="16"/>
        <v>0.14000000000000001</v>
      </c>
    </row>
    <row r="43" spans="2:16" x14ac:dyDescent="0.2">
      <c r="B43" s="37"/>
      <c r="C43" s="8" t="s">
        <v>191</v>
      </c>
      <c r="D43" s="57">
        <v>0</v>
      </c>
      <c r="E43" s="57">
        <v>2.25</v>
      </c>
      <c r="F43" s="57">
        <v>3</v>
      </c>
      <c r="G43" s="57">
        <v>13.5</v>
      </c>
      <c r="H43" s="57">
        <v>9</v>
      </c>
      <c r="I43" s="57">
        <v>2.25</v>
      </c>
      <c r="J43" s="57">
        <v>0</v>
      </c>
      <c r="K43" s="57">
        <v>2.25</v>
      </c>
      <c r="L43" s="57">
        <v>0</v>
      </c>
      <c r="M43" s="57">
        <v>0</v>
      </c>
      <c r="N43" s="57">
        <v>0.22</v>
      </c>
      <c r="O43" s="57">
        <v>2.25</v>
      </c>
      <c r="P43" s="57">
        <f t="shared" si="16"/>
        <v>27.75</v>
      </c>
    </row>
    <row r="44" spans="2:16" x14ac:dyDescent="0.2">
      <c r="B44" s="43" t="s">
        <v>292</v>
      </c>
      <c r="C44" s="44"/>
      <c r="D44" s="58">
        <f>SUM(D38:D43)</f>
        <v>28.5</v>
      </c>
      <c r="E44" s="58">
        <f t="shared" ref="E44:P44" si="17">SUM(E38:E43)</f>
        <v>9.49</v>
      </c>
      <c r="F44" s="58">
        <f t="shared" si="17"/>
        <v>20.14</v>
      </c>
      <c r="G44" s="58">
        <f t="shared" si="17"/>
        <v>18.25</v>
      </c>
      <c r="H44" s="58">
        <f t="shared" si="17"/>
        <v>27</v>
      </c>
      <c r="I44" s="58">
        <f t="shared" si="17"/>
        <v>6.75</v>
      </c>
      <c r="J44" s="58">
        <f t="shared" si="17"/>
        <v>14.9</v>
      </c>
      <c r="K44" s="58">
        <f t="shared" si="17"/>
        <v>8.1999999999999993</v>
      </c>
      <c r="L44" s="58">
        <f t="shared" si="17"/>
        <v>7.5</v>
      </c>
      <c r="M44" s="58">
        <f t="shared" si="17"/>
        <v>4.75</v>
      </c>
      <c r="N44" s="58">
        <f t="shared" si="17"/>
        <v>9.4700000000000006</v>
      </c>
      <c r="O44" s="58">
        <f t="shared" si="17"/>
        <v>23.16</v>
      </c>
      <c r="P44" s="58">
        <f t="shared" si="17"/>
        <v>103.38</v>
      </c>
    </row>
    <row r="45" spans="2:16" x14ac:dyDescent="0.2">
      <c r="B45" s="37" t="s">
        <v>293</v>
      </c>
      <c r="C45" s="8" t="s">
        <v>6</v>
      </c>
      <c r="D45" s="57">
        <v>119.8</v>
      </c>
      <c r="E45" s="57">
        <v>114.7</v>
      </c>
      <c r="F45" s="57">
        <v>134.79999999999998</v>
      </c>
      <c r="G45" s="57">
        <v>109.30000000000001</v>
      </c>
      <c r="H45" s="57">
        <v>149.33999999999997</v>
      </c>
      <c r="I45" s="57">
        <v>163.95</v>
      </c>
      <c r="J45" s="57">
        <v>198.99999999999997</v>
      </c>
      <c r="K45" s="57">
        <v>219.05000000000004</v>
      </c>
      <c r="L45" s="57">
        <v>179.45000000000002</v>
      </c>
      <c r="M45" s="57">
        <v>367.85</v>
      </c>
      <c r="N45" s="57">
        <v>342.90000000000003</v>
      </c>
      <c r="O45" s="57">
        <v>209.75</v>
      </c>
      <c r="P45" s="57">
        <f t="shared" ref="P45:P49" si="18">SUM(D45:H45)</f>
        <v>627.93999999999994</v>
      </c>
    </row>
    <row r="46" spans="2:16" x14ac:dyDescent="0.2">
      <c r="B46" s="37"/>
      <c r="C46" s="8" t="s">
        <v>152</v>
      </c>
      <c r="D46" s="57">
        <v>144</v>
      </c>
      <c r="E46" s="57">
        <v>108</v>
      </c>
      <c r="F46" s="57">
        <v>133.13999999999999</v>
      </c>
      <c r="G46" s="57">
        <v>107.95</v>
      </c>
      <c r="H46" s="57">
        <v>108.14</v>
      </c>
      <c r="I46" s="57">
        <v>97</v>
      </c>
      <c r="J46" s="57">
        <v>72</v>
      </c>
      <c r="K46" s="57">
        <v>108</v>
      </c>
      <c r="L46" s="57">
        <v>90</v>
      </c>
      <c r="M46" s="57">
        <v>126</v>
      </c>
      <c r="N46" s="57">
        <v>126</v>
      </c>
      <c r="O46" s="57">
        <v>70</v>
      </c>
      <c r="P46" s="57">
        <f t="shared" si="18"/>
        <v>601.23</v>
      </c>
    </row>
    <row r="47" spans="2:16" x14ac:dyDescent="0.2">
      <c r="B47" s="37"/>
      <c r="C47" s="8" t="s">
        <v>153</v>
      </c>
      <c r="D47" s="57">
        <v>79.349999999999994</v>
      </c>
      <c r="E47" s="57">
        <v>59.35</v>
      </c>
      <c r="F47" s="57">
        <v>49.9</v>
      </c>
      <c r="G47" s="57">
        <v>86.2</v>
      </c>
      <c r="H47" s="57">
        <v>75.540000000000006</v>
      </c>
      <c r="I47" s="57">
        <v>58.75</v>
      </c>
      <c r="J47" s="57">
        <v>59.85</v>
      </c>
      <c r="K47" s="57">
        <v>44.4</v>
      </c>
      <c r="L47" s="57">
        <v>67.8</v>
      </c>
      <c r="M47" s="57">
        <v>113.6</v>
      </c>
      <c r="N47" s="57">
        <v>118.05</v>
      </c>
      <c r="O47" s="57">
        <v>115.6</v>
      </c>
      <c r="P47" s="57">
        <f t="shared" si="18"/>
        <v>350.34000000000003</v>
      </c>
    </row>
    <row r="48" spans="2:16" x14ac:dyDescent="0.2">
      <c r="B48" s="37"/>
      <c r="C48" s="8" t="s">
        <v>154</v>
      </c>
      <c r="D48" s="57">
        <v>102</v>
      </c>
      <c r="E48" s="57">
        <v>60</v>
      </c>
      <c r="F48" s="57">
        <v>40.200000000000003</v>
      </c>
      <c r="G48" s="57">
        <v>60</v>
      </c>
      <c r="H48" s="57">
        <v>73</v>
      </c>
      <c r="I48" s="57">
        <v>90.5</v>
      </c>
      <c r="J48" s="57">
        <v>142.5</v>
      </c>
      <c r="K48" s="57">
        <v>60.24</v>
      </c>
      <c r="L48" s="57">
        <v>40</v>
      </c>
      <c r="M48" s="57">
        <v>95</v>
      </c>
      <c r="N48" s="57">
        <v>160.44</v>
      </c>
      <c r="O48" s="57">
        <v>42.2</v>
      </c>
      <c r="P48" s="57">
        <f t="shared" si="18"/>
        <v>335.2</v>
      </c>
    </row>
    <row r="49" spans="1:16" x14ac:dyDescent="0.2">
      <c r="B49" s="37"/>
      <c r="C49" s="8" t="s">
        <v>156</v>
      </c>
      <c r="D49" s="57">
        <v>106.95</v>
      </c>
      <c r="E49" s="57">
        <v>71.900000000000006</v>
      </c>
      <c r="F49" s="57">
        <v>35.799999999999997</v>
      </c>
      <c r="G49" s="57">
        <v>0</v>
      </c>
      <c r="H49" s="57">
        <v>72</v>
      </c>
      <c r="I49" s="57">
        <v>70.900000000000006</v>
      </c>
      <c r="J49" s="57">
        <v>107.85</v>
      </c>
      <c r="K49" s="57">
        <v>71.650000000000006</v>
      </c>
      <c r="L49" s="57">
        <v>107.9</v>
      </c>
      <c r="M49" s="57">
        <v>107.7</v>
      </c>
      <c r="N49" s="57">
        <v>107.5</v>
      </c>
      <c r="O49" s="57">
        <v>143</v>
      </c>
      <c r="P49" s="57">
        <f t="shared" si="18"/>
        <v>286.65000000000003</v>
      </c>
    </row>
    <row r="50" spans="1:16" x14ac:dyDescent="0.2">
      <c r="B50" s="43" t="s">
        <v>294</v>
      </c>
      <c r="C50" s="44"/>
      <c r="D50" s="58">
        <f>SUM(D45:D49)</f>
        <v>552.1</v>
      </c>
      <c r="E50" s="58">
        <f t="shared" ref="E50:P50" si="19">SUM(E45:E49)</f>
        <v>413.95000000000005</v>
      </c>
      <c r="F50" s="58">
        <f t="shared" si="19"/>
        <v>393.83999999999992</v>
      </c>
      <c r="G50" s="58">
        <f t="shared" si="19"/>
        <v>363.45</v>
      </c>
      <c r="H50" s="58">
        <f t="shared" si="19"/>
        <v>478.02</v>
      </c>
      <c r="I50" s="58">
        <f t="shared" si="19"/>
        <v>481.1</v>
      </c>
      <c r="J50" s="58">
        <f t="shared" si="19"/>
        <v>581.20000000000005</v>
      </c>
      <c r="K50" s="58">
        <f t="shared" si="19"/>
        <v>503.34000000000003</v>
      </c>
      <c r="L50" s="58">
        <f t="shared" si="19"/>
        <v>485.15000000000009</v>
      </c>
      <c r="M50" s="58">
        <f t="shared" si="19"/>
        <v>810.15000000000009</v>
      </c>
      <c r="N50" s="58">
        <f t="shared" si="19"/>
        <v>854.8900000000001</v>
      </c>
      <c r="O50" s="58">
        <f t="shared" si="19"/>
        <v>580.54999999999995</v>
      </c>
      <c r="P50" s="58">
        <f t="shared" si="19"/>
        <v>2201.36</v>
      </c>
    </row>
    <row r="51" spans="1:16" x14ac:dyDescent="0.2">
      <c r="B51" s="37" t="s">
        <v>174</v>
      </c>
      <c r="C51" s="8" t="s">
        <v>175</v>
      </c>
      <c r="D51" s="57">
        <v>2.7500000000000004</v>
      </c>
      <c r="E51" s="57">
        <v>2.4500000000000002</v>
      </c>
      <c r="F51" s="57">
        <v>9.34</v>
      </c>
      <c r="G51" s="57">
        <v>14.040000000000001</v>
      </c>
      <c r="H51" s="57">
        <v>13.7</v>
      </c>
      <c r="I51" s="57">
        <v>15.64</v>
      </c>
      <c r="J51" s="57">
        <v>9.4400000000000013</v>
      </c>
      <c r="K51" s="57">
        <v>13.5</v>
      </c>
      <c r="L51" s="57">
        <v>7.8400000000000007</v>
      </c>
      <c r="M51" s="57">
        <v>11.6</v>
      </c>
      <c r="N51" s="57">
        <v>14.549999999999999</v>
      </c>
      <c r="O51" s="57">
        <v>4.9000000000000004</v>
      </c>
      <c r="P51" s="57">
        <f>SUM(D51:H51)</f>
        <v>42.28</v>
      </c>
    </row>
    <row r="52" spans="1:16" x14ac:dyDescent="0.2">
      <c r="B52" s="43" t="s">
        <v>295</v>
      </c>
      <c r="C52" s="44"/>
      <c r="D52" s="58">
        <f t="shared" ref="D52:P52" si="20">SUM(D51:D51)</f>
        <v>2.7500000000000004</v>
      </c>
      <c r="E52" s="58">
        <f t="shared" si="20"/>
        <v>2.4500000000000002</v>
      </c>
      <c r="F52" s="58">
        <f t="shared" si="20"/>
        <v>9.34</v>
      </c>
      <c r="G52" s="58">
        <f t="shared" si="20"/>
        <v>14.040000000000001</v>
      </c>
      <c r="H52" s="58">
        <f t="shared" si="20"/>
        <v>13.7</v>
      </c>
      <c r="I52" s="58">
        <f t="shared" si="20"/>
        <v>15.64</v>
      </c>
      <c r="J52" s="58">
        <f t="shared" si="20"/>
        <v>9.4400000000000013</v>
      </c>
      <c r="K52" s="58">
        <f t="shared" si="20"/>
        <v>13.5</v>
      </c>
      <c r="L52" s="58">
        <f t="shared" si="20"/>
        <v>7.8400000000000007</v>
      </c>
      <c r="M52" s="58">
        <f t="shared" si="20"/>
        <v>11.6</v>
      </c>
      <c r="N52" s="58">
        <f t="shared" si="20"/>
        <v>14.549999999999999</v>
      </c>
      <c r="O52" s="58">
        <f t="shared" si="20"/>
        <v>4.9000000000000004</v>
      </c>
      <c r="P52" s="58">
        <f t="shared" si="20"/>
        <v>42.28</v>
      </c>
    </row>
    <row r="53" spans="1:16" x14ac:dyDescent="0.2">
      <c r="A53" s="49" t="s">
        <v>296</v>
      </c>
      <c r="B53" s="50"/>
      <c r="C53" s="51"/>
      <c r="D53" s="60">
        <f t="shared" ref="D53:P53" si="21">D31+D37+D44+D50+D52</f>
        <v>998.1</v>
      </c>
      <c r="E53" s="60">
        <f t="shared" si="21"/>
        <v>717.13000000000011</v>
      </c>
      <c r="F53" s="60">
        <f t="shared" si="21"/>
        <v>719.12</v>
      </c>
      <c r="G53" s="60">
        <f t="shared" si="21"/>
        <v>805.31999999999994</v>
      </c>
      <c r="H53" s="60">
        <f t="shared" si="21"/>
        <v>1052.8700000000001</v>
      </c>
      <c r="I53" s="60">
        <f t="shared" si="21"/>
        <v>998.42</v>
      </c>
      <c r="J53" s="60">
        <f t="shared" si="21"/>
        <v>1060.7800000000002</v>
      </c>
      <c r="K53" s="60">
        <f t="shared" si="21"/>
        <v>953.49</v>
      </c>
      <c r="L53" s="60">
        <f t="shared" si="21"/>
        <v>895.32000000000016</v>
      </c>
      <c r="M53" s="60">
        <f t="shared" si="21"/>
        <v>1405.75</v>
      </c>
      <c r="N53" s="60">
        <f t="shared" si="21"/>
        <v>1402.16</v>
      </c>
      <c r="O53" s="60">
        <f t="shared" si="21"/>
        <v>1051.5</v>
      </c>
      <c r="P53" s="60">
        <f t="shared" si="21"/>
        <v>4292.54</v>
      </c>
    </row>
    <row r="54" spans="1:16" x14ac:dyDescent="0.2">
      <c r="A54" s="40" t="s">
        <v>297</v>
      </c>
      <c r="B54" s="37" t="s">
        <v>23</v>
      </c>
      <c r="C54" s="8" t="s">
        <v>126</v>
      </c>
      <c r="D54" s="57">
        <v>260.44</v>
      </c>
      <c r="E54" s="57">
        <v>286.8</v>
      </c>
      <c r="F54" s="57">
        <v>573.31000000000006</v>
      </c>
      <c r="G54" s="57">
        <v>245.15</v>
      </c>
      <c r="H54" s="57">
        <v>126.18</v>
      </c>
      <c r="I54" s="57">
        <v>288.8</v>
      </c>
      <c r="J54" s="57">
        <v>303.49999999999994</v>
      </c>
      <c r="K54" s="57">
        <v>566</v>
      </c>
      <c r="L54" s="57">
        <v>326.04999999999995</v>
      </c>
      <c r="M54" s="57">
        <v>443.6</v>
      </c>
      <c r="N54" s="57">
        <v>143.80000000000001</v>
      </c>
      <c r="O54" s="57">
        <v>132.26999999999998</v>
      </c>
      <c r="P54" s="57">
        <f>SUM(D54:H54)</f>
        <v>1491.8800000000003</v>
      </c>
    </row>
    <row r="55" spans="1:16" x14ac:dyDescent="0.2">
      <c r="B55" s="43" t="s">
        <v>298</v>
      </c>
      <c r="C55" s="44"/>
      <c r="D55" s="58">
        <f>SUM(D54)</f>
        <v>260.44</v>
      </c>
      <c r="E55" s="58">
        <f t="shared" ref="E55:P55" si="22">SUM(E54)</f>
        <v>286.8</v>
      </c>
      <c r="F55" s="58">
        <f t="shared" si="22"/>
        <v>573.31000000000006</v>
      </c>
      <c r="G55" s="58">
        <f t="shared" si="22"/>
        <v>245.15</v>
      </c>
      <c r="H55" s="58">
        <f t="shared" si="22"/>
        <v>126.18</v>
      </c>
      <c r="I55" s="58">
        <f t="shared" si="22"/>
        <v>288.8</v>
      </c>
      <c r="J55" s="58">
        <f t="shared" si="22"/>
        <v>303.49999999999994</v>
      </c>
      <c r="K55" s="58">
        <f t="shared" si="22"/>
        <v>566</v>
      </c>
      <c r="L55" s="58">
        <f t="shared" si="22"/>
        <v>326.04999999999995</v>
      </c>
      <c r="M55" s="58">
        <f t="shared" si="22"/>
        <v>443.6</v>
      </c>
      <c r="N55" s="58">
        <f t="shared" si="22"/>
        <v>143.80000000000001</v>
      </c>
      <c r="O55" s="58">
        <f t="shared" si="22"/>
        <v>132.26999999999998</v>
      </c>
      <c r="P55" s="58">
        <f t="shared" si="22"/>
        <v>1491.8800000000003</v>
      </c>
    </row>
    <row r="56" spans="1:16" x14ac:dyDescent="0.2">
      <c r="B56" s="37" t="s">
        <v>299</v>
      </c>
      <c r="C56" s="8" t="s">
        <v>158</v>
      </c>
      <c r="D56" s="57">
        <v>20.5</v>
      </c>
      <c r="E56" s="57">
        <v>16.75</v>
      </c>
      <c r="F56" s="57">
        <v>38.14</v>
      </c>
      <c r="G56" s="57">
        <v>6</v>
      </c>
      <c r="H56" s="57">
        <v>12.25</v>
      </c>
      <c r="I56" s="57">
        <v>3.25</v>
      </c>
      <c r="J56" s="57">
        <v>17.55</v>
      </c>
      <c r="K56" s="57">
        <v>30.2</v>
      </c>
      <c r="L56" s="57">
        <v>7.5</v>
      </c>
      <c r="M56" s="57">
        <v>39.4</v>
      </c>
      <c r="N56" s="57">
        <v>28.05</v>
      </c>
      <c r="O56" s="57">
        <v>35.1</v>
      </c>
      <c r="P56" s="57">
        <f t="shared" ref="P56:P58" si="23">SUM(D56:H56)</f>
        <v>93.64</v>
      </c>
    </row>
    <row r="57" spans="1:16" x14ac:dyDescent="0.2">
      <c r="B57" s="37"/>
      <c r="C57" s="8" t="s">
        <v>135</v>
      </c>
      <c r="D57" s="57">
        <v>161.58000000000001</v>
      </c>
      <c r="E57" s="57">
        <v>116.55</v>
      </c>
      <c r="F57" s="57">
        <v>107.60000000000002</v>
      </c>
      <c r="G57" s="57">
        <v>107.69999999999999</v>
      </c>
      <c r="H57" s="57">
        <v>150.54999999999998</v>
      </c>
      <c r="I57" s="57">
        <v>142.9</v>
      </c>
      <c r="J57" s="57">
        <v>268.75</v>
      </c>
      <c r="K57" s="57">
        <v>311.84999999999997</v>
      </c>
      <c r="L57" s="57">
        <v>277.85000000000002</v>
      </c>
      <c r="M57" s="57">
        <v>261.60000000000002</v>
      </c>
      <c r="N57" s="57">
        <v>171.25000000000003</v>
      </c>
      <c r="O57" s="57">
        <v>177.60000000000002</v>
      </c>
      <c r="P57" s="57">
        <f t="shared" si="23"/>
        <v>643.98</v>
      </c>
    </row>
    <row r="58" spans="1:16" x14ac:dyDescent="0.2">
      <c r="B58" s="37"/>
      <c r="C58" s="8" t="s">
        <v>136</v>
      </c>
      <c r="D58" s="57">
        <v>196</v>
      </c>
      <c r="E58" s="57">
        <v>179.35</v>
      </c>
      <c r="F58" s="57">
        <v>251.94999999999996</v>
      </c>
      <c r="G58" s="57">
        <v>254.77999999999997</v>
      </c>
      <c r="H58" s="57">
        <v>227.24999999999994</v>
      </c>
      <c r="I58" s="57">
        <v>189.7</v>
      </c>
      <c r="J58" s="57">
        <v>274.35000000000002</v>
      </c>
      <c r="K58" s="57">
        <v>205.15</v>
      </c>
      <c r="L58" s="57">
        <v>200.89999999999998</v>
      </c>
      <c r="M58" s="57">
        <v>208.85000000000002</v>
      </c>
      <c r="N58" s="57">
        <v>181.79999999999998</v>
      </c>
      <c r="O58" s="57">
        <v>101.85000000000001</v>
      </c>
      <c r="P58" s="57">
        <f t="shared" si="23"/>
        <v>1109.33</v>
      </c>
    </row>
    <row r="59" spans="1:16" x14ac:dyDescent="0.2">
      <c r="B59" s="43" t="s">
        <v>300</v>
      </c>
      <c r="C59" s="44"/>
      <c r="D59" s="58">
        <f>SUM(D56:D58)</f>
        <v>378.08000000000004</v>
      </c>
      <c r="E59" s="58">
        <f t="shared" ref="E59:P59" si="24">SUM(E56:E58)</f>
        <v>312.64999999999998</v>
      </c>
      <c r="F59" s="58">
        <f t="shared" si="24"/>
        <v>397.68999999999994</v>
      </c>
      <c r="G59" s="58">
        <f t="shared" si="24"/>
        <v>368.47999999999996</v>
      </c>
      <c r="H59" s="58">
        <f t="shared" si="24"/>
        <v>390.04999999999995</v>
      </c>
      <c r="I59" s="58">
        <f t="shared" si="24"/>
        <v>335.85</v>
      </c>
      <c r="J59" s="58">
        <f t="shared" si="24"/>
        <v>560.65000000000009</v>
      </c>
      <c r="K59" s="58">
        <f t="shared" si="24"/>
        <v>547.19999999999993</v>
      </c>
      <c r="L59" s="58">
        <f t="shared" si="24"/>
        <v>486.25</v>
      </c>
      <c r="M59" s="58">
        <f t="shared" si="24"/>
        <v>509.85</v>
      </c>
      <c r="N59" s="58">
        <f t="shared" si="24"/>
        <v>381.1</v>
      </c>
      <c r="O59" s="58">
        <f t="shared" si="24"/>
        <v>314.55</v>
      </c>
      <c r="P59" s="58">
        <f t="shared" si="24"/>
        <v>1846.9499999999998</v>
      </c>
    </row>
    <row r="60" spans="1:16" x14ac:dyDescent="0.2">
      <c r="B60" s="37" t="s">
        <v>301</v>
      </c>
      <c r="C60" s="8" t="s">
        <v>128</v>
      </c>
      <c r="D60" s="57">
        <v>1660.75</v>
      </c>
      <c r="E60" s="57">
        <v>1499.3</v>
      </c>
      <c r="F60" s="57">
        <v>1367.0800000000002</v>
      </c>
      <c r="G60" s="57">
        <v>1519.25</v>
      </c>
      <c r="H60" s="57">
        <v>1527.72</v>
      </c>
      <c r="I60" s="57">
        <v>1500.7099999999998</v>
      </c>
      <c r="J60" s="57">
        <v>1675.2500000000002</v>
      </c>
      <c r="K60" s="57">
        <v>1403.07</v>
      </c>
      <c r="L60" s="57">
        <v>1340.03</v>
      </c>
      <c r="M60" s="57">
        <v>1535.94</v>
      </c>
      <c r="N60" s="57">
        <v>1661.7400000000002</v>
      </c>
      <c r="O60" s="57">
        <v>1444.01</v>
      </c>
      <c r="P60" s="57">
        <f>SUM(D60:H60)</f>
        <v>7574.1</v>
      </c>
    </row>
    <row r="61" spans="1:16" x14ac:dyDescent="0.2">
      <c r="B61" s="43" t="s">
        <v>302</v>
      </c>
      <c r="C61" s="44"/>
      <c r="D61" s="58">
        <f>SUM(D60)</f>
        <v>1660.75</v>
      </c>
      <c r="E61" s="58">
        <f t="shared" ref="E61:P61" si="25">SUM(E60)</f>
        <v>1499.3</v>
      </c>
      <c r="F61" s="58">
        <f t="shared" si="25"/>
        <v>1367.0800000000002</v>
      </c>
      <c r="G61" s="58">
        <f t="shared" si="25"/>
        <v>1519.25</v>
      </c>
      <c r="H61" s="58">
        <f t="shared" si="25"/>
        <v>1527.72</v>
      </c>
      <c r="I61" s="58">
        <f t="shared" si="25"/>
        <v>1500.7099999999998</v>
      </c>
      <c r="J61" s="58">
        <f t="shared" si="25"/>
        <v>1675.2500000000002</v>
      </c>
      <c r="K61" s="58">
        <f t="shared" si="25"/>
        <v>1403.07</v>
      </c>
      <c r="L61" s="58">
        <f t="shared" si="25"/>
        <v>1340.03</v>
      </c>
      <c r="M61" s="58">
        <f t="shared" si="25"/>
        <v>1535.94</v>
      </c>
      <c r="N61" s="58">
        <f t="shared" si="25"/>
        <v>1661.7400000000002</v>
      </c>
      <c r="O61" s="58">
        <f t="shared" si="25"/>
        <v>1444.01</v>
      </c>
      <c r="P61" s="58">
        <f t="shared" si="25"/>
        <v>7574.1</v>
      </c>
    </row>
    <row r="62" spans="1:16" x14ac:dyDescent="0.2">
      <c r="B62" s="37" t="s">
        <v>170</v>
      </c>
      <c r="C62" s="8" t="s">
        <v>171</v>
      </c>
      <c r="D62" s="57">
        <v>157.04999999999998</v>
      </c>
      <c r="E62" s="57">
        <v>133.85000000000002</v>
      </c>
      <c r="F62" s="57">
        <v>150.60000000000002</v>
      </c>
      <c r="G62" s="57">
        <v>111.45</v>
      </c>
      <c r="H62" s="57">
        <v>206.20000000000002</v>
      </c>
      <c r="I62" s="57">
        <v>118.55000000000001</v>
      </c>
      <c r="J62" s="57">
        <v>98.75</v>
      </c>
      <c r="K62" s="57">
        <v>159</v>
      </c>
      <c r="L62" s="57">
        <v>197.2</v>
      </c>
      <c r="M62" s="57">
        <v>372.6</v>
      </c>
      <c r="N62" s="57">
        <v>240.85</v>
      </c>
      <c r="O62" s="57">
        <v>122.4</v>
      </c>
      <c r="P62" s="57">
        <f t="shared" ref="P62:P64" si="26">SUM(D62:H62)</f>
        <v>759.15000000000009</v>
      </c>
    </row>
    <row r="63" spans="1:16" x14ac:dyDescent="0.2">
      <c r="B63" s="37"/>
      <c r="C63" s="8" t="s">
        <v>172</v>
      </c>
      <c r="D63" s="57">
        <v>554.05000000000007</v>
      </c>
      <c r="E63" s="57">
        <v>550.4</v>
      </c>
      <c r="F63" s="57">
        <v>390.36</v>
      </c>
      <c r="G63" s="57">
        <v>313.39999999999998</v>
      </c>
      <c r="H63" s="57">
        <v>496</v>
      </c>
      <c r="I63" s="57">
        <v>370.75</v>
      </c>
      <c r="J63" s="57">
        <v>377.55</v>
      </c>
      <c r="K63" s="57">
        <v>384.3</v>
      </c>
      <c r="L63" s="57">
        <v>416.09999999999997</v>
      </c>
      <c r="M63" s="57">
        <v>443.6</v>
      </c>
      <c r="N63" s="57">
        <v>344.37</v>
      </c>
      <c r="O63" s="57">
        <v>341.5</v>
      </c>
      <c r="P63" s="57">
        <f t="shared" si="26"/>
        <v>2304.21</v>
      </c>
    </row>
    <row r="64" spans="1:16" x14ac:dyDescent="0.2">
      <c r="B64" s="37"/>
      <c r="C64" s="8" t="s">
        <v>173</v>
      </c>
      <c r="D64" s="57">
        <v>324</v>
      </c>
      <c r="E64" s="57">
        <v>216</v>
      </c>
      <c r="F64" s="57">
        <v>238.6</v>
      </c>
      <c r="G64" s="57">
        <v>144</v>
      </c>
      <c r="H64" s="57">
        <v>214.85</v>
      </c>
      <c r="I64" s="57">
        <v>72</v>
      </c>
      <c r="J64" s="57">
        <v>107.5</v>
      </c>
      <c r="K64" s="57">
        <v>216</v>
      </c>
      <c r="L64" s="57">
        <v>174</v>
      </c>
      <c r="M64" s="57">
        <v>287.35000000000002</v>
      </c>
      <c r="N64" s="57">
        <v>201</v>
      </c>
      <c r="O64" s="57">
        <v>216</v>
      </c>
      <c r="P64" s="57">
        <f t="shared" si="26"/>
        <v>1137.45</v>
      </c>
    </row>
    <row r="65" spans="1:16" x14ac:dyDescent="0.2">
      <c r="B65" s="43" t="s">
        <v>303</v>
      </c>
      <c r="C65" s="44"/>
      <c r="D65" s="58">
        <f>SUM(D62:D64)</f>
        <v>1035.0999999999999</v>
      </c>
      <c r="E65" s="58">
        <f t="shared" ref="E65:P65" si="27">SUM(E62:E64)</f>
        <v>900.25</v>
      </c>
      <c r="F65" s="58">
        <f t="shared" si="27"/>
        <v>779.56000000000006</v>
      </c>
      <c r="G65" s="58">
        <f t="shared" si="27"/>
        <v>568.84999999999991</v>
      </c>
      <c r="H65" s="58">
        <f t="shared" si="27"/>
        <v>917.05000000000007</v>
      </c>
      <c r="I65" s="58">
        <f t="shared" si="27"/>
        <v>561.29999999999995</v>
      </c>
      <c r="J65" s="58">
        <f t="shared" si="27"/>
        <v>583.79999999999995</v>
      </c>
      <c r="K65" s="58">
        <f t="shared" si="27"/>
        <v>759.3</v>
      </c>
      <c r="L65" s="58">
        <f t="shared" si="27"/>
        <v>787.3</v>
      </c>
      <c r="M65" s="58">
        <f t="shared" si="27"/>
        <v>1103.5500000000002</v>
      </c>
      <c r="N65" s="58">
        <f t="shared" si="27"/>
        <v>786.22</v>
      </c>
      <c r="O65" s="58">
        <f t="shared" si="27"/>
        <v>679.9</v>
      </c>
      <c r="P65" s="58">
        <f t="shared" si="27"/>
        <v>4200.8100000000004</v>
      </c>
    </row>
    <row r="66" spans="1:16" x14ac:dyDescent="0.2">
      <c r="B66" s="37" t="s">
        <v>304</v>
      </c>
      <c r="C66" s="8" t="s">
        <v>129</v>
      </c>
      <c r="D66" s="57">
        <v>126</v>
      </c>
      <c r="E66" s="57">
        <v>78.8</v>
      </c>
      <c r="F66" s="57">
        <v>95.8</v>
      </c>
      <c r="G66" s="57">
        <v>62</v>
      </c>
      <c r="H66" s="57">
        <v>80.22</v>
      </c>
      <c r="I66" s="57">
        <v>136</v>
      </c>
      <c r="J66" s="57">
        <v>126</v>
      </c>
      <c r="K66" s="57">
        <v>94.5</v>
      </c>
      <c r="L66" s="57">
        <v>126</v>
      </c>
      <c r="M66" s="57">
        <v>144</v>
      </c>
      <c r="N66" s="57">
        <v>167</v>
      </c>
      <c r="O66" s="57">
        <v>172.5</v>
      </c>
      <c r="P66" s="57">
        <f t="shared" ref="P66:P68" si="28">SUM(D66:H66)</f>
        <v>442.82000000000005</v>
      </c>
    </row>
    <row r="67" spans="1:16" x14ac:dyDescent="0.2">
      <c r="B67" s="37"/>
      <c r="C67" s="8" t="s">
        <v>155</v>
      </c>
      <c r="D67" s="57">
        <v>322.3</v>
      </c>
      <c r="E67" s="57">
        <v>249</v>
      </c>
      <c r="F67" s="57">
        <v>221.14</v>
      </c>
      <c r="G67" s="57">
        <v>208.12</v>
      </c>
      <c r="H67" s="57">
        <v>252</v>
      </c>
      <c r="I67" s="57">
        <v>293.26</v>
      </c>
      <c r="J67" s="57">
        <v>363.28</v>
      </c>
      <c r="K67" s="57">
        <v>334</v>
      </c>
      <c r="L67" s="57">
        <v>162</v>
      </c>
      <c r="M67" s="57">
        <v>234</v>
      </c>
      <c r="N67" s="57">
        <v>221.64</v>
      </c>
      <c r="O67" s="57">
        <v>153.44</v>
      </c>
      <c r="P67" s="57">
        <f t="shared" si="28"/>
        <v>1252.56</v>
      </c>
    </row>
    <row r="68" spans="1:16" x14ac:dyDescent="0.2">
      <c r="B68" s="37"/>
      <c r="C68" s="8" t="s">
        <v>157</v>
      </c>
      <c r="D68" s="57">
        <v>36</v>
      </c>
      <c r="E68" s="57">
        <v>37</v>
      </c>
      <c r="F68" s="57">
        <v>72</v>
      </c>
      <c r="G68" s="57">
        <v>36</v>
      </c>
      <c r="H68" s="57">
        <v>72</v>
      </c>
      <c r="I68" s="57">
        <v>36</v>
      </c>
      <c r="J68" s="57">
        <v>69</v>
      </c>
      <c r="K68" s="57">
        <v>29</v>
      </c>
      <c r="L68" s="57">
        <v>36</v>
      </c>
      <c r="M68" s="57">
        <v>36</v>
      </c>
      <c r="N68" s="57">
        <v>36</v>
      </c>
      <c r="O68" s="57">
        <v>36</v>
      </c>
      <c r="P68" s="57">
        <f t="shared" si="28"/>
        <v>253</v>
      </c>
    </row>
    <row r="69" spans="1:16" x14ac:dyDescent="0.2">
      <c r="B69" s="43" t="s">
        <v>305</v>
      </c>
      <c r="C69" s="44"/>
      <c r="D69" s="58">
        <f>SUM(D66:D68)</f>
        <v>484.3</v>
      </c>
      <c r="E69" s="58">
        <f t="shared" ref="E69:P69" si="29">SUM(E66:E68)</f>
        <v>364.8</v>
      </c>
      <c r="F69" s="58">
        <f t="shared" si="29"/>
        <v>388.94</v>
      </c>
      <c r="G69" s="58">
        <f t="shared" si="29"/>
        <v>306.12</v>
      </c>
      <c r="H69" s="58">
        <f t="shared" si="29"/>
        <v>404.22</v>
      </c>
      <c r="I69" s="58">
        <f t="shared" si="29"/>
        <v>465.26</v>
      </c>
      <c r="J69" s="58">
        <f t="shared" si="29"/>
        <v>558.28</v>
      </c>
      <c r="K69" s="58">
        <f t="shared" si="29"/>
        <v>457.5</v>
      </c>
      <c r="L69" s="58">
        <f t="shared" si="29"/>
        <v>324</v>
      </c>
      <c r="M69" s="58">
        <f t="shared" si="29"/>
        <v>414</v>
      </c>
      <c r="N69" s="58">
        <f t="shared" si="29"/>
        <v>424.64</v>
      </c>
      <c r="O69" s="58">
        <f t="shared" si="29"/>
        <v>361.94</v>
      </c>
      <c r="P69" s="58">
        <f t="shared" si="29"/>
        <v>1948.38</v>
      </c>
    </row>
    <row r="70" spans="1:16" x14ac:dyDescent="0.2">
      <c r="A70" s="49" t="s">
        <v>306</v>
      </c>
      <c r="B70" s="50"/>
      <c r="C70" s="51"/>
      <c r="D70" s="60">
        <f>D55+D59+D61+D65+D69</f>
        <v>3818.67</v>
      </c>
      <c r="E70" s="60">
        <f t="shared" ref="E70:P70" si="30">E55+E59+E61+E65+E69</f>
        <v>3363.8</v>
      </c>
      <c r="F70" s="60">
        <f t="shared" si="30"/>
        <v>3506.58</v>
      </c>
      <c r="G70" s="60">
        <f t="shared" si="30"/>
        <v>3007.85</v>
      </c>
      <c r="H70" s="60">
        <f t="shared" si="30"/>
        <v>3365.2200000000003</v>
      </c>
      <c r="I70" s="60">
        <f t="shared" si="30"/>
        <v>3151.92</v>
      </c>
      <c r="J70" s="60">
        <f t="shared" si="30"/>
        <v>3681.4800000000005</v>
      </c>
      <c r="K70" s="60">
        <f t="shared" si="30"/>
        <v>3733.0699999999997</v>
      </c>
      <c r="L70" s="60">
        <f t="shared" si="30"/>
        <v>3263.63</v>
      </c>
      <c r="M70" s="60">
        <f t="shared" si="30"/>
        <v>4006.9400000000005</v>
      </c>
      <c r="N70" s="60">
        <f t="shared" si="30"/>
        <v>3397.5000000000005</v>
      </c>
      <c r="O70" s="60">
        <f t="shared" si="30"/>
        <v>2932.67</v>
      </c>
      <c r="P70" s="60">
        <f t="shared" si="30"/>
        <v>17062.120000000003</v>
      </c>
    </row>
    <row r="71" spans="1:16" x14ac:dyDescent="0.2">
      <c r="A71" s="40" t="s">
        <v>307</v>
      </c>
      <c r="B71" s="37" t="s">
        <v>131</v>
      </c>
      <c r="C71" s="8" t="s">
        <v>131</v>
      </c>
      <c r="D71" s="57">
        <v>36.200000000000003</v>
      </c>
      <c r="E71" s="57">
        <v>0</v>
      </c>
      <c r="F71" s="57">
        <v>8</v>
      </c>
      <c r="G71" s="57">
        <v>77</v>
      </c>
      <c r="H71" s="57">
        <v>0</v>
      </c>
      <c r="I71" s="57">
        <v>0</v>
      </c>
      <c r="J71" s="57">
        <v>0</v>
      </c>
      <c r="K71" s="57">
        <v>32</v>
      </c>
      <c r="L71" s="57">
        <v>27</v>
      </c>
      <c r="M71" s="57">
        <v>27.6</v>
      </c>
      <c r="N71" s="57">
        <v>18</v>
      </c>
      <c r="O71" s="57">
        <v>46</v>
      </c>
      <c r="P71" s="57">
        <f>SUM(D71:H71)</f>
        <v>121.2</v>
      </c>
    </row>
    <row r="72" spans="1:16" x14ac:dyDescent="0.2">
      <c r="B72" s="43" t="s">
        <v>308</v>
      </c>
      <c r="C72" s="44"/>
      <c r="D72" s="58">
        <f>SUM(D71)</f>
        <v>36.200000000000003</v>
      </c>
      <c r="E72" s="58">
        <f t="shared" ref="E72:P72" si="31">SUM(E71)</f>
        <v>0</v>
      </c>
      <c r="F72" s="58">
        <f t="shared" si="31"/>
        <v>8</v>
      </c>
      <c r="G72" s="58">
        <f t="shared" si="31"/>
        <v>77</v>
      </c>
      <c r="H72" s="58">
        <f t="shared" si="31"/>
        <v>0</v>
      </c>
      <c r="I72" s="58">
        <f t="shared" si="31"/>
        <v>0</v>
      </c>
      <c r="J72" s="58">
        <f t="shared" si="31"/>
        <v>0</v>
      </c>
      <c r="K72" s="58">
        <f t="shared" si="31"/>
        <v>32</v>
      </c>
      <c r="L72" s="58">
        <f t="shared" si="31"/>
        <v>27</v>
      </c>
      <c r="M72" s="58">
        <f t="shared" si="31"/>
        <v>27.6</v>
      </c>
      <c r="N72" s="58">
        <f t="shared" si="31"/>
        <v>18</v>
      </c>
      <c r="O72" s="58">
        <f t="shared" si="31"/>
        <v>46</v>
      </c>
      <c r="P72" s="58">
        <f t="shared" si="31"/>
        <v>121.2</v>
      </c>
    </row>
    <row r="73" spans="1:16" x14ac:dyDescent="0.2">
      <c r="B73" s="37" t="s">
        <v>24</v>
      </c>
      <c r="C73" s="8" t="s">
        <v>113</v>
      </c>
      <c r="D73" s="57">
        <v>0</v>
      </c>
      <c r="E73" s="57">
        <v>4.45</v>
      </c>
      <c r="F73" s="57">
        <v>2.66</v>
      </c>
      <c r="G73" s="57">
        <v>0</v>
      </c>
      <c r="H73" s="57">
        <v>0</v>
      </c>
      <c r="I73" s="57">
        <v>0</v>
      </c>
      <c r="J73" s="57">
        <v>0</v>
      </c>
      <c r="K73" s="57">
        <v>16.2</v>
      </c>
      <c r="L73" s="57">
        <v>14.7</v>
      </c>
      <c r="M73" s="57">
        <v>12.5</v>
      </c>
      <c r="N73" s="57">
        <v>11.6</v>
      </c>
      <c r="O73" s="57">
        <v>2.5</v>
      </c>
      <c r="P73" s="57">
        <f t="shared" ref="P73:P78" si="32">SUM(D73:H73)</f>
        <v>7.11</v>
      </c>
    </row>
    <row r="74" spans="1:16" x14ac:dyDescent="0.2">
      <c r="B74" s="37"/>
      <c r="C74" s="8" t="s">
        <v>114</v>
      </c>
      <c r="D74" s="57">
        <v>89</v>
      </c>
      <c r="E74" s="57">
        <v>0</v>
      </c>
      <c r="F74" s="57">
        <v>72</v>
      </c>
      <c r="G74" s="57">
        <v>35.65</v>
      </c>
      <c r="H74" s="57">
        <v>54.44</v>
      </c>
      <c r="I74" s="57">
        <v>50</v>
      </c>
      <c r="J74" s="57">
        <v>64</v>
      </c>
      <c r="K74" s="57">
        <v>72</v>
      </c>
      <c r="L74" s="57">
        <v>72</v>
      </c>
      <c r="M74" s="57">
        <v>72</v>
      </c>
      <c r="N74" s="57">
        <v>108.22</v>
      </c>
      <c r="O74" s="57">
        <v>36</v>
      </c>
      <c r="P74" s="57">
        <f t="shared" si="32"/>
        <v>251.09</v>
      </c>
    </row>
    <row r="75" spans="1:16" x14ac:dyDescent="0.2">
      <c r="B75" s="37"/>
      <c r="C75" s="8" t="s">
        <v>116</v>
      </c>
      <c r="D75" s="57">
        <v>13.5</v>
      </c>
      <c r="E75" s="57">
        <v>9</v>
      </c>
      <c r="F75" s="57">
        <v>18.850000000000001</v>
      </c>
      <c r="G75" s="57">
        <v>9</v>
      </c>
      <c r="H75" s="57">
        <v>29</v>
      </c>
      <c r="I75" s="57">
        <v>38.4</v>
      </c>
      <c r="J75" s="57">
        <v>29.19</v>
      </c>
      <c r="K75" s="57">
        <v>24.5</v>
      </c>
      <c r="L75" s="57">
        <v>13.75</v>
      </c>
      <c r="M75" s="57">
        <v>23.95</v>
      </c>
      <c r="N75" s="57">
        <v>23</v>
      </c>
      <c r="O75" s="57">
        <v>17.5</v>
      </c>
      <c r="P75" s="57">
        <f t="shared" si="32"/>
        <v>79.349999999999994</v>
      </c>
    </row>
    <row r="76" spans="1:16" x14ac:dyDescent="0.2">
      <c r="B76" s="37"/>
      <c r="C76" s="8" t="s">
        <v>117</v>
      </c>
      <c r="D76" s="57">
        <v>30</v>
      </c>
      <c r="E76" s="57">
        <v>27.4</v>
      </c>
      <c r="F76" s="57">
        <v>28.560000000000002</v>
      </c>
      <c r="G76" s="57">
        <v>0</v>
      </c>
      <c r="H76" s="57">
        <v>26</v>
      </c>
      <c r="I76" s="57">
        <v>10.16</v>
      </c>
      <c r="J76" s="57">
        <v>18.2</v>
      </c>
      <c r="K76" s="57">
        <v>53.35</v>
      </c>
      <c r="L76" s="57">
        <v>27</v>
      </c>
      <c r="M76" s="57">
        <v>12</v>
      </c>
      <c r="N76" s="57">
        <v>9.2200000000000006</v>
      </c>
      <c r="O76" s="57">
        <v>17.84</v>
      </c>
      <c r="P76" s="57">
        <f t="shared" si="32"/>
        <v>111.96000000000001</v>
      </c>
    </row>
    <row r="77" spans="1:16" x14ac:dyDescent="0.2">
      <c r="B77" s="37"/>
      <c r="C77" s="8" t="s">
        <v>118</v>
      </c>
      <c r="D77" s="57">
        <v>116.95</v>
      </c>
      <c r="E77" s="57">
        <v>85</v>
      </c>
      <c r="F77" s="57">
        <v>118.1</v>
      </c>
      <c r="G77" s="57">
        <v>68.75</v>
      </c>
      <c r="H77" s="57">
        <v>85</v>
      </c>
      <c r="I77" s="57">
        <v>89.93</v>
      </c>
      <c r="J77" s="57">
        <v>48.2</v>
      </c>
      <c r="K77" s="57">
        <v>41</v>
      </c>
      <c r="L77" s="57">
        <v>30</v>
      </c>
      <c r="M77" s="57">
        <v>42</v>
      </c>
      <c r="N77" s="57">
        <v>48</v>
      </c>
      <c r="O77" s="57">
        <v>18.48</v>
      </c>
      <c r="P77" s="57">
        <f t="shared" si="32"/>
        <v>473.79999999999995</v>
      </c>
    </row>
    <row r="78" spans="1:16" x14ac:dyDescent="0.2">
      <c r="B78" s="37"/>
      <c r="C78" s="8" t="s">
        <v>115</v>
      </c>
      <c r="D78" s="57">
        <v>9.9899999999999984</v>
      </c>
      <c r="E78" s="57">
        <v>7.4</v>
      </c>
      <c r="F78" s="57">
        <v>0</v>
      </c>
      <c r="G78" s="57">
        <v>6.8</v>
      </c>
      <c r="H78" s="57">
        <v>7.5</v>
      </c>
      <c r="I78" s="57">
        <v>2.5</v>
      </c>
      <c r="J78" s="57">
        <v>15</v>
      </c>
      <c r="K78" s="57">
        <v>14.5</v>
      </c>
      <c r="L78" s="57">
        <v>12</v>
      </c>
      <c r="M78" s="57">
        <v>35.4</v>
      </c>
      <c r="N78" s="57">
        <v>2.72</v>
      </c>
      <c r="O78" s="57">
        <v>11.3</v>
      </c>
      <c r="P78" s="57">
        <f t="shared" si="32"/>
        <v>31.69</v>
      </c>
    </row>
    <row r="79" spans="1:16" x14ac:dyDescent="0.2">
      <c r="B79" s="43" t="s">
        <v>309</v>
      </c>
      <c r="C79" s="44"/>
      <c r="D79" s="58">
        <f>SUM(D73:D78)</f>
        <v>259.44</v>
      </c>
      <c r="E79" s="58">
        <f t="shared" ref="E79:P79" si="33">SUM(E73:E78)</f>
        <v>133.25</v>
      </c>
      <c r="F79" s="58">
        <f t="shared" si="33"/>
        <v>240.17</v>
      </c>
      <c r="G79" s="58">
        <f t="shared" si="33"/>
        <v>120.2</v>
      </c>
      <c r="H79" s="58">
        <f t="shared" si="33"/>
        <v>201.94</v>
      </c>
      <c r="I79" s="58">
        <f t="shared" si="33"/>
        <v>190.99</v>
      </c>
      <c r="J79" s="58">
        <f t="shared" si="33"/>
        <v>174.59</v>
      </c>
      <c r="K79" s="58">
        <f t="shared" si="33"/>
        <v>221.55</v>
      </c>
      <c r="L79" s="58">
        <f t="shared" si="33"/>
        <v>169.45</v>
      </c>
      <c r="M79" s="58">
        <f t="shared" si="33"/>
        <v>197.85</v>
      </c>
      <c r="N79" s="58">
        <f t="shared" si="33"/>
        <v>202.76</v>
      </c>
      <c r="O79" s="58">
        <f t="shared" si="33"/>
        <v>103.62</v>
      </c>
      <c r="P79" s="58">
        <f t="shared" si="33"/>
        <v>955</v>
      </c>
    </row>
    <row r="80" spans="1:16" x14ac:dyDescent="0.2">
      <c r="B80" s="37" t="s">
        <v>310</v>
      </c>
      <c r="C80" s="8" t="s">
        <v>137</v>
      </c>
      <c r="D80" s="57">
        <v>269.79999999999995</v>
      </c>
      <c r="E80" s="57">
        <v>63</v>
      </c>
      <c r="F80" s="57">
        <v>149.5</v>
      </c>
      <c r="G80" s="57">
        <v>180</v>
      </c>
      <c r="H80" s="57">
        <v>237.74</v>
      </c>
      <c r="I80" s="57">
        <v>360</v>
      </c>
      <c r="J80" s="57">
        <v>417.9</v>
      </c>
      <c r="K80" s="57">
        <v>159.80000000000001</v>
      </c>
      <c r="L80" s="57">
        <v>258.23</v>
      </c>
      <c r="M80" s="57">
        <v>199.39999999999998</v>
      </c>
      <c r="N80" s="57">
        <v>194.32</v>
      </c>
      <c r="O80" s="57">
        <v>167</v>
      </c>
      <c r="P80" s="57">
        <f t="shared" ref="P80:P82" si="34">SUM(D80:H80)</f>
        <v>900.04</v>
      </c>
    </row>
    <row r="81" spans="1:16" x14ac:dyDescent="0.2">
      <c r="B81" s="37"/>
      <c r="C81" s="8" t="s">
        <v>139</v>
      </c>
      <c r="D81" s="57">
        <v>27</v>
      </c>
      <c r="E81" s="57">
        <v>0</v>
      </c>
      <c r="F81" s="57">
        <v>36.08</v>
      </c>
      <c r="G81" s="57">
        <v>9</v>
      </c>
      <c r="H81" s="57">
        <v>36</v>
      </c>
      <c r="I81" s="57">
        <v>18</v>
      </c>
      <c r="J81" s="57">
        <v>36</v>
      </c>
      <c r="K81" s="57">
        <v>117</v>
      </c>
      <c r="L81" s="57">
        <v>36</v>
      </c>
      <c r="M81" s="57">
        <v>54</v>
      </c>
      <c r="N81" s="57">
        <v>63</v>
      </c>
      <c r="O81" s="57">
        <v>80.95</v>
      </c>
      <c r="P81" s="57">
        <f t="shared" si="34"/>
        <v>108.08</v>
      </c>
    </row>
    <row r="82" spans="1:16" x14ac:dyDescent="0.2">
      <c r="B82" s="37"/>
      <c r="C82" s="8" t="s">
        <v>138</v>
      </c>
      <c r="D82" s="57">
        <v>36</v>
      </c>
      <c r="E82" s="57">
        <v>54</v>
      </c>
      <c r="F82" s="57">
        <v>54</v>
      </c>
      <c r="G82" s="57">
        <v>0.24</v>
      </c>
      <c r="H82" s="57">
        <v>28</v>
      </c>
      <c r="I82" s="57">
        <v>18</v>
      </c>
      <c r="J82" s="57">
        <v>0</v>
      </c>
      <c r="K82" s="57">
        <v>0</v>
      </c>
      <c r="L82" s="57">
        <v>0</v>
      </c>
      <c r="M82" s="57">
        <v>18</v>
      </c>
      <c r="N82" s="57">
        <v>18</v>
      </c>
      <c r="O82" s="57">
        <v>62</v>
      </c>
      <c r="P82" s="57">
        <f t="shared" si="34"/>
        <v>172.24</v>
      </c>
    </row>
    <row r="83" spans="1:16" x14ac:dyDescent="0.2">
      <c r="B83" s="43" t="s">
        <v>311</v>
      </c>
      <c r="C83" s="44"/>
      <c r="D83" s="58">
        <f>SUM(D80:D82)</f>
        <v>332.79999999999995</v>
      </c>
      <c r="E83" s="58">
        <f t="shared" ref="E83:P83" si="35">SUM(E80:E82)</f>
        <v>117</v>
      </c>
      <c r="F83" s="58">
        <f t="shared" si="35"/>
        <v>239.57999999999998</v>
      </c>
      <c r="G83" s="58">
        <f t="shared" si="35"/>
        <v>189.24</v>
      </c>
      <c r="H83" s="58">
        <f t="shared" si="35"/>
        <v>301.74</v>
      </c>
      <c r="I83" s="58">
        <f t="shared" si="35"/>
        <v>396</v>
      </c>
      <c r="J83" s="58">
        <f t="shared" si="35"/>
        <v>453.9</v>
      </c>
      <c r="K83" s="58">
        <f t="shared" si="35"/>
        <v>276.8</v>
      </c>
      <c r="L83" s="58">
        <f t="shared" si="35"/>
        <v>294.23</v>
      </c>
      <c r="M83" s="58">
        <f t="shared" si="35"/>
        <v>271.39999999999998</v>
      </c>
      <c r="N83" s="58">
        <f t="shared" si="35"/>
        <v>275.32</v>
      </c>
      <c r="O83" s="58">
        <f t="shared" si="35"/>
        <v>309.95</v>
      </c>
      <c r="P83" s="58">
        <f t="shared" si="35"/>
        <v>1180.3600000000001</v>
      </c>
    </row>
    <row r="84" spans="1:16" x14ac:dyDescent="0.2">
      <c r="B84" s="37" t="s">
        <v>312</v>
      </c>
      <c r="C84" s="8" t="s">
        <v>132</v>
      </c>
      <c r="D84" s="57">
        <v>0</v>
      </c>
      <c r="E84" s="57">
        <v>0</v>
      </c>
      <c r="F84" s="57">
        <v>0</v>
      </c>
      <c r="G84" s="57">
        <v>0.14000000000000001</v>
      </c>
      <c r="H84" s="57">
        <v>0</v>
      </c>
      <c r="I84" s="57">
        <v>14.5</v>
      </c>
      <c r="J84" s="57">
        <v>4</v>
      </c>
      <c r="K84" s="57">
        <v>19.899999999999999</v>
      </c>
      <c r="L84" s="57">
        <v>12.95</v>
      </c>
      <c r="M84" s="57">
        <v>19.7</v>
      </c>
      <c r="N84" s="57">
        <v>0</v>
      </c>
      <c r="O84" s="57">
        <v>0</v>
      </c>
      <c r="P84" s="57">
        <f t="shared" ref="P84:P85" si="36">SUM(D84:H84)</f>
        <v>0.14000000000000001</v>
      </c>
    </row>
    <row r="85" spans="1:16" x14ac:dyDescent="0.2">
      <c r="B85" s="37"/>
      <c r="C85" s="8" t="s">
        <v>133</v>
      </c>
      <c r="D85" s="57">
        <v>45.45</v>
      </c>
      <c r="E85" s="57">
        <v>55.9</v>
      </c>
      <c r="F85" s="57">
        <v>53.3</v>
      </c>
      <c r="G85" s="57">
        <v>58.65</v>
      </c>
      <c r="H85" s="57">
        <v>99.65</v>
      </c>
      <c r="I85" s="57">
        <v>-0.4</v>
      </c>
      <c r="J85" s="57">
        <v>39</v>
      </c>
      <c r="K85" s="57">
        <v>46</v>
      </c>
      <c r="L85" s="57">
        <v>52</v>
      </c>
      <c r="M85" s="57">
        <v>102.45</v>
      </c>
      <c r="N85" s="57">
        <v>79</v>
      </c>
      <c r="O85" s="57">
        <v>75.69</v>
      </c>
      <c r="P85" s="57">
        <f t="shared" si="36"/>
        <v>312.95</v>
      </c>
    </row>
    <row r="86" spans="1:16" x14ac:dyDescent="0.2">
      <c r="B86" s="43" t="s">
        <v>313</v>
      </c>
      <c r="C86" s="44"/>
      <c r="D86" s="58">
        <f>SUM(D84:D85)</f>
        <v>45.45</v>
      </c>
      <c r="E86" s="58">
        <f t="shared" ref="E86:P86" si="37">SUM(E84:E85)</f>
        <v>55.9</v>
      </c>
      <c r="F86" s="58">
        <f t="shared" si="37"/>
        <v>53.3</v>
      </c>
      <c r="G86" s="58">
        <f t="shared" si="37"/>
        <v>58.79</v>
      </c>
      <c r="H86" s="58">
        <f t="shared" si="37"/>
        <v>99.65</v>
      </c>
      <c r="I86" s="58">
        <f t="shared" si="37"/>
        <v>14.1</v>
      </c>
      <c r="J86" s="58">
        <f t="shared" si="37"/>
        <v>43</v>
      </c>
      <c r="K86" s="58">
        <f t="shared" si="37"/>
        <v>65.900000000000006</v>
      </c>
      <c r="L86" s="58">
        <f t="shared" si="37"/>
        <v>64.95</v>
      </c>
      <c r="M86" s="58">
        <f t="shared" si="37"/>
        <v>122.15</v>
      </c>
      <c r="N86" s="58">
        <f t="shared" si="37"/>
        <v>79</v>
      </c>
      <c r="O86" s="58">
        <f t="shared" si="37"/>
        <v>75.69</v>
      </c>
      <c r="P86" s="58">
        <f t="shared" si="37"/>
        <v>313.08999999999997</v>
      </c>
    </row>
    <row r="87" spans="1:16" x14ac:dyDescent="0.2">
      <c r="B87" s="37" t="s">
        <v>314</v>
      </c>
      <c r="C87" s="8" t="s">
        <v>120</v>
      </c>
      <c r="D87" s="57">
        <v>7.64</v>
      </c>
      <c r="E87" s="57">
        <v>22.9</v>
      </c>
      <c r="F87" s="57">
        <v>5</v>
      </c>
      <c r="G87" s="57">
        <v>9.5</v>
      </c>
      <c r="H87" s="57">
        <v>7.5</v>
      </c>
      <c r="I87" s="57">
        <v>0</v>
      </c>
      <c r="J87" s="57">
        <v>11.7</v>
      </c>
      <c r="K87" s="57">
        <v>5</v>
      </c>
      <c r="L87" s="57">
        <v>2.5</v>
      </c>
      <c r="M87" s="57">
        <v>7.5</v>
      </c>
      <c r="N87" s="57">
        <v>6.7</v>
      </c>
      <c r="O87" s="57">
        <v>17.2</v>
      </c>
      <c r="P87" s="57">
        <f t="shared" ref="P87:P91" si="38">SUM(D87:H87)</f>
        <v>52.54</v>
      </c>
    </row>
    <row r="88" spans="1:16" x14ac:dyDescent="0.2">
      <c r="B88" s="37"/>
      <c r="C88" s="8" t="s">
        <v>121</v>
      </c>
      <c r="D88" s="57">
        <v>0</v>
      </c>
      <c r="E88" s="57">
        <v>20</v>
      </c>
      <c r="F88" s="57">
        <v>8.24</v>
      </c>
      <c r="G88" s="57">
        <v>24</v>
      </c>
      <c r="H88" s="57">
        <v>8</v>
      </c>
      <c r="I88" s="57">
        <v>14</v>
      </c>
      <c r="J88" s="57">
        <v>14</v>
      </c>
      <c r="K88" s="57">
        <v>23.8</v>
      </c>
      <c r="L88" s="57">
        <v>0</v>
      </c>
      <c r="M88" s="57">
        <v>16</v>
      </c>
      <c r="N88" s="57">
        <v>32</v>
      </c>
      <c r="O88" s="57">
        <v>8</v>
      </c>
      <c r="P88" s="57">
        <f t="shared" si="38"/>
        <v>60.24</v>
      </c>
    </row>
    <row r="89" spans="1:16" x14ac:dyDescent="0.2">
      <c r="B89" s="37"/>
      <c r="C89" s="8" t="s">
        <v>122</v>
      </c>
      <c r="D89" s="57">
        <v>74.150000000000006</v>
      </c>
      <c r="E89" s="57">
        <v>87.25</v>
      </c>
      <c r="F89" s="57">
        <v>89.58</v>
      </c>
      <c r="G89" s="57">
        <v>79.55</v>
      </c>
      <c r="H89" s="57">
        <v>62.9</v>
      </c>
      <c r="I89" s="57">
        <v>71.5</v>
      </c>
      <c r="J89" s="57">
        <v>71.450000000000017</v>
      </c>
      <c r="K89" s="57">
        <v>53.150000000000006</v>
      </c>
      <c r="L89" s="57">
        <v>35.65</v>
      </c>
      <c r="M89" s="57">
        <v>36</v>
      </c>
      <c r="N89" s="57">
        <v>36.22</v>
      </c>
      <c r="O89" s="57">
        <v>70.45</v>
      </c>
      <c r="P89" s="57">
        <f t="shared" si="38"/>
        <v>393.43</v>
      </c>
    </row>
    <row r="90" spans="1:16" x14ac:dyDescent="0.2">
      <c r="B90" s="37"/>
      <c r="C90" s="8" t="s">
        <v>123</v>
      </c>
      <c r="D90" s="57">
        <v>19.25</v>
      </c>
      <c r="E90" s="57">
        <v>0</v>
      </c>
      <c r="F90" s="57">
        <v>2.5</v>
      </c>
      <c r="G90" s="57">
        <v>0.28000000000000003</v>
      </c>
      <c r="H90" s="57">
        <v>11.049999999999999</v>
      </c>
      <c r="I90" s="57">
        <v>11.3</v>
      </c>
      <c r="J90" s="57">
        <v>12.8</v>
      </c>
      <c r="K90" s="57">
        <v>0</v>
      </c>
      <c r="L90" s="57">
        <v>0</v>
      </c>
      <c r="M90" s="57">
        <v>0</v>
      </c>
      <c r="N90" s="57">
        <v>0</v>
      </c>
      <c r="O90" s="57">
        <v>2.5</v>
      </c>
      <c r="P90" s="57">
        <f t="shared" si="38"/>
        <v>33.08</v>
      </c>
    </row>
    <row r="91" spans="1:16" x14ac:dyDescent="0.2">
      <c r="B91" s="37"/>
      <c r="C91" s="8" t="s">
        <v>315</v>
      </c>
      <c r="D91" s="57">
        <v>48</v>
      </c>
      <c r="E91" s="57">
        <v>16</v>
      </c>
      <c r="F91" s="57">
        <v>60</v>
      </c>
      <c r="G91" s="57">
        <v>24</v>
      </c>
      <c r="H91" s="57">
        <v>16</v>
      </c>
      <c r="I91" s="57">
        <v>32</v>
      </c>
      <c r="J91" s="57">
        <v>40</v>
      </c>
      <c r="K91" s="57">
        <v>64</v>
      </c>
      <c r="L91" s="57">
        <v>40</v>
      </c>
      <c r="M91" s="57">
        <v>16</v>
      </c>
      <c r="N91" s="57">
        <v>48.22</v>
      </c>
      <c r="O91" s="57">
        <v>52</v>
      </c>
      <c r="P91" s="57">
        <f t="shared" si="38"/>
        <v>164</v>
      </c>
    </row>
    <row r="92" spans="1:16" x14ac:dyDescent="0.2">
      <c r="B92" s="43" t="s">
        <v>316</v>
      </c>
      <c r="C92" s="44"/>
      <c r="D92" s="58">
        <f>SUM(D87:D91)</f>
        <v>149.04000000000002</v>
      </c>
      <c r="E92" s="58">
        <f t="shared" ref="E92:O92" si="39">SUM(E87:E91)</f>
        <v>146.15</v>
      </c>
      <c r="F92" s="58">
        <f t="shared" si="39"/>
        <v>165.32</v>
      </c>
      <c r="G92" s="58">
        <f t="shared" si="39"/>
        <v>137.32999999999998</v>
      </c>
      <c r="H92" s="58">
        <f t="shared" si="39"/>
        <v>105.45</v>
      </c>
      <c r="I92" s="58">
        <f t="shared" si="39"/>
        <v>128.80000000000001</v>
      </c>
      <c r="J92" s="58">
        <f t="shared" si="39"/>
        <v>149.95000000000002</v>
      </c>
      <c r="K92" s="58">
        <f t="shared" si="39"/>
        <v>145.94999999999999</v>
      </c>
      <c r="L92" s="58">
        <f t="shared" si="39"/>
        <v>78.150000000000006</v>
      </c>
      <c r="M92" s="58">
        <f t="shared" si="39"/>
        <v>75.5</v>
      </c>
      <c r="N92" s="58">
        <f t="shared" si="39"/>
        <v>123.14</v>
      </c>
      <c r="O92" s="58">
        <f t="shared" si="39"/>
        <v>150.15</v>
      </c>
      <c r="P92" s="58">
        <f>SUM(P87:P91)</f>
        <v>703.29000000000008</v>
      </c>
    </row>
    <row r="93" spans="1:16" x14ac:dyDescent="0.2">
      <c r="A93" s="49" t="s">
        <v>317</v>
      </c>
      <c r="B93" s="50"/>
      <c r="C93" s="51"/>
      <c r="D93" s="60">
        <f>D72+D79+D83+D86+D92</f>
        <v>822.93000000000006</v>
      </c>
      <c r="E93" s="60">
        <f t="shared" ref="E93:O93" si="40">E72+E79+E83+E86+E92</f>
        <v>452.29999999999995</v>
      </c>
      <c r="F93" s="60">
        <f t="shared" si="40"/>
        <v>706.36999999999989</v>
      </c>
      <c r="G93" s="60">
        <f t="shared" si="40"/>
        <v>582.55999999999995</v>
      </c>
      <c r="H93" s="60">
        <f t="shared" si="40"/>
        <v>708.78000000000009</v>
      </c>
      <c r="I93" s="60">
        <f t="shared" si="40"/>
        <v>729.8900000000001</v>
      </c>
      <c r="J93" s="60">
        <f t="shared" si="40"/>
        <v>821.44</v>
      </c>
      <c r="K93" s="60">
        <f t="shared" si="40"/>
        <v>742.2</v>
      </c>
      <c r="L93" s="60">
        <f t="shared" si="40"/>
        <v>633.78</v>
      </c>
      <c r="M93" s="60">
        <f t="shared" si="40"/>
        <v>694.5</v>
      </c>
      <c r="N93" s="60">
        <f t="shared" si="40"/>
        <v>698.21999999999991</v>
      </c>
      <c r="O93" s="60">
        <f t="shared" si="40"/>
        <v>685.41</v>
      </c>
      <c r="P93" s="60">
        <f>P72+P79+P83+P86+P92</f>
        <v>3272.9400000000005</v>
      </c>
    </row>
    <row r="94" spans="1:16" x14ac:dyDescent="0.2">
      <c r="A94" s="53" t="s">
        <v>318</v>
      </c>
      <c r="B94" s="54"/>
      <c r="C94" s="54"/>
      <c r="D94" s="62">
        <f t="shared" ref="D94:P94" si="41">D28+D53+D70+D93</f>
        <v>9994.43</v>
      </c>
      <c r="E94" s="62">
        <f t="shared" si="41"/>
        <v>8506.27</v>
      </c>
      <c r="F94" s="62">
        <f t="shared" si="41"/>
        <v>8697.34</v>
      </c>
      <c r="G94" s="62">
        <f t="shared" si="41"/>
        <v>8176.409999999998</v>
      </c>
      <c r="H94" s="62">
        <f t="shared" si="41"/>
        <v>9177.7100000000009</v>
      </c>
      <c r="I94" s="62">
        <f t="shared" si="41"/>
        <v>8676.07</v>
      </c>
      <c r="J94" s="62">
        <f t="shared" si="41"/>
        <v>9663.6400000000012</v>
      </c>
      <c r="K94" s="62">
        <f t="shared" si="41"/>
        <v>9227.7099999999991</v>
      </c>
      <c r="L94" s="62">
        <f t="shared" si="41"/>
        <v>8208.43</v>
      </c>
      <c r="M94" s="62">
        <f t="shared" si="41"/>
        <v>10304.140000000001</v>
      </c>
      <c r="N94" s="62">
        <f t="shared" si="41"/>
        <v>9609.44</v>
      </c>
      <c r="O94" s="62">
        <f t="shared" si="41"/>
        <v>8071.7800000000007</v>
      </c>
      <c r="P94" s="62">
        <f t="shared" si="41"/>
        <v>37520.03</v>
      </c>
    </row>
    <row r="101" spans="15:16" x14ac:dyDescent="0.2">
      <c r="O101" s="8"/>
      <c r="P101" s="8"/>
    </row>
    <row r="102" spans="15:16" x14ac:dyDescent="0.2">
      <c r="O102" s="8"/>
      <c r="P102" s="8"/>
    </row>
    <row r="103" spans="15:16" x14ac:dyDescent="0.2">
      <c r="O103" s="8"/>
      <c r="P103" s="8"/>
    </row>
    <row r="104" spans="15:16" x14ac:dyDescent="0.2">
      <c r="O104" s="8"/>
      <c r="P104" s="8"/>
    </row>
    <row r="105" spans="15:16" x14ac:dyDescent="0.2">
      <c r="O105" s="8"/>
      <c r="P105" s="8"/>
    </row>
    <row r="106" spans="15:16" x14ac:dyDescent="0.2">
      <c r="O106" s="8"/>
      <c r="P106" s="8"/>
    </row>
    <row r="107" spans="15:16" x14ac:dyDescent="0.2">
      <c r="O107" s="8"/>
      <c r="P107" s="8"/>
    </row>
    <row r="108" spans="15:16" x14ac:dyDescent="0.2">
      <c r="O108" s="8"/>
      <c r="P108" s="8"/>
    </row>
    <row r="109" spans="15:16" x14ac:dyDescent="0.2">
      <c r="O109" s="8"/>
      <c r="P109" s="8"/>
    </row>
    <row r="110" spans="15:16" x14ac:dyDescent="0.2">
      <c r="O110" s="8"/>
      <c r="P110" s="8"/>
    </row>
    <row r="111" spans="15:16" x14ac:dyDescent="0.2">
      <c r="O111" s="8"/>
      <c r="P111" s="8"/>
    </row>
    <row r="112" spans="15:16" x14ac:dyDescent="0.2">
      <c r="O112" s="8"/>
      <c r="P112" s="8"/>
    </row>
    <row r="113" spans="15:16" x14ac:dyDescent="0.2">
      <c r="O113" s="8"/>
      <c r="P113" s="8"/>
    </row>
    <row r="114" spans="15:16" x14ac:dyDescent="0.2">
      <c r="O114" s="8"/>
      <c r="P114" s="8"/>
    </row>
    <row r="115" spans="15:16" x14ac:dyDescent="0.2">
      <c r="O115" s="8"/>
      <c r="P115" s="8"/>
    </row>
    <row r="116" spans="15:16" x14ac:dyDescent="0.2">
      <c r="O116" s="8"/>
      <c r="P116" s="8"/>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E0DC1-0389-40F3-B994-CB9F283FFD62}">
  <sheetPr codeName="Sheet10"/>
  <dimension ref="A1:P94"/>
  <sheetViews>
    <sheetView showGridLines="0" topLeftCell="D1" zoomScale="85" zoomScaleNormal="85" workbookViewId="0">
      <selection activeCell="I15" sqref="I15:K15"/>
    </sheetView>
  </sheetViews>
  <sheetFormatPr defaultColWidth="8.6640625" defaultRowHeight="10.199999999999999" x14ac:dyDescent="0.2"/>
  <cols>
    <col min="1" max="1" width="10.44140625" style="8" bestFit="1" customWidth="1"/>
    <col min="2" max="2" width="24" style="8" customWidth="1"/>
    <col min="3" max="3" width="13" style="8" bestFit="1" customWidth="1"/>
    <col min="4" max="16" width="7.44140625" style="57" customWidth="1"/>
    <col min="17" max="16384" width="8.6640625" style="8"/>
  </cols>
  <sheetData>
    <row r="1" spans="1:16" x14ac:dyDescent="0.2">
      <c r="D1" s="8"/>
      <c r="E1" s="8"/>
      <c r="F1" s="8"/>
      <c r="G1" s="8"/>
      <c r="H1" s="8"/>
      <c r="I1" s="8"/>
      <c r="J1" s="8"/>
      <c r="K1" s="8"/>
      <c r="L1" s="8"/>
      <c r="M1" s="8"/>
      <c r="N1" s="8"/>
      <c r="O1" s="8"/>
      <c r="P1" s="8"/>
    </row>
    <row r="2" spans="1:16" x14ac:dyDescent="0.2">
      <c r="A2" s="37" t="s">
        <v>393</v>
      </c>
      <c r="D2" s="8"/>
      <c r="E2" s="8"/>
      <c r="F2" s="8"/>
      <c r="G2" s="8"/>
      <c r="H2" s="8"/>
      <c r="I2" s="8"/>
      <c r="J2" s="8"/>
      <c r="K2" s="8"/>
      <c r="L2" s="8"/>
      <c r="M2" s="8"/>
      <c r="N2" s="8"/>
      <c r="O2" s="8"/>
      <c r="P2" s="8"/>
    </row>
    <row r="3" spans="1:16" x14ac:dyDescent="0.2">
      <c r="A3" s="38" t="s">
        <v>18</v>
      </c>
      <c r="B3" s="38" t="s">
        <v>19</v>
      </c>
      <c r="C3" s="38" t="s">
        <v>20</v>
      </c>
      <c r="D3" s="39" t="s">
        <v>333</v>
      </c>
      <c r="E3" s="39" t="s">
        <v>334</v>
      </c>
      <c r="F3" s="39" t="s">
        <v>335</v>
      </c>
      <c r="G3" s="39" t="s">
        <v>336</v>
      </c>
      <c r="H3" s="39" t="s">
        <v>337</v>
      </c>
      <c r="I3" s="39" t="s">
        <v>338</v>
      </c>
      <c r="J3" s="39" t="s">
        <v>339</v>
      </c>
      <c r="K3" s="39" t="s">
        <v>327</v>
      </c>
      <c r="L3" s="39" t="s">
        <v>340</v>
      </c>
      <c r="M3" s="39" t="s">
        <v>341</v>
      </c>
      <c r="N3" s="39" t="s">
        <v>342</v>
      </c>
      <c r="O3" s="39" t="s">
        <v>343</v>
      </c>
      <c r="P3" s="39" t="s">
        <v>344</v>
      </c>
    </row>
    <row r="4" spans="1:16" x14ac:dyDescent="0.2">
      <c r="A4" s="40" t="s">
        <v>104</v>
      </c>
      <c r="B4" s="37" t="s">
        <v>275</v>
      </c>
      <c r="C4" s="8" t="s">
        <v>160</v>
      </c>
      <c r="D4" s="57">
        <v>41.62</v>
      </c>
      <c r="E4" s="57">
        <v>24.700000000000003</v>
      </c>
      <c r="F4" s="57">
        <v>33.14</v>
      </c>
      <c r="G4" s="57">
        <v>40.440000000000005</v>
      </c>
      <c r="H4" s="57">
        <v>90</v>
      </c>
      <c r="I4" s="57">
        <v>49.48</v>
      </c>
      <c r="J4" s="57">
        <v>64.599999999999994</v>
      </c>
      <c r="K4" s="57">
        <v>62.76</v>
      </c>
      <c r="L4" s="57">
        <v>66.42</v>
      </c>
      <c r="M4" s="57">
        <v>68.2</v>
      </c>
      <c r="N4" s="57">
        <v>75.540000000000006</v>
      </c>
      <c r="O4" s="57">
        <v>35.08</v>
      </c>
      <c r="P4" s="57">
        <f>SUM(D4:N4)</f>
        <v>616.9</v>
      </c>
    </row>
    <row r="5" spans="1:16" x14ac:dyDescent="0.2">
      <c r="B5" s="43" t="s">
        <v>276</v>
      </c>
      <c r="C5" s="44"/>
      <c r="D5" s="58">
        <f>SUM(D4)</f>
        <v>41.62</v>
      </c>
      <c r="E5" s="58">
        <f t="shared" ref="E5:P5" si="0">SUM(E4)</f>
        <v>24.700000000000003</v>
      </c>
      <c r="F5" s="58">
        <f t="shared" si="0"/>
        <v>33.14</v>
      </c>
      <c r="G5" s="58">
        <f t="shared" si="0"/>
        <v>40.440000000000005</v>
      </c>
      <c r="H5" s="58">
        <f t="shared" si="0"/>
        <v>90</v>
      </c>
      <c r="I5" s="58">
        <f t="shared" si="0"/>
        <v>49.48</v>
      </c>
      <c r="J5" s="58">
        <f t="shared" si="0"/>
        <v>64.599999999999994</v>
      </c>
      <c r="K5" s="58">
        <f t="shared" si="0"/>
        <v>62.76</v>
      </c>
      <c r="L5" s="58">
        <f t="shared" si="0"/>
        <v>66.42</v>
      </c>
      <c r="M5" s="58">
        <f t="shared" si="0"/>
        <v>68.2</v>
      </c>
      <c r="N5" s="58">
        <f t="shared" si="0"/>
        <v>75.540000000000006</v>
      </c>
      <c r="O5" s="58">
        <f t="shared" si="0"/>
        <v>35.08</v>
      </c>
      <c r="P5" s="58">
        <f t="shared" si="0"/>
        <v>616.9</v>
      </c>
    </row>
    <row r="6" spans="1:16" x14ac:dyDescent="0.2">
      <c r="B6" s="37" t="s">
        <v>277</v>
      </c>
      <c r="C6" s="8" t="s">
        <v>159</v>
      </c>
      <c r="D6" s="57">
        <v>8</v>
      </c>
      <c r="E6" s="57">
        <v>8</v>
      </c>
      <c r="F6" s="57">
        <v>8</v>
      </c>
      <c r="G6" s="57">
        <v>0</v>
      </c>
      <c r="H6" s="57">
        <v>8.2200000000000006</v>
      </c>
      <c r="I6" s="57">
        <v>0</v>
      </c>
      <c r="J6" s="57">
        <v>8</v>
      </c>
      <c r="K6" s="57">
        <v>0</v>
      </c>
      <c r="L6" s="57">
        <v>0</v>
      </c>
      <c r="M6" s="57">
        <v>0</v>
      </c>
      <c r="N6" s="57">
        <v>8</v>
      </c>
      <c r="O6" s="57">
        <v>8</v>
      </c>
      <c r="P6" s="57">
        <f t="shared" ref="P6:P9" si="1">SUM(D6:N6)</f>
        <v>48.22</v>
      </c>
    </row>
    <row r="7" spans="1:16" x14ac:dyDescent="0.2">
      <c r="B7" s="37"/>
      <c r="C7" s="8" t="s">
        <v>161</v>
      </c>
      <c r="D7" s="57">
        <v>5.2</v>
      </c>
      <c r="E7" s="57">
        <v>6</v>
      </c>
      <c r="F7" s="57">
        <v>0</v>
      </c>
      <c r="G7" s="57">
        <v>3.2800000000000002</v>
      </c>
      <c r="H7" s="57">
        <v>0</v>
      </c>
      <c r="I7" s="57">
        <v>1.92</v>
      </c>
      <c r="J7" s="57">
        <v>6</v>
      </c>
      <c r="K7" s="57">
        <v>0</v>
      </c>
      <c r="L7" s="57">
        <v>0</v>
      </c>
      <c r="M7" s="57">
        <v>3</v>
      </c>
      <c r="N7" s="57">
        <v>3</v>
      </c>
      <c r="O7" s="57">
        <v>3</v>
      </c>
      <c r="P7" s="57">
        <f t="shared" si="1"/>
        <v>28.4</v>
      </c>
    </row>
    <row r="8" spans="1:16" x14ac:dyDescent="0.2">
      <c r="B8" s="37"/>
      <c r="C8" s="8" t="s">
        <v>162</v>
      </c>
      <c r="D8" s="57">
        <v>28.8</v>
      </c>
      <c r="E8" s="57">
        <v>2</v>
      </c>
      <c r="F8" s="57">
        <v>6.08</v>
      </c>
      <c r="G8" s="57">
        <v>4</v>
      </c>
      <c r="H8" s="57">
        <v>6</v>
      </c>
      <c r="I8" s="57">
        <v>2</v>
      </c>
      <c r="J8" s="57">
        <v>2</v>
      </c>
      <c r="K8" s="57">
        <v>14.2</v>
      </c>
      <c r="L8" s="57">
        <v>16</v>
      </c>
      <c r="M8" s="57">
        <v>18</v>
      </c>
      <c r="N8" s="57">
        <v>18</v>
      </c>
      <c r="O8" s="57">
        <v>0</v>
      </c>
      <c r="P8" s="57">
        <f t="shared" si="1"/>
        <v>117.08</v>
      </c>
    </row>
    <row r="9" spans="1:16" x14ac:dyDescent="0.2">
      <c r="B9" s="37"/>
      <c r="C9" s="8" t="s">
        <v>187</v>
      </c>
      <c r="D9" s="57">
        <v>0</v>
      </c>
      <c r="E9" s="57">
        <v>23</v>
      </c>
      <c r="F9" s="57">
        <v>13</v>
      </c>
      <c r="G9" s="57">
        <v>30</v>
      </c>
      <c r="H9" s="57">
        <v>6</v>
      </c>
      <c r="I9" s="57">
        <v>14.08</v>
      </c>
      <c r="J9" s="57">
        <v>11</v>
      </c>
      <c r="K9" s="57">
        <v>0</v>
      </c>
      <c r="L9" s="57">
        <v>6</v>
      </c>
      <c r="M9" s="57">
        <v>11</v>
      </c>
      <c r="N9" s="57">
        <v>22</v>
      </c>
      <c r="O9" s="57">
        <v>11.28</v>
      </c>
      <c r="P9" s="57">
        <f t="shared" si="1"/>
        <v>136.07999999999998</v>
      </c>
    </row>
    <row r="10" spans="1:16" x14ac:dyDescent="0.2">
      <c r="B10" s="43" t="s">
        <v>278</v>
      </c>
      <c r="C10" s="44"/>
      <c r="D10" s="58">
        <f>SUM(D6:D9)</f>
        <v>42</v>
      </c>
      <c r="E10" s="58">
        <f t="shared" ref="E10:P10" si="2">SUM(E6:E9)</f>
        <v>39</v>
      </c>
      <c r="F10" s="58">
        <f t="shared" si="2"/>
        <v>27.08</v>
      </c>
      <c r="G10" s="58">
        <f t="shared" si="2"/>
        <v>37.28</v>
      </c>
      <c r="H10" s="58">
        <f t="shared" si="2"/>
        <v>20.22</v>
      </c>
      <c r="I10" s="58">
        <f t="shared" si="2"/>
        <v>18</v>
      </c>
      <c r="J10" s="58">
        <f t="shared" si="2"/>
        <v>27</v>
      </c>
      <c r="K10" s="58">
        <f t="shared" si="2"/>
        <v>14.2</v>
      </c>
      <c r="L10" s="58">
        <f t="shared" si="2"/>
        <v>22</v>
      </c>
      <c r="M10" s="58">
        <f t="shared" si="2"/>
        <v>32</v>
      </c>
      <c r="N10" s="58">
        <f t="shared" si="2"/>
        <v>51</v>
      </c>
      <c r="O10" s="58">
        <f t="shared" si="2"/>
        <v>22.28</v>
      </c>
      <c r="P10" s="58">
        <f t="shared" si="2"/>
        <v>329.78</v>
      </c>
    </row>
    <row r="11" spans="1:16" x14ac:dyDescent="0.2">
      <c r="B11" s="37" t="s">
        <v>163</v>
      </c>
      <c r="C11" s="8" t="s">
        <v>164</v>
      </c>
      <c r="D11" s="57">
        <v>6</v>
      </c>
      <c r="E11" s="57">
        <v>6</v>
      </c>
      <c r="F11" s="57">
        <v>6.32</v>
      </c>
      <c r="G11" s="57">
        <v>0</v>
      </c>
      <c r="H11" s="57">
        <v>0</v>
      </c>
      <c r="I11" s="57">
        <v>8</v>
      </c>
      <c r="J11" s="57">
        <v>0</v>
      </c>
      <c r="K11" s="57">
        <v>8.3000000000000007</v>
      </c>
      <c r="L11" s="57">
        <v>0</v>
      </c>
      <c r="M11" s="57">
        <v>8</v>
      </c>
      <c r="N11" s="57">
        <v>12</v>
      </c>
      <c r="O11" s="57">
        <v>14</v>
      </c>
      <c r="P11" s="57">
        <f t="shared" ref="P11:P16" si="3">SUM(D11:N11)</f>
        <v>54.620000000000005</v>
      </c>
    </row>
    <row r="12" spans="1:16" x14ac:dyDescent="0.2">
      <c r="B12" s="37"/>
      <c r="C12" s="8" t="s">
        <v>166</v>
      </c>
      <c r="D12" s="57">
        <v>0.32</v>
      </c>
      <c r="E12" s="57">
        <v>16</v>
      </c>
      <c r="F12" s="57">
        <v>22</v>
      </c>
      <c r="G12" s="57">
        <v>16</v>
      </c>
      <c r="H12" s="57">
        <v>0</v>
      </c>
      <c r="I12" s="57">
        <v>0</v>
      </c>
      <c r="J12" s="57">
        <v>8</v>
      </c>
      <c r="K12" s="57">
        <v>7</v>
      </c>
      <c r="L12" s="57">
        <v>0</v>
      </c>
      <c r="M12" s="57">
        <v>10</v>
      </c>
      <c r="N12" s="57">
        <v>4</v>
      </c>
      <c r="O12" s="57">
        <v>0</v>
      </c>
      <c r="P12" s="57">
        <f t="shared" si="3"/>
        <v>83.32</v>
      </c>
    </row>
    <row r="13" spans="1:16" x14ac:dyDescent="0.2">
      <c r="B13" s="37"/>
      <c r="C13" s="8" t="s">
        <v>167</v>
      </c>
      <c r="D13" s="57">
        <v>9.6</v>
      </c>
      <c r="E13" s="57">
        <v>0</v>
      </c>
      <c r="F13" s="57">
        <v>0</v>
      </c>
      <c r="G13" s="57">
        <v>0</v>
      </c>
      <c r="H13" s="57">
        <v>0</v>
      </c>
      <c r="I13" s="57">
        <v>8</v>
      </c>
      <c r="J13" s="57">
        <v>0</v>
      </c>
      <c r="K13" s="57">
        <v>0</v>
      </c>
      <c r="L13" s="57">
        <v>0</v>
      </c>
      <c r="M13" s="57">
        <v>3.2</v>
      </c>
      <c r="N13" s="57">
        <v>0</v>
      </c>
      <c r="O13" s="57">
        <v>8</v>
      </c>
      <c r="P13" s="57">
        <f t="shared" si="3"/>
        <v>20.8</v>
      </c>
    </row>
    <row r="14" spans="1:16" x14ac:dyDescent="0.2">
      <c r="B14" s="37"/>
      <c r="C14" s="8" t="s">
        <v>169</v>
      </c>
      <c r="D14" s="57">
        <v>13.600000000000001</v>
      </c>
      <c r="E14" s="57">
        <v>30.6</v>
      </c>
      <c r="F14" s="57">
        <v>13.6</v>
      </c>
      <c r="G14" s="57">
        <v>31.200000000000003</v>
      </c>
      <c r="H14" s="57">
        <v>27.32</v>
      </c>
      <c r="I14" s="57">
        <v>17.600000000000001</v>
      </c>
      <c r="J14" s="57">
        <v>23.6</v>
      </c>
      <c r="K14" s="57">
        <v>20.8</v>
      </c>
      <c r="L14" s="57">
        <v>47.160000000000004</v>
      </c>
      <c r="M14" s="57">
        <v>40.400000000000006</v>
      </c>
      <c r="N14" s="57">
        <v>23.200000000000003</v>
      </c>
      <c r="O14" s="57">
        <v>19.2</v>
      </c>
      <c r="P14" s="57">
        <f t="shared" si="3"/>
        <v>289.08</v>
      </c>
    </row>
    <row r="15" spans="1:16" x14ac:dyDescent="0.2">
      <c r="B15" s="37"/>
      <c r="C15" s="8" t="s">
        <v>168</v>
      </c>
      <c r="D15" s="57">
        <v>2</v>
      </c>
      <c r="E15" s="57">
        <v>6</v>
      </c>
      <c r="F15" s="57">
        <v>4</v>
      </c>
      <c r="G15" s="57">
        <v>7.2</v>
      </c>
      <c r="H15" s="57">
        <v>8</v>
      </c>
      <c r="I15" s="57">
        <v>10.4</v>
      </c>
      <c r="J15" s="57">
        <v>9.6000000000000014</v>
      </c>
      <c r="K15" s="57">
        <v>11.2</v>
      </c>
      <c r="L15" s="57">
        <v>9.6</v>
      </c>
      <c r="M15" s="57">
        <v>9.6</v>
      </c>
      <c r="N15" s="57">
        <v>7.1999999999999993</v>
      </c>
      <c r="O15" s="57">
        <v>4</v>
      </c>
      <c r="P15" s="57">
        <f t="shared" si="3"/>
        <v>84.8</v>
      </c>
    </row>
    <row r="16" spans="1:16" x14ac:dyDescent="0.2">
      <c r="B16" s="37"/>
      <c r="C16" s="8" t="s">
        <v>165</v>
      </c>
      <c r="D16" s="57">
        <v>2</v>
      </c>
      <c r="E16" s="57">
        <v>3.6</v>
      </c>
      <c r="F16" s="57">
        <v>3.88</v>
      </c>
      <c r="G16" s="57">
        <v>0</v>
      </c>
      <c r="H16" s="57">
        <v>3.8200000000000003</v>
      </c>
      <c r="I16" s="57">
        <v>0</v>
      </c>
      <c r="J16" s="57">
        <v>3.6</v>
      </c>
      <c r="K16" s="57">
        <v>0</v>
      </c>
      <c r="L16" s="57">
        <v>3.6</v>
      </c>
      <c r="M16" s="57">
        <v>0</v>
      </c>
      <c r="N16" s="57">
        <v>0</v>
      </c>
      <c r="O16" s="57">
        <v>0</v>
      </c>
      <c r="P16" s="57">
        <f t="shared" si="3"/>
        <v>20.500000000000004</v>
      </c>
    </row>
    <row r="17" spans="1:16" x14ac:dyDescent="0.2">
      <c r="B17" s="43" t="s">
        <v>279</v>
      </c>
      <c r="C17" s="44"/>
      <c r="D17" s="58">
        <f>SUM(D11:D16)</f>
        <v>33.520000000000003</v>
      </c>
      <c r="E17" s="58">
        <f t="shared" ref="E17:P17" si="4">SUM(E11:E16)</f>
        <v>62.2</v>
      </c>
      <c r="F17" s="58">
        <f t="shared" si="4"/>
        <v>49.800000000000004</v>
      </c>
      <c r="G17" s="58">
        <f t="shared" si="4"/>
        <v>54.400000000000006</v>
      </c>
      <c r="H17" s="58">
        <f t="shared" si="4"/>
        <v>39.14</v>
      </c>
      <c r="I17" s="58">
        <f t="shared" si="4"/>
        <v>44</v>
      </c>
      <c r="J17" s="58">
        <f t="shared" si="4"/>
        <v>44.800000000000004</v>
      </c>
      <c r="K17" s="58">
        <f t="shared" si="4"/>
        <v>47.3</v>
      </c>
      <c r="L17" s="58">
        <f t="shared" si="4"/>
        <v>60.360000000000007</v>
      </c>
      <c r="M17" s="58">
        <f t="shared" si="4"/>
        <v>71.2</v>
      </c>
      <c r="N17" s="58">
        <f t="shared" si="4"/>
        <v>46.400000000000006</v>
      </c>
      <c r="O17" s="58">
        <f t="shared" si="4"/>
        <v>45.2</v>
      </c>
      <c r="P17" s="58">
        <f t="shared" si="4"/>
        <v>553.12</v>
      </c>
    </row>
    <row r="18" spans="1:16" x14ac:dyDescent="0.2">
      <c r="B18" s="37" t="s">
        <v>280</v>
      </c>
      <c r="C18" s="8" t="s">
        <v>179</v>
      </c>
      <c r="D18" s="57">
        <v>16.22</v>
      </c>
      <c r="E18" s="57">
        <v>22</v>
      </c>
      <c r="F18" s="57">
        <v>3.44</v>
      </c>
      <c r="G18" s="57">
        <v>14</v>
      </c>
      <c r="H18" s="57">
        <v>10</v>
      </c>
      <c r="I18" s="57">
        <v>10.36</v>
      </c>
      <c r="J18" s="57">
        <v>16</v>
      </c>
      <c r="K18" s="57">
        <v>18.399999999999999</v>
      </c>
      <c r="L18" s="57">
        <v>10</v>
      </c>
      <c r="M18" s="57">
        <v>18</v>
      </c>
      <c r="N18" s="57">
        <v>16</v>
      </c>
      <c r="O18" s="57">
        <v>10.48</v>
      </c>
      <c r="P18" s="57">
        <f t="shared" ref="P18:P21" si="5">SUM(D18:N18)</f>
        <v>154.41999999999999</v>
      </c>
    </row>
    <row r="19" spans="1:16" x14ac:dyDescent="0.2">
      <c r="B19" s="37"/>
      <c r="C19" s="8" t="s">
        <v>183</v>
      </c>
      <c r="D19" s="57">
        <v>8</v>
      </c>
      <c r="E19" s="57">
        <v>8</v>
      </c>
      <c r="F19" s="57">
        <v>20.28</v>
      </c>
      <c r="G19" s="57">
        <v>8</v>
      </c>
      <c r="H19" s="57">
        <v>8.2200000000000006</v>
      </c>
      <c r="I19" s="57">
        <v>16</v>
      </c>
      <c r="J19" s="57">
        <v>12</v>
      </c>
      <c r="K19" s="57">
        <v>17.8</v>
      </c>
      <c r="L19" s="57">
        <v>58</v>
      </c>
      <c r="M19" s="57">
        <v>30</v>
      </c>
      <c r="N19" s="57">
        <v>48.44</v>
      </c>
      <c r="O19" s="57">
        <v>32</v>
      </c>
      <c r="P19" s="57">
        <f t="shared" si="5"/>
        <v>234.74</v>
      </c>
    </row>
    <row r="20" spans="1:16" x14ac:dyDescent="0.2">
      <c r="B20" s="37"/>
      <c r="C20" s="8" t="s">
        <v>184</v>
      </c>
      <c r="D20" s="57">
        <v>12</v>
      </c>
      <c r="E20" s="57">
        <v>7</v>
      </c>
      <c r="F20" s="57">
        <v>2.2599999999999998</v>
      </c>
      <c r="G20" s="57">
        <v>5</v>
      </c>
      <c r="H20" s="57">
        <v>6.22</v>
      </c>
      <c r="I20" s="57">
        <v>4</v>
      </c>
      <c r="J20" s="57">
        <v>2</v>
      </c>
      <c r="K20" s="57">
        <v>4</v>
      </c>
      <c r="L20" s="57">
        <v>0</v>
      </c>
      <c r="M20" s="57">
        <v>4</v>
      </c>
      <c r="N20" s="57">
        <v>6</v>
      </c>
      <c r="O20" s="57">
        <v>2</v>
      </c>
      <c r="P20" s="57">
        <f t="shared" si="5"/>
        <v>52.48</v>
      </c>
    </row>
    <row r="21" spans="1:16" x14ac:dyDescent="0.2">
      <c r="B21" s="37"/>
      <c r="C21" s="8" t="s">
        <v>180</v>
      </c>
      <c r="D21" s="57">
        <v>2</v>
      </c>
      <c r="E21" s="57">
        <v>10</v>
      </c>
      <c r="F21" s="57">
        <v>12</v>
      </c>
      <c r="G21" s="57">
        <v>12</v>
      </c>
      <c r="H21" s="57">
        <v>0</v>
      </c>
      <c r="I21" s="57">
        <v>4</v>
      </c>
      <c r="J21" s="57">
        <v>10</v>
      </c>
      <c r="K21" s="57">
        <v>4</v>
      </c>
      <c r="L21" s="57">
        <v>8</v>
      </c>
      <c r="M21" s="57">
        <v>2</v>
      </c>
      <c r="N21" s="57">
        <v>8</v>
      </c>
      <c r="O21" s="57">
        <v>8</v>
      </c>
      <c r="P21" s="57">
        <f t="shared" si="5"/>
        <v>72</v>
      </c>
    </row>
    <row r="22" spans="1:16" x14ac:dyDescent="0.2">
      <c r="B22" s="43" t="s">
        <v>281</v>
      </c>
      <c r="C22" s="44"/>
      <c r="D22" s="58">
        <f>SUM(D18:D21)</f>
        <v>38.22</v>
      </c>
      <c r="E22" s="58">
        <f t="shared" ref="E22:P22" si="6">SUM(E18:E21)</f>
        <v>47</v>
      </c>
      <c r="F22" s="58">
        <f t="shared" si="6"/>
        <v>37.980000000000004</v>
      </c>
      <c r="G22" s="58">
        <f t="shared" si="6"/>
        <v>39</v>
      </c>
      <c r="H22" s="58">
        <f t="shared" si="6"/>
        <v>24.439999999999998</v>
      </c>
      <c r="I22" s="58">
        <f t="shared" si="6"/>
        <v>34.36</v>
      </c>
      <c r="J22" s="58">
        <f t="shared" si="6"/>
        <v>40</v>
      </c>
      <c r="K22" s="58">
        <f t="shared" si="6"/>
        <v>44.2</v>
      </c>
      <c r="L22" s="58">
        <f t="shared" si="6"/>
        <v>76</v>
      </c>
      <c r="M22" s="58">
        <f t="shared" si="6"/>
        <v>54</v>
      </c>
      <c r="N22" s="58">
        <f t="shared" si="6"/>
        <v>78.44</v>
      </c>
      <c r="O22" s="58">
        <f t="shared" si="6"/>
        <v>52.480000000000004</v>
      </c>
      <c r="P22" s="58">
        <f t="shared" si="6"/>
        <v>513.64</v>
      </c>
    </row>
    <row r="23" spans="1:16" x14ac:dyDescent="0.2">
      <c r="B23" s="37" t="s">
        <v>282</v>
      </c>
      <c r="C23" s="8" t="s">
        <v>181</v>
      </c>
      <c r="D23" s="57">
        <v>0</v>
      </c>
      <c r="E23" s="57">
        <v>10</v>
      </c>
      <c r="F23" s="57">
        <v>18</v>
      </c>
      <c r="G23" s="57">
        <v>0.28000000000000003</v>
      </c>
      <c r="H23" s="57">
        <v>12</v>
      </c>
      <c r="I23" s="57">
        <v>0</v>
      </c>
      <c r="J23" s="57">
        <v>6</v>
      </c>
      <c r="K23" s="57">
        <v>10</v>
      </c>
      <c r="L23" s="57">
        <v>6</v>
      </c>
      <c r="M23" s="57">
        <v>8</v>
      </c>
      <c r="N23" s="57">
        <v>12</v>
      </c>
      <c r="O23" s="57">
        <v>16</v>
      </c>
      <c r="P23" s="57">
        <f t="shared" ref="P23:P26" si="7">SUM(D23:N23)</f>
        <v>82.28</v>
      </c>
    </row>
    <row r="24" spans="1:16" x14ac:dyDescent="0.2">
      <c r="B24" s="37"/>
      <c r="C24" s="8" t="s">
        <v>182</v>
      </c>
      <c r="D24" s="57">
        <v>6.22</v>
      </c>
      <c r="E24" s="57">
        <v>6</v>
      </c>
      <c r="F24" s="57">
        <v>14</v>
      </c>
      <c r="G24" s="57">
        <v>10</v>
      </c>
      <c r="H24" s="57">
        <v>8</v>
      </c>
      <c r="I24" s="57">
        <v>10</v>
      </c>
      <c r="J24" s="57">
        <v>10.039999999999999</v>
      </c>
      <c r="K24" s="57">
        <v>8</v>
      </c>
      <c r="L24" s="57">
        <v>8</v>
      </c>
      <c r="M24" s="57">
        <v>10</v>
      </c>
      <c r="N24" s="57">
        <v>8</v>
      </c>
      <c r="O24" s="57">
        <v>10.4</v>
      </c>
      <c r="P24" s="57">
        <f t="shared" si="7"/>
        <v>98.259999999999991</v>
      </c>
    </row>
    <row r="25" spans="1:16" x14ac:dyDescent="0.2">
      <c r="B25" s="37"/>
      <c r="C25" s="8" t="s">
        <v>185</v>
      </c>
      <c r="D25" s="57">
        <v>0</v>
      </c>
      <c r="E25" s="57">
        <v>0</v>
      </c>
      <c r="F25" s="57">
        <v>0</v>
      </c>
      <c r="G25" s="57">
        <v>4</v>
      </c>
      <c r="H25" s="57">
        <v>0</v>
      </c>
      <c r="I25" s="57">
        <v>0</v>
      </c>
      <c r="J25" s="57">
        <v>6</v>
      </c>
      <c r="K25" s="57">
        <v>0</v>
      </c>
      <c r="L25" s="57">
        <v>0</v>
      </c>
      <c r="M25" s="57">
        <v>6</v>
      </c>
      <c r="N25" s="57">
        <v>0</v>
      </c>
      <c r="O25" s="57">
        <v>4.8</v>
      </c>
      <c r="P25" s="57">
        <f t="shared" si="7"/>
        <v>16</v>
      </c>
    </row>
    <row r="26" spans="1:16" x14ac:dyDescent="0.2">
      <c r="B26" s="37"/>
      <c r="C26" s="8" t="s">
        <v>186</v>
      </c>
      <c r="D26" s="57">
        <v>0</v>
      </c>
      <c r="E26" s="57">
        <v>5</v>
      </c>
      <c r="F26" s="57">
        <v>0.24</v>
      </c>
      <c r="G26" s="57">
        <v>4</v>
      </c>
      <c r="H26" s="57">
        <v>0</v>
      </c>
      <c r="I26" s="57">
        <v>0</v>
      </c>
      <c r="J26" s="57">
        <v>4</v>
      </c>
      <c r="K26" s="57">
        <v>0</v>
      </c>
      <c r="L26" s="57">
        <v>0</v>
      </c>
      <c r="M26" s="57">
        <v>4</v>
      </c>
      <c r="N26" s="57">
        <v>0</v>
      </c>
      <c r="O26" s="57">
        <v>0</v>
      </c>
      <c r="P26" s="57">
        <f t="shared" si="7"/>
        <v>17.240000000000002</v>
      </c>
    </row>
    <row r="27" spans="1:16" x14ac:dyDescent="0.2">
      <c r="B27" s="46" t="s">
        <v>283</v>
      </c>
      <c r="C27" s="47"/>
      <c r="D27" s="59">
        <f>SUM(D23:D26)</f>
        <v>6.22</v>
      </c>
      <c r="E27" s="59">
        <f t="shared" ref="E27:P27" si="8">SUM(E23:E26)</f>
        <v>21</v>
      </c>
      <c r="F27" s="59">
        <f t="shared" si="8"/>
        <v>32.24</v>
      </c>
      <c r="G27" s="59">
        <f t="shared" si="8"/>
        <v>18.28</v>
      </c>
      <c r="H27" s="59">
        <f t="shared" si="8"/>
        <v>20</v>
      </c>
      <c r="I27" s="59">
        <f t="shared" si="8"/>
        <v>10</v>
      </c>
      <c r="J27" s="59">
        <f t="shared" si="8"/>
        <v>26.04</v>
      </c>
      <c r="K27" s="59">
        <f t="shared" si="8"/>
        <v>18</v>
      </c>
      <c r="L27" s="59">
        <f t="shared" si="8"/>
        <v>14</v>
      </c>
      <c r="M27" s="59">
        <f t="shared" si="8"/>
        <v>28</v>
      </c>
      <c r="N27" s="59">
        <f t="shared" si="8"/>
        <v>20</v>
      </c>
      <c r="O27" s="59">
        <f t="shared" si="8"/>
        <v>31.2</v>
      </c>
      <c r="P27" s="59">
        <f t="shared" si="8"/>
        <v>213.78</v>
      </c>
    </row>
    <row r="28" spans="1:16" x14ac:dyDescent="0.2">
      <c r="A28" s="49" t="s">
        <v>284</v>
      </c>
      <c r="B28" s="50"/>
      <c r="C28" s="51"/>
      <c r="D28" s="60">
        <f>D5+D10+D17+D22+D27</f>
        <v>161.58000000000001</v>
      </c>
      <c r="E28" s="60">
        <f t="shared" ref="E28:P28" si="9">E5+E10+E17+E22+E27</f>
        <v>193.9</v>
      </c>
      <c r="F28" s="60">
        <f t="shared" si="9"/>
        <v>180.24</v>
      </c>
      <c r="G28" s="60">
        <f t="shared" si="9"/>
        <v>189.4</v>
      </c>
      <c r="H28" s="60">
        <f t="shared" si="9"/>
        <v>193.8</v>
      </c>
      <c r="I28" s="60">
        <f t="shared" si="9"/>
        <v>155.83999999999997</v>
      </c>
      <c r="J28" s="60">
        <f t="shared" si="9"/>
        <v>202.44</v>
      </c>
      <c r="K28" s="60">
        <f t="shared" si="9"/>
        <v>186.45999999999998</v>
      </c>
      <c r="L28" s="60">
        <f t="shared" si="9"/>
        <v>238.78</v>
      </c>
      <c r="M28" s="60">
        <f t="shared" si="9"/>
        <v>253.4</v>
      </c>
      <c r="N28" s="60">
        <f t="shared" si="9"/>
        <v>271.38</v>
      </c>
      <c r="O28" s="60">
        <f t="shared" si="9"/>
        <v>186.24</v>
      </c>
      <c r="P28" s="60">
        <f t="shared" si="9"/>
        <v>2227.2200000000003</v>
      </c>
    </row>
    <row r="29" spans="1:16" x14ac:dyDescent="0.2">
      <c r="A29" s="40" t="s">
        <v>285</v>
      </c>
      <c r="B29" s="37" t="s">
        <v>286</v>
      </c>
      <c r="C29" s="8" t="s">
        <v>177</v>
      </c>
      <c r="D29" s="57">
        <v>9.1999999999999993</v>
      </c>
      <c r="E29" s="57">
        <v>10.4</v>
      </c>
      <c r="F29" s="57">
        <v>4.3</v>
      </c>
      <c r="G29" s="57">
        <v>8.24</v>
      </c>
      <c r="H29" s="57">
        <v>0</v>
      </c>
      <c r="I29" s="57">
        <v>11</v>
      </c>
      <c r="J29" s="57">
        <v>4.28</v>
      </c>
      <c r="K29" s="57">
        <v>0</v>
      </c>
      <c r="L29" s="57">
        <v>15.2</v>
      </c>
      <c r="M29" s="57">
        <v>0</v>
      </c>
      <c r="N29" s="57">
        <v>5</v>
      </c>
      <c r="O29" s="57">
        <v>3.2399999999999998</v>
      </c>
      <c r="P29" s="57">
        <f t="shared" ref="P29:P30" si="10">SUM(D29:N29)</f>
        <v>67.62</v>
      </c>
    </row>
    <row r="30" spans="1:16" x14ac:dyDescent="0.2">
      <c r="B30" s="37"/>
      <c r="C30" s="8" t="s">
        <v>178</v>
      </c>
      <c r="D30" s="57">
        <v>0.24</v>
      </c>
      <c r="E30" s="57">
        <v>2</v>
      </c>
      <c r="F30" s="57">
        <v>0</v>
      </c>
      <c r="G30" s="57">
        <v>0</v>
      </c>
      <c r="H30" s="57">
        <v>4</v>
      </c>
      <c r="I30" s="57">
        <v>10</v>
      </c>
      <c r="J30" s="57">
        <v>0</v>
      </c>
      <c r="K30" s="57">
        <v>3.2</v>
      </c>
      <c r="L30" s="57">
        <v>0</v>
      </c>
      <c r="M30" s="57">
        <v>0</v>
      </c>
      <c r="N30" s="57">
        <v>8</v>
      </c>
      <c r="O30" s="57">
        <v>0</v>
      </c>
      <c r="P30" s="57">
        <f t="shared" si="10"/>
        <v>27.44</v>
      </c>
    </row>
    <row r="31" spans="1:16" x14ac:dyDescent="0.2">
      <c r="B31" s="43" t="s">
        <v>287</v>
      </c>
      <c r="C31" s="44"/>
      <c r="D31" s="58">
        <f t="shared" ref="D31:P31" si="11">SUM(D29:D30)</f>
        <v>9.44</v>
      </c>
      <c r="E31" s="58">
        <f t="shared" si="11"/>
        <v>12.4</v>
      </c>
      <c r="F31" s="58">
        <f t="shared" si="11"/>
        <v>4.3</v>
      </c>
      <c r="G31" s="58">
        <f t="shared" si="11"/>
        <v>8.24</v>
      </c>
      <c r="H31" s="58">
        <f t="shared" si="11"/>
        <v>4</v>
      </c>
      <c r="I31" s="58">
        <f t="shared" si="11"/>
        <v>21</v>
      </c>
      <c r="J31" s="58">
        <f t="shared" si="11"/>
        <v>4.28</v>
      </c>
      <c r="K31" s="58">
        <f t="shared" si="11"/>
        <v>3.2</v>
      </c>
      <c r="L31" s="58">
        <f t="shared" si="11"/>
        <v>15.2</v>
      </c>
      <c r="M31" s="58">
        <f t="shared" si="11"/>
        <v>0</v>
      </c>
      <c r="N31" s="58">
        <f t="shared" si="11"/>
        <v>13</v>
      </c>
      <c r="O31" s="58">
        <f t="shared" si="11"/>
        <v>3.2399999999999998</v>
      </c>
      <c r="P31" s="58">
        <f t="shared" si="11"/>
        <v>95.06</v>
      </c>
    </row>
    <row r="32" spans="1:16" x14ac:dyDescent="0.2">
      <c r="B32" s="37" t="s">
        <v>145</v>
      </c>
      <c r="C32" s="8" t="s">
        <v>146</v>
      </c>
      <c r="D32" s="57">
        <v>12</v>
      </c>
      <c r="E32" s="57">
        <v>6.24</v>
      </c>
      <c r="F32" s="57">
        <v>3.96</v>
      </c>
      <c r="G32" s="57">
        <v>8</v>
      </c>
      <c r="H32" s="57">
        <v>6</v>
      </c>
      <c r="I32" s="57">
        <v>4.24</v>
      </c>
      <c r="J32" s="57">
        <v>12</v>
      </c>
      <c r="K32" s="57">
        <v>4</v>
      </c>
      <c r="L32" s="57">
        <v>8</v>
      </c>
      <c r="M32" s="57">
        <v>8</v>
      </c>
      <c r="N32" s="57">
        <v>4</v>
      </c>
      <c r="O32" s="57">
        <v>10.199999999999999</v>
      </c>
      <c r="P32" s="57">
        <f t="shared" ref="P32:P36" si="12">SUM(D32:N32)</f>
        <v>76.44</v>
      </c>
    </row>
    <row r="33" spans="2:16" x14ac:dyDescent="0.2">
      <c r="B33" s="37"/>
      <c r="C33" s="8" t="s">
        <v>147</v>
      </c>
      <c r="D33" s="57">
        <v>12</v>
      </c>
      <c r="E33" s="57">
        <v>10</v>
      </c>
      <c r="F33" s="57">
        <v>20</v>
      </c>
      <c r="G33" s="57">
        <v>10</v>
      </c>
      <c r="H33" s="57">
        <v>14</v>
      </c>
      <c r="I33" s="57">
        <v>12</v>
      </c>
      <c r="J33" s="57">
        <v>12</v>
      </c>
      <c r="K33" s="57">
        <v>12</v>
      </c>
      <c r="L33" s="57">
        <v>20</v>
      </c>
      <c r="M33" s="57">
        <v>12</v>
      </c>
      <c r="N33" s="57">
        <v>24</v>
      </c>
      <c r="O33" s="57">
        <v>24</v>
      </c>
      <c r="P33" s="57">
        <f t="shared" si="12"/>
        <v>158</v>
      </c>
    </row>
    <row r="34" spans="2:16" x14ac:dyDescent="0.2">
      <c r="B34" s="37"/>
      <c r="C34" s="8" t="s">
        <v>148</v>
      </c>
      <c r="D34" s="57">
        <v>4</v>
      </c>
      <c r="E34" s="57">
        <v>0</v>
      </c>
      <c r="F34" s="57">
        <v>0</v>
      </c>
      <c r="G34" s="57">
        <v>4</v>
      </c>
      <c r="H34" s="57">
        <v>6</v>
      </c>
      <c r="I34" s="57">
        <v>4.4800000000000004</v>
      </c>
      <c r="J34" s="57">
        <v>3</v>
      </c>
      <c r="K34" s="57">
        <v>6</v>
      </c>
      <c r="L34" s="57">
        <v>8</v>
      </c>
      <c r="M34" s="57">
        <v>12</v>
      </c>
      <c r="N34" s="57">
        <v>12</v>
      </c>
      <c r="O34" s="57">
        <v>6</v>
      </c>
      <c r="P34" s="57">
        <f t="shared" si="12"/>
        <v>59.480000000000004</v>
      </c>
    </row>
    <row r="35" spans="2:16" x14ac:dyDescent="0.2">
      <c r="B35" s="37"/>
      <c r="C35" s="8" t="s">
        <v>149</v>
      </c>
      <c r="D35" s="57">
        <v>8</v>
      </c>
      <c r="E35" s="57">
        <v>0</v>
      </c>
      <c r="F35" s="57">
        <v>0</v>
      </c>
      <c r="G35" s="57">
        <v>0.22</v>
      </c>
      <c r="H35" s="57">
        <v>4</v>
      </c>
      <c r="I35" s="57">
        <v>6.26</v>
      </c>
      <c r="J35" s="57">
        <v>7</v>
      </c>
      <c r="K35" s="57">
        <v>4</v>
      </c>
      <c r="L35" s="57">
        <v>6.28</v>
      </c>
      <c r="M35" s="57">
        <v>0</v>
      </c>
      <c r="N35" s="57">
        <v>10</v>
      </c>
      <c r="O35" s="57">
        <v>10</v>
      </c>
      <c r="P35" s="57">
        <f t="shared" si="12"/>
        <v>45.76</v>
      </c>
    </row>
    <row r="36" spans="2:16" x14ac:dyDescent="0.2">
      <c r="B36" s="37"/>
      <c r="C36" s="8" t="s">
        <v>150</v>
      </c>
      <c r="D36" s="57">
        <v>0</v>
      </c>
      <c r="E36" s="57">
        <v>0.22</v>
      </c>
      <c r="F36" s="57">
        <v>0</v>
      </c>
      <c r="G36" s="57">
        <v>4</v>
      </c>
      <c r="H36" s="57">
        <v>4.4000000000000004</v>
      </c>
      <c r="I36" s="57">
        <v>0</v>
      </c>
      <c r="J36" s="57">
        <v>3.84</v>
      </c>
      <c r="K36" s="57">
        <v>2.2000000000000002</v>
      </c>
      <c r="L36" s="57">
        <v>4</v>
      </c>
      <c r="M36" s="57">
        <v>12</v>
      </c>
      <c r="N36" s="57">
        <v>4.76</v>
      </c>
      <c r="O36" s="57">
        <v>0</v>
      </c>
      <c r="P36" s="57">
        <f t="shared" si="12"/>
        <v>35.42</v>
      </c>
    </row>
    <row r="37" spans="2:16" x14ac:dyDescent="0.2">
      <c r="B37" s="43" t="s">
        <v>288</v>
      </c>
      <c r="C37" s="44"/>
      <c r="D37" s="58">
        <f>SUM(D32:D36)</f>
        <v>36</v>
      </c>
      <c r="E37" s="58">
        <f t="shared" ref="E37:P37" si="13">SUM(E32:E36)</f>
        <v>16.46</v>
      </c>
      <c r="F37" s="58">
        <f t="shared" si="13"/>
        <v>23.96</v>
      </c>
      <c r="G37" s="58">
        <f t="shared" si="13"/>
        <v>26.22</v>
      </c>
      <c r="H37" s="58">
        <f t="shared" si="13"/>
        <v>34.4</v>
      </c>
      <c r="I37" s="58">
        <f t="shared" si="13"/>
        <v>26.980000000000004</v>
      </c>
      <c r="J37" s="58">
        <f t="shared" si="13"/>
        <v>37.840000000000003</v>
      </c>
      <c r="K37" s="58">
        <f t="shared" si="13"/>
        <v>28.2</v>
      </c>
      <c r="L37" s="58">
        <f t="shared" si="13"/>
        <v>46.28</v>
      </c>
      <c r="M37" s="58">
        <f t="shared" si="13"/>
        <v>44</v>
      </c>
      <c r="N37" s="58">
        <f t="shared" si="13"/>
        <v>54.76</v>
      </c>
      <c r="O37" s="58">
        <f t="shared" si="13"/>
        <v>50.2</v>
      </c>
      <c r="P37" s="58">
        <f t="shared" si="13"/>
        <v>375.1</v>
      </c>
    </row>
    <row r="38" spans="2:16" x14ac:dyDescent="0.2">
      <c r="B38" s="37" t="s">
        <v>289</v>
      </c>
      <c r="C38" s="8" t="s">
        <v>188</v>
      </c>
      <c r="D38" s="57">
        <v>8.2800000000000011</v>
      </c>
      <c r="E38" s="57">
        <v>4</v>
      </c>
      <c r="F38" s="57">
        <v>8</v>
      </c>
      <c r="G38" s="57">
        <v>8</v>
      </c>
      <c r="H38" s="57">
        <v>4</v>
      </c>
      <c r="I38" s="57">
        <v>8</v>
      </c>
      <c r="J38" s="57">
        <v>14</v>
      </c>
      <c r="K38" s="57">
        <v>8</v>
      </c>
      <c r="L38" s="57">
        <v>4</v>
      </c>
      <c r="M38" s="57">
        <v>8</v>
      </c>
      <c r="N38" s="57">
        <v>8</v>
      </c>
      <c r="O38" s="57">
        <v>0</v>
      </c>
      <c r="P38" s="57">
        <f>SUM(D38:N38)</f>
        <v>82.28</v>
      </c>
    </row>
    <row r="39" spans="2:16" x14ac:dyDescent="0.2">
      <c r="B39" s="37"/>
      <c r="C39" s="8" t="s">
        <v>290</v>
      </c>
      <c r="D39" s="57">
        <v>6</v>
      </c>
      <c r="E39" s="57">
        <v>6</v>
      </c>
      <c r="F39" s="57">
        <v>6</v>
      </c>
      <c r="G39" s="57">
        <v>4.28</v>
      </c>
      <c r="H39" s="57">
        <v>6</v>
      </c>
      <c r="I39" s="57">
        <v>4</v>
      </c>
      <c r="J39" s="57">
        <v>7.2</v>
      </c>
      <c r="K39" s="57">
        <v>3.2</v>
      </c>
      <c r="L39" s="57">
        <v>5.6</v>
      </c>
      <c r="M39" s="57">
        <v>6.8</v>
      </c>
      <c r="N39" s="57">
        <v>6.4</v>
      </c>
      <c r="O39" s="57">
        <v>3.2</v>
      </c>
      <c r="P39" s="57">
        <f>SUM(D39:N39)</f>
        <v>61.480000000000004</v>
      </c>
    </row>
    <row r="40" spans="2:16" x14ac:dyDescent="0.2">
      <c r="C40" s="8" t="s">
        <v>291</v>
      </c>
      <c r="D40" s="57">
        <v>0</v>
      </c>
      <c r="E40" s="57">
        <v>4</v>
      </c>
      <c r="F40" s="57">
        <v>0</v>
      </c>
      <c r="G40" s="57">
        <v>16.28</v>
      </c>
      <c r="H40" s="57">
        <v>27</v>
      </c>
      <c r="I40" s="57">
        <v>0</v>
      </c>
      <c r="J40" s="57">
        <v>8</v>
      </c>
      <c r="K40" s="57">
        <v>8</v>
      </c>
      <c r="L40" s="57">
        <v>4.8</v>
      </c>
      <c r="M40" s="57">
        <v>4.8</v>
      </c>
      <c r="N40" s="57">
        <v>8</v>
      </c>
      <c r="O40" s="57">
        <v>0</v>
      </c>
      <c r="P40" s="57">
        <f t="shared" ref="P40:P43" si="14">SUM(D40:N40)</f>
        <v>80.88</v>
      </c>
    </row>
    <row r="41" spans="2:16" x14ac:dyDescent="0.2">
      <c r="C41" s="8" t="s">
        <v>189</v>
      </c>
      <c r="D41" s="57">
        <v>22.8</v>
      </c>
      <c r="E41" s="57">
        <v>16.240000000000002</v>
      </c>
      <c r="F41" s="57">
        <v>9</v>
      </c>
      <c r="G41" s="57">
        <v>15.6</v>
      </c>
      <c r="H41" s="57">
        <v>6</v>
      </c>
      <c r="I41" s="57">
        <v>19.600000000000001</v>
      </c>
      <c r="J41" s="57">
        <v>12</v>
      </c>
      <c r="K41" s="57">
        <v>12</v>
      </c>
      <c r="L41" s="57">
        <v>23.6</v>
      </c>
      <c r="M41" s="57">
        <v>25.6</v>
      </c>
      <c r="N41" s="57">
        <v>19.200000000000003</v>
      </c>
      <c r="O41" s="57">
        <v>14.2</v>
      </c>
      <c r="P41" s="57">
        <f>SUM(D41:N41)</f>
        <v>181.64</v>
      </c>
    </row>
    <row r="42" spans="2:16" x14ac:dyDescent="0.2">
      <c r="B42" s="37"/>
      <c r="C42" s="8" t="s">
        <v>190</v>
      </c>
      <c r="D42" s="57">
        <v>8</v>
      </c>
      <c r="E42" s="57">
        <v>10</v>
      </c>
      <c r="F42" s="57">
        <v>4.22</v>
      </c>
      <c r="G42" s="57">
        <v>12.2</v>
      </c>
      <c r="H42" s="57">
        <v>12</v>
      </c>
      <c r="I42" s="57">
        <v>6.24</v>
      </c>
      <c r="J42" s="57">
        <v>12</v>
      </c>
      <c r="K42" s="57">
        <v>14</v>
      </c>
      <c r="L42" s="57">
        <v>10</v>
      </c>
      <c r="M42" s="57">
        <v>18</v>
      </c>
      <c r="N42" s="57">
        <v>14</v>
      </c>
      <c r="O42" s="57">
        <v>14.4</v>
      </c>
      <c r="P42" s="57">
        <f t="shared" si="14"/>
        <v>120.66</v>
      </c>
    </row>
    <row r="43" spans="2:16" x14ac:dyDescent="0.2">
      <c r="B43" s="37"/>
      <c r="C43" s="8" t="s">
        <v>191</v>
      </c>
      <c r="D43" s="57">
        <v>8</v>
      </c>
      <c r="E43" s="57">
        <v>10</v>
      </c>
      <c r="F43" s="57">
        <v>4</v>
      </c>
      <c r="G43" s="57">
        <v>12</v>
      </c>
      <c r="H43" s="57">
        <v>8</v>
      </c>
      <c r="I43" s="57">
        <v>16</v>
      </c>
      <c r="J43" s="57">
        <v>8</v>
      </c>
      <c r="K43" s="57">
        <v>2</v>
      </c>
      <c r="L43" s="57">
        <v>6</v>
      </c>
      <c r="M43" s="57">
        <v>8</v>
      </c>
      <c r="N43" s="57">
        <v>4.2200000000000006</v>
      </c>
      <c r="O43" s="57">
        <v>10</v>
      </c>
      <c r="P43" s="57">
        <f t="shared" si="14"/>
        <v>86.22</v>
      </c>
    </row>
    <row r="44" spans="2:16" x14ac:dyDescent="0.2">
      <c r="B44" s="43" t="s">
        <v>292</v>
      </c>
      <c r="C44" s="44"/>
      <c r="D44" s="58">
        <f>SUM(D40:D43)</f>
        <v>38.799999999999997</v>
      </c>
      <c r="E44" s="58">
        <f t="shared" ref="E44:P44" si="15">SUM(E40:E43)</f>
        <v>40.24</v>
      </c>
      <c r="F44" s="58">
        <f t="shared" si="15"/>
        <v>17.22</v>
      </c>
      <c r="G44" s="58">
        <f t="shared" si="15"/>
        <v>56.08</v>
      </c>
      <c r="H44" s="58">
        <f t="shared" si="15"/>
        <v>53</v>
      </c>
      <c r="I44" s="58">
        <f t="shared" si="15"/>
        <v>41.84</v>
      </c>
      <c r="J44" s="58">
        <f t="shared" si="15"/>
        <v>40</v>
      </c>
      <c r="K44" s="58">
        <f t="shared" si="15"/>
        <v>36</v>
      </c>
      <c r="L44" s="58">
        <f t="shared" si="15"/>
        <v>44.400000000000006</v>
      </c>
      <c r="M44" s="58">
        <f t="shared" si="15"/>
        <v>56.400000000000006</v>
      </c>
      <c r="N44" s="58">
        <f t="shared" si="15"/>
        <v>45.42</v>
      </c>
      <c r="O44" s="58">
        <f t="shared" si="15"/>
        <v>38.6</v>
      </c>
      <c r="P44" s="58">
        <f t="shared" si="15"/>
        <v>469.4</v>
      </c>
    </row>
    <row r="45" spans="2:16" x14ac:dyDescent="0.2">
      <c r="B45" s="37" t="s">
        <v>293</v>
      </c>
      <c r="C45" s="8" t="s">
        <v>6</v>
      </c>
      <c r="D45" s="57">
        <v>0</v>
      </c>
      <c r="E45" s="57">
        <v>0</v>
      </c>
      <c r="F45" s="57">
        <v>4.66</v>
      </c>
      <c r="G45" s="57">
        <v>2</v>
      </c>
      <c r="H45" s="57">
        <v>2.2200000000000002</v>
      </c>
      <c r="I45" s="57">
        <v>2.48</v>
      </c>
      <c r="J45" s="57">
        <v>4</v>
      </c>
      <c r="K45" s="57">
        <v>0</v>
      </c>
      <c r="L45" s="57">
        <v>10</v>
      </c>
      <c r="M45" s="57">
        <v>2</v>
      </c>
      <c r="N45" s="57">
        <v>4</v>
      </c>
      <c r="O45" s="57">
        <v>2</v>
      </c>
      <c r="P45" s="57">
        <f>SUM(D45:N45)</f>
        <v>31.36</v>
      </c>
    </row>
    <row r="46" spans="2:16" x14ac:dyDescent="0.2">
      <c r="B46" s="37"/>
      <c r="C46" s="8" t="s">
        <v>152</v>
      </c>
      <c r="D46" s="57">
        <v>0</v>
      </c>
      <c r="E46" s="57">
        <v>0</v>
      </c>
      <c r="F46" s="57">
        <v>4.22</v>
      </c>
      <c r="G46" s="57">
        <v>0</v>
      </c>
      <c r="H46" s="57">
        <v>0.22</v>
      </c>
      <c r="I46" s="57">
        <v>4</v>
      </c>
      <c r="J46" s="57">
        <v>0</v>
      </c>
      <c r="K46" s="57">
        <v>6</v>
      </c>
      <c r="L46" s="57">
        <v>0.44</v>
      </c>
      <c r="M46" s="57">
        <v>0</v>
      </c>
      <c r="N46" s="57">
        <v>4</v>
      </c>
      <c r="O46" s="57">
        <v>2</v>
      </c>
      <c r="P46" s="57">
        <f t="shared" ref="P46:P51" si="16">SUM(D46:N46)</f>
        <v>18.88</v>
      </c>
    </row>
    <row r="47" spans="2:16" x14ac:dyDescent="0.2">
      <c r="B47" s="37"/>
      <c r="C47" s="8" t="s">
        <v>153</v>
      </c>
      <c r="D47" s="57">
        <v>2</v>
      </c>
      <c r="E47" s="57">
        <v>0</v>
      </c>
      <c r="F47" s="57">
        <v>7.92</v>
      </c>
      <c r="G47" s="57">
        <v>9</v>
      </c>
      <c r="H47" s="57">
        <v>2</v>
      </c>
      <c r="I47" s="57">
        <v>2.16</v>
      </c>
      <c r="J47" s="57">
        <v>3</v>
      </c>
      <c r="K47" s="57">
        <v>5</v>
      </c>
      <c r="L47" s="57">
        <v>7.92</v>
      </c>
      <c r="M47" s="57">
        <v>4</v>
      </c>
      <c r="N47" s="57">
        <v>12</v>
      </c>
      <c r="O47" s="57">
        <v>0.4</v>
      </c>
      <c r="P47" s="57">
        <f t="shared" si="16"/>
        <v>55</v>
      </c>
    </row>
    <row r="48" spans="2:16" x14ac:dyDescent="0.2">
      <c r="B48" s="37"/>
      <c r="C48" s="8" t="s">
        <v>154</v>
      </c>
      <c r="D48" s="57">
        <v>0</v>
      </c>
      <c r="E48" s="57">
        <v>30</v>
      </c>
      <c r="F48" s="57">
        <v>0</v>
      </c>
      <c r="G48" s="57">
        <v>0</v>
      </c>
      <c r="H48" s="57">
        <v>0</v>
      </c>
      <c r="I48" s="57">
        <v>5.4</v>
      </c>
      <c r="J48" s="57">
        <v>9</v>
      </c>
      <c r="K48" s="57">
        <v>25</v>
      </c>
      <c r="L48" s="57">
        <v>0</v>
      </c>
      <c r="M48" s="57">
        <v>0</v>
      </c>
      <c r="N48" s="57">
        <v>8.4400000000000013</v>
      </c>
      <c r="O48" s="57">
        <v>8</v>
      </c>
      <c r="P48" s="57">
        <f t="shared" si="16"/>
        <v>77.84</v>
      </c>
    </row>
    <row r="49" spans="1:16" x14ac:dyDescent="0.2">
      <c r="B49" s="37"/>
      <c r="C49" s="8" t="s">
        <v>156</v>
      </c>
      <c r="D49" s="57">
        <v>0</v>
      </c>
      <c r="E49" s="57">
        <v>4</v>
      </c>
      <c r="F49" s="57">
        <v>0</v>
      </c>
      <c r="G49" s="57">
        <v>0</v>
      </c>
      <c r="H49" s="57">
        <v>7.6</v>
      </c>
      <c r="I49" s="57">
        <v>0</v>
      </c>
      <c r="J49" s="57">
        <v>0</v>
      </c>
      <c r="K49" s="57">
        <v>0</v>
      </c>
      <c r="L49" s="57">
        <v>4</v>
      </c>
      <c r="M49" s="57">
        <v>4</v>
      </c>
      <c r="N49" s="57">
        <v>4</v>
      </c>
      <c r="O49" s="57">
        <v>0</v>
      </c>
      <c r="P49" s="57">
        <f t="shared" si="16"/>
        <v>23.6</v>
      </c>
    </row>
    <row r="50" spans="1:16" x14ac:dyDescent="0.2">
      <c r="B50" s="43" t="s">
        <v>294</v>
      </c>
      <c r="C50" s="44"/>
      <c r="D50" s="58">
        <f>SUM(D46:D49)</f>
        <v>2</v>
      </c>
      <c r="E50" s="58">
        <f t="shared" ref="E50:P50" si="17">SUM(E46:E49)</f>
        <v>34</v>
      </c>
      <c r="F50" s="58">
        <f t="shared" si="17"/>
        <v>12.14</v>
      </c>
      <c r="G50" s="58">
        <f t="shared" si="17"/>
        <v>9</v>
      </c>
      <c r="H50" s="58">
        <f t="shared" si="17"/>
        <v>9.82</v>
      </c>
      <c r="I50" s="58">
        <f t="shared" si="17"/>
        <v>11.56</v>
      </c>
      <c r="J50" s="58">
        <f t="shared" si="17"/>
        <v>12</v>
      </c>
      <c r="K50" s="58">
        <f t="shared" si="17"/>
        <v>36</v>
      </c>
      <c r="L50" s="58">
        <f t="shared" si="17"/>
        <v>12.36</v>
      </c>
      <c r="M50" s="58">
        <f t="shared" si="17"/>
        <v>8</v>
      </c>
      <c r="N50" s="58">
        <f t="shared" si="17"/>
        <v>28.44</v>
      </c>
      <c r="O50" s="58">
        <f t="shared" si="17"/>
        <v>10.4</v>
      </c>
      <c r="P50" s="58">
        <f t="shared" si="17"/>
        <v>175.32</v>
      </c>
    </row>
    <row r="51" spans="1:16" x14ac:dyDescent="0.2">
      <c r="B51" s="37" t="s">
        <v>174</v>
      </c>
      <c r="C51" s="8" t="s">
        <v>175</v>
      </c>
      <c r="D51" s="57">
        <v>60.76</v>
      </c>
      <c r="E51" s="57">
        <v>45.8</v>
      </c>
      <c r="F51" s="57">
        <v>35.980000000000004</v>
      </c>
      <c r="G51" s="57">
        <v>44.260000000000005</v>
      </c>
      <c r="H51" s="57">
        <v>31.6</v>
      </c>
      <c r="I51" s="57">
        <v>30.18</v>
      </c>
      <c r="J51" s="57">
        <v>35.659999999999997</v>
      </c>
      <c r="K51" s="57">
        <v>31.8</v>
      </c>
      <c r="L51" s="57">
        <v>26</v>
      </c>
      <c r="M51" s="57">
        <v>16.079999999999998</v>
      </c>
      <c r="N51" s="57">
        <v>40.980000000000004</v>
      </c>
      <c r="O51" s="57">
        <v>33.36</v>
      </c>
      <c r="P51" s="57">
        <f t="shared" si="16"/>
        <v>399.1</v>
      </c>
    </row>
    <row r="52" spans="1:16" x14ac:dyDescent="0.2">
      <c r="B52" s="43" t="s">
        <v>295</v>
      </c>
      <c r="C52" s="44"/>
      <c r="D52" s="58">
        <f t="shared" ref="D52:P52" si="18">SUM(D38:D51)</f>
        <v>156.63999999999999</v>
      </c>
      <c r="E52" s="58">
        <f t="shared" si="18"/>
        <v>204.28000000000003</v>
      </c>
      <c r="F52" s="58">
        <f t="shared" si="18"/>
        <v>113.36</v>
      </c>
      <c r="G52" s="58">
        <f t="shared" si="18"/>
        <v>188.7</v>
      </c>
      <c r="H52" s="58">
        <f t="shared" si="18"/>
        <v>169.45999999999998</v>
      </c>
      <c r="I52" s="58">
        <f t="shared" si="18"/>
        <v>151.46</v>
      </c>
      <c r="J52" s="58">
        <f t="shared" si="18"/>
        <v>164.85999999999999</v>
      </c>
      <c r="K52" s="58">
        <f t="shared" si="18"/>
        <v>187</v>
      </c>
      <c r="L52" s="58">
        <f t="shared" si="18"/>
        <v>159.12</v>
      </c>
      <c r="M52" s="58">
        <f t="shared" si="18"/>
        <v>161.68</v>
      </c>
      <c r="N52" s="58">
        <f t="shared" si="18"/>
        <v>207.10000000000002</v>
      </c>
      <c r="O52" s="58">
        <f t="shared" si="18"/>
        <v>136.56</v>
      </c>
      <c r="P52" s="58">
        <f t="shared" si="18"/>
        <v>1863.6599999999999</v>
      </c>
    </row>
    <row r="53" spans="1:16" x14ac:dyDescent="0.2">
      <c r="A53" s="49" t="s">
        <v>296</v>
      </c>
      <c r="B53" s="50"/>
      <c r="C53" s="51"/>
      <c r="D53" s="60">
        <f t="shared" ref="D53:P53" si="19">D31+D37+D44+D50+D52</f>
        <v>242.88</v>
      </c>
      <c r="E53" s="60">
        <f t="shared" si="19"/>
        <v>307.38</v>
      </c>
      <c r="F53" s="60">
        <f t="shared" si="19"/>
        <v>170.98000000000002</v>
      </c>
      <c r="G53" s="60">
        <f t="shared" si="19"/>
        <v>288.24</v>
      </c>
      <c r="H53" s="60">
        <f t="shared" si="19"/>
        <v>270.67999999999995</v>
      </c>
      <c r="I53" s="60">
        <f t="shared" si="19"/>
        <v>252.84000000000003</v>
      </c>
      <c r="J53" s="60">
        <f t="shared" si="19"/>
        <v>258.98</v>
      </c>
      <c r="K53" s="60">
        <f t="shared" si="19"/>
        <v>290.39999999999998</v>
      </c>
      <c r="L53" s="60">
        <f t="shared" si="19"/>
        <v>277.36</v>
      </c>
      <c r="M53" s="60">
        <f t="shared" si="19"/>
        <v>270.08000000000004</v>
      </c>
      <c r="N53" s="60">
        <f t="shared" si="19"/>
        <v>348.72</v>
      </c>
      <c r="O53" s="60">
        <f t="shared" si="19"/>
        <v>239</v>
      </c>
      <c r="P53" s="60">
        <f t="shared" si="19"/>
        <v>2978.54</v>
      </c>
    </row>
    <row r="54" spans="1:16" x14ac:dyDescent="0.2">
      <c r="A54" s="40" t="s">
        <v>297</v>
      </c>
      <c r="B54" s="37" t="s">
        <v>23</v>
      </c>
      <c r="C54" s="8" t="s">
        <v>126</v>
      </c>
      <c r="D54" s="57">
        <v>25.22</v>
      </c>
      <c r="E54" s="57">
        <v>38</v>
      </c>
      <c r="F54" s="57">
        <v>36.22</v>
      </c>
      <c r="G54" s="57">
        <v>28</v>
      </c>
      <c r="H54" s="57">
        <v>14.2</v>
      </c>
      <c r="I54" s="57">
        <v>5.08</v>
      </c>
      <c r="J54" s="57">
        <v>27.5</v>
      </c>
      <c r="K54" s="57">
        <v>22.740000000000002</v>
      </c>
      <c r="L54" s="57">
        <v>9</v>
      </c>
      <c r="M54" s="57">
        <v>8</v>
      </c>
      <c r="N54" s="57">
        <v>8</v>
      </c>
      <c r="O54" s="57">
        <v>12</v>
      </c>
      <c r="P54" s="57">
        <f t="shared" ref="P54" si="20">SUM(D54:N54)</f>
        <v>221.96</v>
      </c>
    </row>
    <row r="55" spans="1:16" x14ac:dyDescent="0.2">
      <c r="B55" s="43" t="s">
        <v>298</v>
      </c>
      <c r="C55" s="44"/>
      <c r="D55" s="58">
        <f>SUM(D54)</f>
        <v>25.22</v>
      </c>
      <c r="E55" s="58">
        <f t="shared" ref="E55:P55" si="21">SUM(E54)</f>
        <v>38</v>
      </c>
      <c r="F55" s="58">
        <f t="shared" si="21"/>
        <v>36.22</v>
      </c>
      <c r="G55" s="58">
        <f t="shared" si="21"/>
        <v>28</v>
      </c>
      <c r="H55" s="58">
        <f t="shared" si="21"/>
        <v>14.2</v>
      </c>
      <c r="I55" s="58">
        <f t="shared" si="21"/>
        <v>5.08</v>
      </c>
      <c r="J55" s="58">
        <f t="shared" si="21"/>
        <v>27.5</v>
      </c>
      <c r="K55" s="58">
        <f t="shared" si="21"/>
        <v>22.740000000000002</v>
      </c>
      <c r="L55" s="58">
        <f t="shared" si="21"/>
        <v>9</v>
      </c>
      <c r="M55" s="58">
        <f t="shared" si="21"/>
        <v>8</v>
      </c>
      <c r="N55" s="58">
        <f t="shared" si="21"/>
        <v>8</v>
      </c>
      <c r="O55" s="58">
        <f t="shared" si="21"/>
        <v>12</v>
      </c>
      <c r="P55" s="58">
        <f t="shared" si="21"/>
        <v>221.96</v>
      </c>
    </row>
    <row r="56" spans="1:16" x14ac:dyDescent="0.2">
      <c r="B56" s="37" t="s">
        <v>299</v>
      </c>
      <c r="C56" s="8" t="s">
        <v>158</v>
      </c>
      <c r="D56" s="57">
        <v>0</v>
      </c>
      <c r="E56" s="57">
        <v>0</v>
      </c>
      <c r="F56" s="57">
        <v>0.28000000000000003</v>
      </c>
      <c r="G56" s="57">
        <v>0.24</v>
      </c>
      <c r="H56" s="57">
        <v>0</v>
      </c>
      <c r="I56" s="57">
        <v>0</v>
      </c>
      <c r="J56" s="57">
        <v>0.1</v>
      </c>
      <c r="K56" s="57">
        <v>0</v>
      </c>
      <c r="L56" s="57">
        <v>0</v>
      </c>
      <c r="M56" s="57">
        <v>0.6</v>
      </c>
      <c r="N56" s="57">
        <v>0</v>
      </c>
      <c r="O56" s="57">
        <v>0</v>
      </c>
      <c r="P56" s="57">
        <f t="shared" ref="P56:P58" si="22">SUM(D56:N56)</f>
        <v>1.22</v>
      </c>
    </row>
    <row r="57" spans="1:16" x14ac:dyDescent="0.2">
      <c r="B57" s="37"/>
      <c r="C57" s="8" t="s">
        <v>135</v>
      </c>
      <c r="D57" s="57">
        <v>8.9600000000000009</v>
      </c>
      <c r="E57" s="57">
        <v>0</v>
      </c>
      <c r="F57" s="57">
        <v>7</v>
      </c>
      <c r="G57" s="57">
        <v>0</v>
      </c>
      <c r="H57" s="57">
        <v>14</v>
      </c>
      <c r="I57" s="57">
        <v>11.88</v>
      </c>
      <c r="J57" s="57">
        <v>9.4</v>
      </c>
      <c r="K57" s="57">
        <v>9</v>
      </c>
      <c r="L57" s="57">
        <v>9</v>
      </c>
      <c r="M57" s="57">
        <v>16.96</v>
      </c>
      <c r="N57" s="57">
        <v>24.4</v>
      </c>
      <c r="O57" s="57">
        <v>7.4</v>
      </c>
      <c r="P57" s="57">
        <f t="shared" si="22"/>
        <v>110.60000000000002</v>
      </c>
    </row>
    <row r="58" spans="1:16" x14ac:dyDescent="0.2">
      <c r="B58" s="37"/>
      <c r="C58" s="8" t="s">
        <v>136</v>
      </c>
      <c r="D58" s="57">
        <v>23.520000000000003</v>
      </c>
      <c r="E58" s="57">
        <v>22.240000000000002</v>
      </c>
      <c r="F58" s="57">
        <v>16</v>
      </c>
      <c r="G58" s="57">
        <v>9.92</v>
      </c>
      <c r="H58" s="57">
        <v>32.08</v>
      </c>
      <c r="I58" s="57">
        <v>24</v>
      </c>
      <c r="J58" s="57">
        <v>24.520000000000003</v>
      </c>
      <c r="K58" s="57">
        <v>8</v>
      </c>
      <c r="L58" s="57">
        <v>29.32</v>
      </c>
      <c r="M58" s="57">
        <v>14.6</v>
      </c>
      <c r="N58" s="57">
        <v>17.399999999999999</v>
      </c>
      <c r="O58" s="57">
        <v>6</v>
      </c>
      <c r="P58" s="57">
        <f t="shared" si="22"/>
        <v>221.6</v>
      </c>
    </row>
    <row r="59" spans="1:16" x14ac:dyDescent="0.2">
      <c r="B59" s="43" t="s">
        <v>300</v>
      </c>
      <c r="C59" s="44"/>
      <c r="D59" s="58">
        <f>SUM(D56:D58)</f>
        <v>32.480000000000004</v>
      </c>
      <c r="E59" s="58">
        <f t="shared" ref="E59:P59" si="23">SUM(E56:E58)</f>
        <v>22.240000000000002</v>
      </c>
      <c r="F59" s="58">
        <f t="shared" si="23"/>
        <v>23.28</v>
      </c>
      <c r="G59" s="58">
        <f t="shared" si="23"/>
        <v>10.16</v>
      </c>
      <c r="H59" s="58">
        <f t="shared" si="23"/>
        <v>46.08</v>
      </c>
      <c r="I59" s="58">
        <f t="shared" si="23"/>
        <v>35.880000000000003</v>
      </c>
      <c r="J59" s="58">
        <f t="shared" si="23"/>
        <v>34.020000000000003</v>
      </c>
      <c r="K59" s="58">
        <f t="shared" si="23"/>
        <v>17</v>
      </c>
      <c r="L59" s="58">
        <f t="shared" si="23"/>
        <v>38.32</v>
      </c>
      <c r="M59" s="58">
        <f t="shared" si="23"/>
        <v>32.160000000000004</v>
      </c>
      <c r="N59" s="58">
        <f t="shared" si="23"/>
        <v>41.8</v>
      </c>
      <c r="O59" s="58">
        <f t="shared" si="23"/>
        <v>13.4</v>
      </c>
      <c r="P59" s="58">
        <f t="shared" si="23"/>
        <v>333.42</v>
      </c>
    </row>
    <row r="60" spans="1:16" x14ac:dyDescent="0.2">
      <c r="B60" s="37" t="s">
        <v>301</v>
      </c>
      <c r="C60" s="8" t="s">
        <v>128</v>
      </c>
      <c r="D60" s="57">
        <v>219.92000000000002</v>
      </c>
      <c r="E60" s="57">
        <v>180.66</v>
      </c>
      <c r="F60" s="57">
        <v>205.7</v>
      </c>
      <c r="G60" s="57">
        <v>181.27999999999997</v>
      </c>
      <c r="H60" s="57">
        <v>171.26</v>
      </c>
      <c r="I60" s="57">
        <v>221.70000000000002</v>
      </c>
      <c r="J60" s="57">
        <v>228.92</v>
      </c>
      <c r="K60" s="57">
        <v>219.72</v>
      </c>
      <c r="L60" s="57">
        <v>210.70000000000002</v>
      </c>
      <c r="M60" s="57">
        <v>195.3</v>
      </c>
      <c r="N60" s="57">
        <v>203.14000000000001</v>
      </c>
      <c r="O60" s="57">
        <v>218.68</v>
      </c>
      <c r="P60" s="57">
        <f t="shared" ref="P60" si="24">SUM(D60:N60)</f>
        <v>2238.3000000000002</v>
      </c>
    </row>
    <row r="61" spans="1:16" x14ac:dyDescent="0.2">
      <c r="B61" s="43" t="s">
        <v>302</v>
      </c>
      <c r="C61" s="44"/>
      <c r="D61" s="58">
        <f>SUM(D60)</f>
        <v>219.92000000000002</v>
      </c>
      <c r="E61" s="58">
        <f t="shared" ref="E61:P61" si="25">SUM(E60)</f>
        <v>180.66</v>
      </c>
      <c r="F61" s="58">
        <f t="shared" si="25"/>
        <v>205.7</v>
      </c>
      <c r="G61" s="58">
        <f t="shared" si="25"/>
        <v>181.27999999999997</v>
      </c>
      <c r="H61" s="58">
        <f t="shared" si="25"/>
        <v>171.26</v>
      </c>
      <c r="I61" s="58">
        <f t="shared" si="25"/>
        <v>221.70000000000002</v>
      </c>
      <c r="J61" s="58">
        <f t="shared" si="25"/>
        <v>228.92</v>
      </c>
      <c r="K61" s="58">
        <f t="shared" si="25"/>
        <v>219.72</v>
      </c>
      <c r="L61" s="58">
        <f t="shared" si="25"/>
        <v>210.70000000000002</v>
      </c>
      <c r="M61" s="58">
        <f t="shared" si="25"/>
        <v>195.3</v>
      </c>
      <c r="N61" s="58">
        <f t="shared" si="25"/>
        <v>203.14000000000001</v>
      </c>
      <c r="O61" s="58">
        <f t="shared" si="25"/>
        <v>218.68</v>
      </c>
      <c r="P61" s="58">
        <f t="shared" si="25"/>
        <v>2238.3000000000002</v>
      </c>
    </row>
    <row r="62" spans="1:16" x14ac:dyDescent="0.2">
      <c r="B62" s="37" t="s">
        <v>170</v>
      </c>
      <c r="C62" s="8" t="s">
        <v>171</v>
      </c>
      <c r="D62" s="57">
        <v>5.8</v>
      </c>
      <c r="E62" s="57">
        <v>10.24</v>
      </c>
      <c r="F62" s="57">
        <v>9.9600000000000009</v>
      </c>
      <c r="G62" s="57">
        <v>15.72</v>
      </c>
      <c r="H62" s="57">
        <v>5.88</v>
      </c>
      <c r="I62" s="57">
        <v>7.24</v>
      </c>
      <c r="J62" s="57">
        <v>16.72</v>
      </c>
      <c r="K62" s="57">
        <v>5.84</v>
      </c>
      <c r="L62" s="57">
        <v>6</v>
      </c>
      <c r="M62" s="57">
        <v>6</v>
      </c>
      <c r="N62" s="57">
        <v>7.96</v>
      </c>
      <c r="O62" s="57">
        <v>8.84</v>
      </c>
      <c r="P62" s="57">
        <f t="shared" ref="P62:P64" si="26">SUM(D62:N62)</f>
        <v>97.36</v>
      </c>
    </row>
    <row r="63" spans="1:16" x14ac:dyDescent="0.2">
      <c r="B63" s="37"/>
      <c r="C63" s="8" t="s">
        <v>172</v>
      </c>
      <c r="D63" s="57">
        <v>52.8</v>
      </c>
      <c r="E63" s="57">
        <v>38.32</v>
      </c>
      <c r="F63" s="57">
        <v>24.36</v>
      </c>
      <c r="G63" s="57">
        <v>18</v>
      </c>
      <c r="H63" s="57">
        <v>37.799999999999997</v>
      </c>
      <c r="I63" s="57">
        <v>19.559999999999999</v>
      </c>
      <c r="J63" s="57">
        <v>41.6</v>
      </c>
      <c r="K63" s="57">
        <v>12.04</v>
      </c>
      <c r="L63" s="57">
        <v>35.6</v>
      </c>
      <c r="M63" s="57">
        <v>30.36</v>
      </c>
      <c r="N63" s="57">
        <v>36.019999999999996</v>
      </c>
      <c r="O63" s="57">
        <v>47.6</v>
      </c>
      <c r="P63" s="57">
        <f t="shared" si="26"/>
        <v>346.46000000000004</v>
      </c>
    </row>
    <row r="64" spans="1:16" x14ac:dyDescent="0.2">
      <c r="B64" s="37"/>
      <c r="C64" s="8" t="s">
        <v>173</v>
      </c>
      <c r="D64" s="57">
        <v>10</v>
      </c>
      <c r="E64" s="57">
        <v>4</v>
      </c>
      <c r="F64" s="57">
        <v>18</v>
      </c>
      <c r="G64" s="57">
        <v>10</v>
      </c>
      <c r="H64" s="57">
        <v>0</v>
      </c>
      <c r="I64" s="57">
        <v>4</v>
      </c>
      <c r="J64" s="57">
        <v>10</v>
      </c>
      <c r="K64" s="57">
        <v>12.8</v>
      </c>
      <c r="L64" s="57">
        <v>18</v>
      </c>
      <c r="M64" s="57">
        <v>16</v>
      </c>
      <c r="N64" s="57">
        <v>16</v>
      </c>
      <c r="O64" s="57">
        <v>4</v>
      </c>
      <c r="P64" s="57">
        <f t="shared" si="26"/>
        <v>118.8</v>
      </c>
    </row>
    <row r="65" spans="1:16" x14ac:dyDescent="0.2">
      <c r="B65" s="43" t="s">
        <v>303</v>
      </c>
      <c r="C65" s="44"/>
      <c r="D65" s="58">
        <f>SUM(D62:D64)</f>
        <v>68.599999999999994</v>
      </c>
      <c r="E65" s="58">
        <f t="shared" ref="E65:P65" si="27">SUM(E62:E64)</f>
        <v>52.56</v>
      </c>
      <c r="F65" s="58">
        <f t="shared" si="27"/>
        <v>52.32</v>
      </c>
      <c r="G65" s="58">
        <f t="shared" si="27"/>
        <v>43.72</v>
      </c>
      <c r="H65" s="58">
        <f t="shared" si="27"/>
        <v>43.68</v>
      </c>
      <c r="I65" s="58">
        <f t="shared" si="27"/>
        <v>30.799999999999997</v>
      </c>
      <c r="J65" s="58">
        <f t="shared" si="27"/>
        <v>68.319999999999993</v>
      </c>
      <c r="K65" s="58">
        <f t="shared" si="27"/>
        <v>30.68</v>
      </c>
      <c r="L65" s="58">
        <f t="shared" si="27"/>
        <v>59.6</v>
      </c>
      <c r="M65" s="58">
        <f t="shared" si="27"/>
        <v>52.36</v>
      </c>
      <c r="N65" s="58">
        <f t="shared" si="27"/>
        <v>59.98</v>
      </c>
      <c r="O65" s="58">
        <f t="shared" si="27"/>
        <v>60.44</v>
      </c>
      <c r="P65" s="58">
        <f t="shared" si="27"/>
        <v>562.62</v>
      </c>
    </row>
    <row r="66" spans="1:16" x14ac:dyDescent="0.2">
      <c r="B66" s="37" t="s">
        <v>304</v>
      </c>
      <c r="C66" s="8" t="s">
        <v>129</v>
      </c>
      <c r="D66" s="57">
        <v>11.2</v>
      </c>
      <c r="E66" s="57">
        <v>26.2</v>
      </c>
      <c r="F66" s="57">
        <v>7.2</v>
      </c>
      <c r="G66" s="57">
        <v>10</v>
      </c>
      <c r="H66" s="57">
        <v>10.16</v>
      </c>
      <c r="I66" s="57">
        <v>39.6</v>
      </c>
      <c r="J66" s="57">
        <v>0</v>
      </c>
      <c r="K66" s="57">
        <v>8.8800000000000008</v>
      </c>
      <c r="L66" s="57">
        <v>20</v>
      </c>
      <c r="M66" s="57">
        <v>8.8000000000000007</v>
      </c>
      <c r="N66" s="57">
        <v>0.22</v>
      </c>
      <c r="O66" s="57">
        <v>8.8000000000000007</v>
      </c>
      <c r="P66" s="57">
        <f t="shared" ref="P66:P68" si="28">SUM(D66:N66)</f>
        <v>142.26000000000002</v>
      </c>
    </row>
    <row r="67" spans="1:16" x14ac:dyDescent="0.2">
      <c r="B67" s="37"/>
      <c r="C67" s="8" t="s">
        <v>155</v>
      </c>
      <c r="D67" s="57">
        <v>10.5</v>
      </c>
      <c r="E67" s="57">
        <v>10</v>
      </c>
      <c r="F67" s="57">
        <v>12.620000000000001</v>
      </c>
      <c r="G67" s="57">
        <v>7.2</v>
      </c>
      <c r="H67" s="57">
        <v>11</v>
      </c>
      <c r="I67" s="57">
        <v>3.58</v>
      </c>
      <c r="J67" s="57">
        <v>29.04</v>
      </c>
      <c r="K67" s="57">
        <v>10</v>
      </c>
      <c r="L67" s="57">
        <v>10</v>
      </c>
      <c r="M67" s="57">
        <v>10</v>
      </c>
      <c r="N67" s="57">
        <v>3.8600000000000003</v>
      </c>
      <c r="O67" s="57">
        <v>5.2</v>
      </c>
      <c r="P67" s="57">
        <f t="shared" si="28"/>
        <v>117.8</v>
      </c>
    </row>
    <row r="68" spans="1:16" x14ac:dyDescent="0.2">
      <c r="B68" s="37"/>
      <c r="C68" s="8" t="s">
        <v>157</v>
      </c>
      <c r="D68" s="57">
        <v>3.2</v>
      </c>
      <c r="E68" s="57">
        <v>1</v>
      </c>
      <c r="F68" s="57">
        <v>0.3</v>
      </c>
      <c r="G68" s="57">
        <v>5.4</v>
      </c>
      <c r="H68" s="57">
        <v>0</v>
      </c>
      <c r="I68" s="57">
        <v>0</v>
      </c>
      <c r="J68" s="57">
        <v>2</v>
      </c>
      <c r="K68" s="57">
        <v>5</v>
      </c>
      <c r="L68" s="57">
        <v>3</v>
      </c>
      <c r="M68" s="57">
        <v>0</v>
      </c>
      <c r="N68" s="57">
        <v>3.2</v>
      </c>
      <c r="O68" s="57">
        <v>0.2</v>
      </c>
      <c r="P68" s="57">
        <f t="shared" si="28"/>
        <v>23.099999999999998</v>
      </c>
    </row>
    <row r="69" spans="1:16" x14ac:dyDescent="0.2">
      <c r="B69" s="43" t="s">
        <v>305</v>
      </c>
      <c r="C69" s="44"/>
      <c r="D69" s="58">
        <f>SUM(D66:D68)</f>
        <v>24.9</v>
      </c>
      <c r="E69" s="58">
        <f t="shared" ref="E69:P69" si="29">SUM(E66:E68)</f>
        <v>37.200000000000003</v>
      </c>
      <c r="F69" s="58">
        <f t="shared" si="29"/>
        <v>20.12</v>
      </c>
      <c r="G69" s="58">
        <f t="shared" si="29"/>
        <v>22.6</v>
      </c>
      <c r="H69" s="58">
        <f t="shared" si="29"/>
        <v>21.16</v>
      </c>
      <c r="I69" s="58">
        <f t="shared" si="29"/>
        <v>43.18</v>
      </c>
      <c r="J69" s="58">
        <f t="shared" si="29"/>
        <v>31.04</v>
      </c>
      <c r="K69" s="58">
        <f t="shared" si="29"/>
        <v>23.880000000000003</v>
      </c>
      <c r="L69" s="58">
        <f t="shared" si="29"/>
        <v>33</v>
      </c>
      <c r="M69" s="58">
        <f t="shared" si="29"/>
        <v>18.8</v>
      </c>
      <c r="N69" s="58">
        <f t="shared" si="29"/>
        <v>7.28</v>
      </c>
      <c r="O69" s="58">
        <f t="shared" si="29"/>
        <v>14.2</v>
      </c>
      <c r="P69" s="58">
        <f t="shared" si="29"/>
        <v>283.16000000000003</v>
      </c>
    </row>
    <row r="70" spans="1:16" x14ac:dyDescent="0.2">
      <c r="A70" s="49" t="s">
        <v>306</v>
      </c>
      <c r="B70" s="50"/>
      <c r="C70" s="51"/>
      <c r="D70" s="60">
        <f>D55+D59+D61+D65+D69</f>
        <v>371.12</v>
      </c>
      <c r="E70" s="60">
        <f t="shared" ref="E70:P70" si="30">E55+E59+E61+E65+E69</f>
        <v>330.66</v>
      </c>
      <c r="F70" s="60">
        <f t="shared" si="30"/>
        <v>337.64</v>
      </c>
      <c r="G70" s="60">
        <f t="shared" si="30"/>
        <v>285.76</v>
      </c>
      <c r="H70" s="60">
        <f t="shared" si="30"/>
        <v>296.38</v>
      </c>
      <c r="I70" s="60">
        <f t="shared" si="30"/>
        <v>336.64000000000004</v>
      </c>
      <c r="J70" s="60">
        <f t="shared" si="30"/>
        <v>389.8</v>
      </c>
      <c r="K70" s="60">
        <f t="shared" si="30"/>
        <v>314.02</v>
      </c>
      <c r="L70" s="60">
        <f t="shared" si="30"/>
        <v>350.62000000000006</v>
      </c>
      <c r="M70" s="60">
        <f t="shared" si="30"/>
        <v>306.62</v>
      </c>
      <c r="N70" s="60">
        <f t="shared" si="30"/>
        <v>320.2</v>
      </c>
      <c r="O70" s="60">
        <f t="shared" si="30"/>
        <v>318.71999999999997</v>
      </c>
      <c r="P70" s="60">
        <f t="shared" si="30"/>
        <v>3639.46</v>
      </c>
    </row>
    <row r="71" spans="1:16" x14ac:dyDescent="0.2">
      <c r="A71" s="40" t="s">
        <v>307</v>
      </c>
      <c r="B71" s="37" t="s">
        <v>131</v>
      </c>
      <c r="C71" s="8" t="s">
        <v>131</v>
      </c>
      <c r="D71" s="57">
        <v>-1.76</v>
      </c>
      <c r="E71" s="57">
        <v>0</v>
      </c>
      <c r="F71" s="57">
        <v>6</v>
      </c>
      <c r="G71" s="57">
        <v>8</v>
      </c>
      <c r="H71" s="57">
        <v>0</v>
      </c>
      <c r="I71" s="57">
        <v>0</v>
      </c>
      <c r="J71" s="57">
        <v>8</v>
      </c>
      <c r="K71" s="57">
        <v>12</v>
      </c>
      <c r="L71" s="57">
        <v>0</v>
      </c>
      <c r="M71" s="57">
        <v>4</v>
      </c>
      <c r="N71" s="57">
        <v>0</v>
      </c>
      <c r="O71" s="57">
        <v>8</v>
      </c>
      <c r="P71" s="57">
        <f t="shared" ref="P71" si="31">SUM(D71:N71)</f>
        <v>36.24</v>
      </c>
    </row>
    <row r="72" spans="1:16" x14ac:dyDescent="0.2">
      <c r="B72" s="43" t="s">
        <v>308</v>
      </c>
      <c r="C72" s="44"/>
      <c r="D72" s="58">
        <f>SUM(D71)</f>
        <v>-1.76</v>
      </c>
      <c r="E72" s="58">
        <f t="shared" ref="E72:P72" si="32">SUM(E71)</f>
        <v>0</v>
      </c>
      <c r="F72" s="58">
        <f t="shared" si="32"/>
        <v>6</v>
      </c>
      <c r="G72" s="58">
        <f t="shared" si="32"/>
        <v>8</v>
      </c>
      <c r="H72" s="58">
        <f t="shared" si="32"/>
        <v>0</v>
      </c>
      <c r="I72" s="58">
        <f t="shared" si="32"/>
        <v>0</v>
      </c>
      <c r="J72" s="58">
        <f t="shared" si="32"/>
        <v>8</v>
      </c>
      <c r="K72" s="58">
        <f t="shared" si="32"/>
        <v>12</v>
      </c>
      <c r="L72" s="58">
        <f t="shared" si="32"/>
        <v>0</v>
      </c>
      <c r="M72" s="58">
        <f t="shared" si="32"/>
        <v>4</v>
      </c>
      <c r="N72" s="58">
        <f t="shared" si="32"/>
        <v>0</v>
      </c>
      <c r="O72" s="58">
        <f t="shared" si="32"/>
        <v>8</v>
      </c>
      <c r="P72" s="58">
        <f t="shared" si="32"/>
        <v>36.24</v>
      </c>
    </row>
    <row r="73" spans="1:16" x14ac:dyDescent="0.2">
      <c r="B73" s="37" t="s">
        <v>24</v>
      </c>
      <c r="C73" s="8" t="s">
        <v>113</v>
      </c>
      <c r="D73" s="57">
        <v>8</v>
      </c>
      <c r="E73" s="57">
        <v>0</v>
      </c>
      <c r="F73" s="57">
        <v>6.2</v>
      </c>
      <c r="G73" s="57">
        <v>6</v>
      </c>
      <c r="H73" s="57">
        <v>0</v>
      </c>
      <c r="I73" s="57">
        <v>4</v>
      </c>
      <c r="J73" s="57">
        <v>0</v>
      </c>
      <c r="K73" s="57">
        <v>0</v>
      </c>
      <c r="L73" s="57">
        <v>2</v>
      </c>
      <c r="M73" s="57">
        <v>2</v>
      </c>
      <c r="N73" s="57">
        <v>1.92</v>
      </c>
      <c r="O73" s="57">
        <v>3.6799999999999997</v>
      </c>
      <c r="P73" s="57">
        <f t="shared" ref="P73:P78" si="33">SUM(D73:N73)</f>
        <v>30.119999999999997</v>
      </c>
    </row>
    <row r="74" spans="1:16" x14ac:dyDescent="0.2">
      <c r="B74" s="37"/>
      <c r="C74" s="8" t="s">
        <v>114</v>
      </c>
      <c r="D74" s="57">
        <v>2.2000000000000002</v>
      </c>
      <c r="E74" s="57">
        <v>0</v>
      </c>
      <c r="F74" s="57">
        <v>0.36</v>
      </c>
      <c r="G74" s="57">
        <v>0</v>
      </c>
      <c r="H74" s="57">
        <v>6.7200000000000006</v>
      </c>
      <c r="I74" s="57">
        <v>4.3</v>
      </c>
      <c r="J74" s="57">
        <v>5</v>
      </c>
      <c r="K74" s="57">
        <v>43.28</v>
      </c>
      <c r="L74" s="57">
        <v>0</v>
      </c>
      <c r="M74" s="57">
        <v>5.8400000000000007</v>
      </c>
      <c r="N74" s="57">
        <v>7.6</v>
      </c>
      <c r="O74" s="57">
        <v>1.8</v>
      </c>
      <c r="P74" s="57">
        <f t="shared" si="33"/>
        <v>75.3</v>
      </c>
    </row>
    <row r="75" spans="1:16" x14ac:dyDescent="0.2">
      <c r="B75" s="37"/>
      <c r="C75" s="8" t="s">
        <v>116</v>
      </c>
      <c r="D75" s="57">
        <v>0</v>
      </c>
      <c r="E75" s="57">
        <v>0</v>
      </c>
      <c r="F75" s="57">
        <v>0</v>
      </c>
      <c r="G75" s="57">
        <v>0</v>
      </c>
      <c r="H75" s="57">
        <v>0</v>
      </c>
      <c r="I75" s="57">
        <v>0</v>
      </c>
      <c r="J75" s="57">
        <v>0.24</v>
      </c>
      <c r="K75" s="57">
        <v>0</v>
      </c>
      <c r="L75" s="57">
        <v>5.76</v>
      </c>
      <c r="M75" s="57">
        <v>0.48</v>
      </c>
      <c r="N75" s="57">
        <v>0</v>
      </c>
      <c r="O75" s="57">
        <v>0.24</v>
      </c>
      <c r="P75" s="57">
        <f t="shared" si="33"/>
        <v>6.48</v>
      </c>
    </row>
    <row r="76" spans="1:16" x14ac:dyDescent="0.2">
      <c r="B76" s="37"/>
      <c r="C76" s="8" t="s">
        <v>117</v>
      </c>
      <c r="D76" s="57">
        <v>10</v>
      </c>
      <c r="E76" s="57">
        <v>0</v>
      </c>
      <c r="F76" s="57">
        <v>0.32</v>
      </c>
      <c r="G76" s="57">
        <v>0</v>
      </c>
      <c r="H76" s="57">
        <v>2</v>
      </c>
      <c r="I76" s="57">
        <v>4.18</v>
      </c>
      <c r="J76" s="57">
        <v>9.36</v>
      </c>
      <c r="K76" s="57">
        <v>0</v>
      </c>
      <c r="L76" s="57">
        <v>0</v>
      </c>
      <c r="M76" s="57">
        <v>0</v>
      </c>
      <c r="N76" s="57">
        <v>3.4200000000000004</v>
      </c>
      <c r="O76" s="57">
        <v>0</v>
      </c>
      <c r="P76" s="57">
        <f t="shared" si="33"/>
        <v>29.28</v>
      </c>
    </row>
    <row r="77" spans="1:16" x14ac:dyDescent="0.2">
      <c r="B77" s="37"/>
      <c r="C77" s="8" t="s">
        <v>118</v>
      </c>
      <c r="D77" s="57">
        <v>0</v>
      </c>
      <c r="E77" s="57">
        <v>0</v>
      </c>
      <c r="F77" s="57">
        <v>0.3</v>
      </c>
      <c r="G77" s="57">
        <v>0</v>
      </c>
      <c r="H77" s="57">
        <v>0</v>
      </c>
      <c r="I77" s="57">
        <v>0.24</v>
      </c>
      <c r="J77" s="57">
        <v>0</v>
      </c>
      <c r="K77" s="57">
        <v>0</v>
      </c>
      <c r="L77" s="57">
        <v>0</v>
      </c>
      <c r="M77" s="57">
        <v>0.28000000000000003</v>
      </c>
      <c r="N77" s="57">
        <v>0</v>
      </c>
      <c r="O77" s="57">
        <v>0.2</v>
      </c>
      <c r="P77" s="57">
        <f t="shared" si="33"/>
        <v>0.82000000000000006</v>
      </c>
    </row>
    <row r="78" spans="1:16" x14ac:dyDescent="0.2">
      <c r="B78" s="37"/>
      <c r="C78" s="8" t="s">
        <v>115</v>
      </c>
      <c r="D78" s="57">
        <v>0.22</v>
      </c>
      <c r="E78" s="57">
        <v>0</v>
      </c>
      <c r="F78" s="57">
        <v>0</v>
      </c>
      <c r="G78" s="57">
        <v>1.8</v>
      </c>
      <c r="H78" s="57">
        <v>4.8</v>
      </c>
      <c r="I78" s="57">
        <v>7.92</v>
      </c>
      <c r="J78" s="57">
        <v>4</v>
      </c>
      <c r="K78" s="57">
        <v>0</v>
      </c>
      <c r="L78" s="57">
        <v>1.2</v>
      </c>
      <c r="M78" s="57">
        <v>0</v>
      </c>
      <c r="N78" s="57">
        <v>0.4</v>
      </c>
      <c r="O78" s="57">
        <v>1.32</v>
      </c>
      <c r="P78" s="57">
        <f t="shared" si="33"/>
        <v>20.34</v>
      </c>
    </row>
    <row r="79" spans="1:16" x14ac:dyDescent="0.2">
      <c r="B79" s="43" t="s">
        <v>309</v>
      </c>
      <c r="C79" s="44"/>
      <c r="D79" s="58">
        <f>SUM(D73:D78)</f>
        <v>20.419999999999998</v>
      </c>
      <c r="E79" s="58">
        <f t="shared" ref="E79:P79" si="34">SUM(E73:E78)</f>
        <v>0</v>
      </c>
      <c r="F79" s="58">
        <f t="shared" si="34"/>
        <v>7.1800000000000006</v>
      </c>
      <c r="G79" s="58">
        <f t="shared" si="34"/>
        <v>7.8</v>
      </c>
      <c r="H79" s="58">
        <f t="shared" si="34"/>
        <v>13.52</v>
      </c>
      <c r="I79" s="58">
        <f t="shared" si="34"/>
        <v>20.64</v>
      </c>
      <c r="J79" s="58">
        <f t="shared" si="34"/>
        <v>18.600000000000001</v>
      </c>
      <c r="K79" s="58">
        <f t="shared" si="34"/>
        <v>43.28</v>
      </c>
      <c r="L79" s="58">
        <f t="shared" si="34"/>
        <v>8.9599999999999991</v>
      </c>
      <c r="M79" s="58">
        <f t="shared" si="34"/>
        <v>8.6</v>
      </c>
      <c r="N79" s="58">
        <f t="shared" si="34"/>
        <v>13.34</v>
      </c>
      <c r="O79" s="58">
        <f t="shared" si="34"/>
        <v>7.24</v>
      </c>
      <c r="P79" s="58">
        <f t="shared" si="34"/>
        <v>162.34</v>
      </c>
    </row>
    <row r="80" spans="1:16" x14ac:dyDescent="0.2">
      <c r="B80" s="37" t="s">
        <v>310</v>
      </c>
      <c r="C80" s="8" t="s">
        <v>137</v>
      </c>
      <c r="D80" s="57">
        <v>16.3</v>
      </c>
      <c r="E80" s="57">
        <v>12</v>
      </c>
      <c r="F80" s="57">
        <v>41.28</v>
      </c>
      <c r="G80" s="57">
        <v>8.4</v>
      </c>
      <c r="H80" s="57">
        <v>26.7</v>
      </c>
      <c r="I80" s="57">
        <v>0</v>
      </c>
      <c r="J80" s="57">
        <v>35.200000000000003</v>
      </c>
      <c r="K80" s="57">
        <v>25.2</v>
      </c>
      <c r="L80" s="57">
        <v>27.64</v>
      </c>
      <c r="M80" s="57">
        <v>26.6</v>
      </c>
      <c r="N80" s="57">
        <v>10.4</v>
      </c>
      <c r="O80" s="57">
        <v>24.72</v>
      </c>
      <c r="P80" s="57">
        <f t="shared" ref="P80:P82" si="35">SUM(D80:N80)</f>
        <v>229.71999999999997</v>
      </c>
    </row>
    <row r="81" spans="1:16" x14ac:dyDescent="0.2">
      <c r="B81" s="37"/>
      <c r="C81" s="8" t="s">
        <v>139</v>
      </c>
      <c r="D81" s="57">
        <v>0</v>
      </c>
      <c r="E81" s="57">
        <v>0</v>
      </c>
      <c r="F81" s="57">
        <v>0</v>
      </c>
      <c r="G81" s="57">
        <v>9</v>
      </c>
      <c r="H81" s="57">
        <v>0</v>
      </c>
      <c r="I81" s="57">
        <v>0</v>
      </c>
      <c r="J81" s="57">
        <v>0</v>
      </c>
      <c r="K81" s="57">
        <v>0</v>
      </c>
      <c r="L81" s="57">
        <v>0</v>
      </c>
      <c r="M81" s="57">
        <v>0</v>
      </c>
      <c r="N81" s="57">
        <v>0</v>
      </c>
      <c r="O81" s="57">
        <v>9</v>
      </c>
      <c r="P81" s="57">
        <f t="shared" si="35"/>
        <v>9</v>
      </c>
    </row>
    <row r="82" spans="1:16" x14ac:dyDescent="0.2">
      <c r="B82" s="37"/>
      <c r="C82" s="8" t="s">
        <v>138</v>
      </c>
      <c r="D82" s="57">
        <v>0</v>
      </c>
      <c r="E82" s="57">
        <v>8</v>
      </c>
      <c r="F82" s="57">
        <v>8</v>
      </c>
      <c r="G82" s="57">
        <v>0</v>
      </c>
      <c r="H82" s="57">
        <v>8</v>
      </c>
      <c r="I82" s="57">
        <v>4</v>
      </c>
      <c r="J82" s="57">
        <v>10</v>
      </c>
      <c r="K82" s="57">
        <v>0</v>
      </c>
      <c r="L82" s="57">
        <v>0</v>
      </c>
      <c r="M82" s="57">
        <v>4</v>
      </c>
      <c r="N82" s="57">
        <v>0</v>
      </c>
      <c r="O82" s="57">
        <v>4</v>
      </c>
      <c r="P82" s="57">
        <f t="shared" si="35"/>
        <v>42</v>
      </c>
    </row>
    <row r="83" spans="1:16" x14ac:dyDescent="0.2">
      <c r="B83" s="43" t="s">
        <v>311</v>
      </c>
      <c r="C83" s="44"/>
      <c r="D83" s="58">
        <f>SUM(D80:D82)</f>
        <v>16.3</v>
      </c>
      <c r="E83" s="58">
        <f t="shared" ref="E83:P83" si="36">SUM(E80:E82)</f>
        <v>20</v>
      </c>
      <c r="F83" s="58">
        <f t="shared" si="36"/>
        <v>49.28</v>
      </c>
      <c r="G83" s="58">
        <f t="shared" si="36"/>
        <v>17.399999999999999</v>
      </c>
      <c r="H83" s="58">
        <f t="shared" si="36"/>
        <v>34.700000000000003</v>
      </c>
      <c r="I83" s="58">
        <f t="shared" si="36"/>
        <v>4</v>
      </c>
      <c r="J83" s="58">
        <f t="shared" si="36"/>
        <v>45.2</v>
      </c>
      <c r="K83" s="58">
        <f t="shared" si="36"/>
        <v>25.2</v>
      </c>
      <c r="L83" s="58">
        <f t="shared" si="36"/>
        <v>27.64</v>
      </c>
      <c r="M83" s="58">
        <f t="shared" si="36"/>
        <v>30.6</v>
      </c>
      <c r="N83" s="58">
        <f t="shared" si="36"/>
        <v>10.4</v>
      </c>
      <c r="O83" s="58">
        <f t="shared" si="36"/>
        <v>37.72</v>
      </c>
      <c r="P83" s="58">
        <f t="shared" si="36"/>
        <v>280.71999999999997</v>
      </c>
    </row>
    <row r="84" spans="1:16" x14ac:dyDescent="0.2">
      <c r="B84" s="37" t="s">
        <v>312</v>
      </c>
      <c r="C84" s="8" t="s">
        <v>132</v>
      </c>
      <c r="D84" s="57">
        <v>7.8</v>
      </c>
      <c r="E84" s="57">
        <v>0</v>
      </c>
      <c r="F84" s="57">
        <v>0</v>
      </c>
      <c r="G84" s="57">
        <v>0.22</v>
      </c>
      <c r="H84" s="57">
        <v>2</v>
      </c>
      <c r="I84" s="57">
        <v>8</v>
      </c>
      <c r="J84" s="57">
        <v>0</v>
      </c>
      <c r="K84" s="57">
        <v>4</v>
      </c>
      <c r="L84" s="57">
        <v>0</v>
      </c>
      <c r="M84" s="57">
        <v>3</v>
      </c>
      <c r="N84" s="57">
        <v>3.96</v>
      </c>
      <c r="O84" s="57">
        <v>0</v>
      </c>
      <c r="P84" s="57">
        <f t="shared" ref="P84:P85" si="37">SUM(D84:N84)</f>
        <v>28.98</v>
      </c>
    </row>
    <row r="85" spans="1:16" x14ac:dyDescent="0.2">
      <c r="B85" s="37"/>
      <c r="C85" s="8" t="s">
        <v>133</v>
      </c>
      <c r="D85" s="57">
        <v>8</v>
      </c>
      <c r="E85" s="57">
        <v>9.7200000000000006</v>
      </c>
      <c r="F85" s="57">
        <v>12.44</v>
      </c>
      <c r="G85" s="57">
        <v>0</v>
      </c>
      <c r="H85" s="57">
        <v>0</v>
      </c>
      <c r="I85" s="57">
        <v>20.96</v>
      </c>
      <c r="J85" s="57">
        <v>8</v>
      </c>
      <c r="K85" s="57">
        <v>8</v>
      </c>
      <c r="L85" s="57">
        <v>12</v>
      </c>
      <c r="M85" s="57">
        <v>8</v>
      </c>
      <c r="N85" s="57">
        <v>24</v>
      </c>
      <c r="O85" s="57">
        <v>7.2</v>
      </c>
      <c r="P85" s="57">
        <f t="shared" si="37"/>
        <v>111.12</v>
      </c>
    </row>
    <row r="86" spans="1:16" x14ac:dyDescent="0.2">
      <c r="B86" s="43" t="s">
        <v>313</v>
      </c>
      <c r="C86" s="44"/>
      <c r="D86" s="58">
        <f>SUM(D84:D85)</f>
        <v>15.8</v>
      </c>
      <c r="E86" s="58">
        <f t="shared" ref="E86:P86" si="38">SUM(E84:E85)</f>
        <v>9.7200000000000006</v>
      </c>
      <c r="F86" s="58">
        <f t="shared" si="38"/>
        <v>12.44</v>
      </c>
      <c r="G86" s="58">
        <f t="shared" si="38"/>
        <v>0.22</v>
      </c>
      <c r="H86" s="58">
        <f t="shared" si="38"/>
        <v>2</v>
      </c>
      <c r="I86" s="58">
        <f t="shared" si="38"/>
        <v>28.96</v>
      </c>
      <c r="J86" s="58">
        <f t="shared" si="38"/>
        <v>8</v>
      </c>
      <c r="K86" s="58">
        <f t="shared" si="38"/>
        <v>12</v>
      </c>
      <c r="L86" s="58">
        <f t="shared" si="38"/>
        <v>12</v>
      </c>
      <c r="M86" s="58">
        <f t="shared" si="38"/>
        <v>11</v>
      </c>
      <c r="N86" s="58">
        <f t="shared" si="38"/>
        <v>27.96</v>
      </c>
      <c r="O86" s="58">
        <f t="shared" si="38"/>
        <v>7.2</v>
      </c>
      <c r="P86" s="58">
        <f t="shared" si="38"/>
        <v>140.1</v>
      </c>
    </row>
    <row r="87" spans="1:16" x14ac:dyDescent="0.2">
      <c r="B87" s="37" t="s">
        <v>314</v>
      </c>
      <c r="C87" s="8" t="s">
        <v>120</v>
      </c>
      <c r="D87" s="57">
        <v>0.22</v>
      </c>
      <c r="E87" s="57">
        <v>0</v>
      </c>
      <c r="F87" s="57">
        <v>0</v>
      </c>
      <c r="G87" s="57">
        <v>0.22</v>
      </c>
      <c r="H87" s="57">
        <v>0</v>
      </c>
      <c r="I87" s="57">
        <v>0</v>
      </c>
      <c r="J87" s="57">
        <v>0</v>
      </c>
      <c r="K87" s="57">
        <v>0</v>
      </c>
      <c r="L87" s="57">
        <v>0</v>
      </c>
      <c r="M87" s="57">
        <v>3.6</v>
      </c>
      <c r="N87" s="57">
        <v>2.04</v>
      </c>
      <c r="O87" s="57">
        <v>3</v>
      </c>
      <c r="P87" s="57">
        <f t="shared" ref="P87:P90" si="39">SUM(D87:N87)</f>
        <v>6.08</v>
      </c>
    </row>
    <row r="88" spans="1:16" x14ac:dyDescent="0.2">
      <c r="B88" s="37"/>
      <c r="C88" s="8" t="s">
        <v>121</v>
      </c>
      <c r="D88" s="57">
        <v>8</v>
      </c>
      <c r="E88" s="57">
        <v>14</v>
      </c>
      <c r="F88" s="57">
        <v>16.32</v>
      </c>
      <c r="G88" s="57">
        <v>19.8</v>
      </c>
      <c r="H88" s="57">
        <v>8</v>
      </c>
      <c r="I88" s="57">
        <v>26</v>
      </c>
      <c r="J88" s="57">
        <v>76</v>
      </c>
      <c r="K88" s="57">
        <v>64</v>
      </c>
      <c r="L88" s="57">
        <v>0</v>
      </c>
      <c r="M88" s="57">
        <v>0</v>
      </c>
      <c r="N88" s="57">
        <v>0</v>
      </c>
      <c r="O88" s="57">
        <v>15.2</v>
      </c>
      <c r="P88" s="57">
        <f t="shared" si="39"/>
        <v>232.12</v>
      </c>
    </row>
    <row r="89" spans="1:16" x14ac:dyDescent="0.2">
      <c r="B89" s="37"/>
      <c r="C89" s="8" t="s">
        <v>122</v>
      </c>
      <c r="D89" s="57">
        <v>-0.12</v>
      </c>
      <c r="E89" s="57">
        <v>3.2</v>
      </c>
      <c r="F89" s="57">
        <v>12.26</v>
      </c>
      <c r="G89" s="57">
        <v>1.8</v>
      </c>
      <c r="H89" s="57">
        <v>5.16</v>
      </c>
      <c r="I89" s="57">
        <v>6</v>
      </c>
      <c r="J89" s="57">
        <v>4</v>
      </c>
      <c r="K89" s="57">
        <v>4</v>
      </c>
      <c r="L89" s="57">
        <v>4</v>
      </c>
      <c r="M89" s="57">
        <v>5.96</v>
      </c>
      <c r="N89" s="57">
        <v>4.4399999999999995</v>
      </c>
      <c r="O89" s="57">
        <v>0</v>
      </c>
      <c r="P89" s="57">
        <f t="shared" si="39"/>
        <v>50.699999999999996</v>
      </c>
    </row>
    <row r="90" spans="1:16" x14ac:dyDescent="0.2">
      <c r="B90" s="37"/>
      <c r="C90" s="8" t="s">
        <v>123</v>
      </c>
      <c r="D90" s="57">
        <v>3.2</v>
      </c>
      <c r="E90" s="57">
        <v>2.36</v>
      </c>
      <c r="F90" s="57">
        <v>1.6</v>
      </c>
      <c r="G90" s="57">
        <v>1</v>
      </c>
      <c r="H90" s="57">
        <v>0</v>
      </c>
      <c r="I90" s="57">
        <v>0</v>
      </c>
      <c r="J90" s="57">
        <v>3.4000000000000004</v>
      </c>
      <c r="K90" s="57">
        <v>1</v>
      </c>
      <c r="L90" s="57">
        <v>0</v>
      </c>
      <c r="M90" s="57">
        <v>0</v>
      </c>
      <c r="N90" s="57">
        <v>3.6</v>
      </c>
      <c r="O90" s="57">
        <v>2</v>
      </c>
      <c r="P90" s="57">
        <f t="shared" si="39"/>
        <v>16.16</v>
      </c>
    </row>
    <row r="91" spans="1:16" x14ac:dyDescent="0.2">
      <c r="B91" s="37"/>
      <c r="C91" s="8" t="s">
        <v>315</v>
      </c>
      <c r="D91" s="57">
        <v>9</v>
      </c>
      <c r="E91" s="57">
        <v>5</v>
      </c>
      <c r="F91" s="57">
        <v>4.3</v>
      </c>
      <c r="G91" s="57">
        <v>10</v>
      </c>
      <c r="H91" s="57">
        <v>10.24</v>
      </c>
      <c r="I91" s="57">
        <v>8</v>
      </c>
      <c r="J91" s="57">
        <v>12</v>
      </c>
      <c r="K91" s="57">
        <v>24</v>
      </c>
      <c r="L91" s="57">
        <v>15</v>
      </c>
      <c r="M91" s="57">
        <v>18</v>
      </c>
      <c r="N91" s="57">
        <v>26</v>
      </c>
      <c r="O91" s="57">
        <v>12</v>
      </c>
      <c r="P91" s="57">
        <f>SUM(D91:N91)</f>
        <v>141.54</v>
      </c>
    </row>
    <row r="92" spans="1:16" x14ac:dyDescent="0.2">
      <c r="B92" s="43" t="s">
        <v>316</v>
      </c>
      <c r="C92" s="44"/>
      <c r="D92" s="58">
        <f>SUM(D87:D91)</f>
        <v>20.3</v>
      </c>
      <c r="E92" s="58">
        <f t="shared" ref="E92:O92" si="40">SUM(E87:E91)</f>
        <v>24.56</v>
      </c>
      <c r="F92" s="58">
        <f t="shared" si="40"/>
        <v>34.479999999999997</v>
      </c>
      <c r="G92" s="58">
        <f t="shared" si="40"/>
        <v>32.82</v>
      </c>
      <c r="H92" s="58">
        <f t="shared" si="40"/>
        <v>23.4</v>
      </c>
      <c r="I92" s="58">
        <f t="shared" si="40"/>
        <v>40</v>
      </c>
      <c r="J92" s="58">
        <f t="shared" si="40"/>
        <v>95.4</v>
      </c>
      <c r="K92" s="58">
        <f t="shared" si="40"/>
        <v>93</v>
      </c>
      <c r="L92" s="58">
        <f t="shared" si="40"/>
        <v>19</v>
      </c>
      <c r="M92" s="58">
        <f t="shared" si="40"/>
        <v>27.560000000000002</v>
      </c>
      <c r="N92" s="58">
        <f t="shared" si="40"/>
        <v>36.08</v>
      </c>
      <c r="O92" s="58">
        <f t="shared" si="40"/>
        <v>32.200000000000003</v>
      </c>
      <c r="P92" s="58">
        <f>SUM(P87:P91)</f>
        <v>446.6</v>
      </c>
    </row>
    <row r="93" spans="1:16" x14ac:dyDescent="0.2">
      <c r="A93" s="49" t="s">
        <v>317</v>
      </c>
      <c r="B93" s="50"/>
      <c r="C93" s="51"/>
      <c r="D93" s="60">
        <f>D72+D79+D83+D86+D92</f>
        <v>71.059999999999988</v>
      </c>
      <c r="E93" s="60">
        <f t="shared" ref="E93:O93" si="41">E72+E79+E83+E86+E92</f>
        <v>54.28</v>
      </c>
      <c r="F93" s="60">
        <f t="shared" si="41"/>
        <v>109.38</v>
      </c>
      <c r="G93" s="60">
        <f t="shared" si="41"/>
        <v>66.240000000000009</v>
      </c>
      <c r="H93" s="60">
        <f t="shared" si="41"/>
        <v>73.62</v>
      </c>
      <c r="I93" s="60">
        <f t="shared" si="41"/>
        <v>93.6</v>
      </c>
      <c r="J93" s="60">
        <f t="shared" si="41"/>
        <v>175.20000000000002</v>
      </c>
      <c r="K93" s="60">
        <f t="shared" si="41"/>
        <v>185.48000000000002</v>
      </c>
      <c r="L93" s="60">
        <f t="shared" si="41"/>
        <v>67.599999999999994</v>
      </c>
      <c r="M93" s="60">
        <f t="shared" si="41"/>
        <v>81.760000000000005</v>
      </c>
      <c r="N93" s="60">
        <f t="shared" si="41"/>
        <v>87.78</v>
      </c>
      <c r="O93" s="60">
        <f t="shared" si="41"/>
        <v>92.360000000000014</v>
      </c>
      <c r="P93" s="60">
        <f>P72+P79+P83+P86+P92</f>
        <v>1066</v>
      </c>
    </row>
    <row r="94" spans="1:16" x14ac:dyDescent="0.2">
      <c r="A94" s="53" t="s">
        <v>318</v>
      </c>
      <c r="B94" s="54"/>
      <c r="C94" s="54"/>
      <c r="D94" s="62">
        <f t="shared" ref="D94:O94" si="42">D93+D70+D53+D28</f>
        <v>846.64</v>
      </c>
      <c r="E94" s="62">
        <f t="shared" si="42"/>
        <v>886.22</v>
      </c>
      <c r="F94" s="62">
        <f t="shared" si="42"/>
        <v>798.24</v>
      </c>
      <c r="G94" s="62">
        <f t="shared" si="42"/>
        <v>829.64</v>
      </c>
      <c r="H94" s="62">
        <f t="shared" si="42"/>
        <v>834.48</v>
      </c>
      <c r="I94" s="62">
        <f t="shared" si="42"/>
        <v>838.92000000000007</v>
      </c>
      <c r="J94" s="62">
        <f t="shared" si="42"/>
        <v>1026.42</v>
      </c>
      <c r="K94" s="62">
        <f t="shared" si="42"/>
        <v>976.3599999999999</v>
      </c>
      <c r="L94" s="62">
        <f t="shared" si="42"/>
        <v>934.36</v>
      </c>
      <c r="M94" s="62">
        <f t="shared" si="42"/>
        <v>911.86</v>
      </c>
      <c r="N94" s="62">
        <f t="shared" si="42"/>
        <v>1028.08</v>
      </c>
      <c r="O94" s="62">
        <f t="shared" si="42"/>
        <v>836.31999999999994</v>
      </c>
      <c r="P94" s="62">
        <f>P28+P53+P70+P93</f>
        <v>9911.2200000000012</v>
      </c>
    </row>
  </sheetData>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A5A53-F8B1-4EF6-9039-A4300E4FC9BF}">
  <sheetPr codeName="Sheet11"/>
  <dimension ref="A1:P94"/>
  <sheetViews>
    <sheetView showGridLines="0" zoomScale="145" zoomScaleNormal="145" workbookViewId="0">
      <selection activeCell="I15" sqref="I15:K15"/>
    </sheetView>
  </sheetViews>
  <sheetFormatPr defaultColWidth="8.6640625" defaultRowHeight="10.199999999999999" x14ac:dyDescent="0.2"/>
  <cols>
    <col min="1" max="1" width="10.44140625" style="8" bestFit="1" customWidth="1"/>
    <col min="2" max="2" width="24" style="8" bestFit="1" customWidth="1"/>
    <col min="3" max="3" width="13" style="8" bestFit="1" customWidth="1"/>
    <col min="4" max="16" width="7.44140625" style="41" customWidth="1"/>
    <col min="17" max="16384" width="8.6640625" style="8"/>
  </cols>
  <sheetData>
    <row r="1" spans="1:16" x14ac:dyDescent="0.2">
      <c r="D1" s="8"/>
      <c r="E1" s="8"/>
      <c r="F1" s="8"/>
      <c r="G1" s="8"/>
      <c r="H1" s="8"/>
      <c r="I1" s="8"/>
      <c r="J1" s="8"/>
      <c r="K1" s="8"/>
      <c r="L1" s="8"/>
      <c r="M1" s="8"/>
      <c r="N1" s="8"/>
      <c r="O1" s="8"/>
      <c r="P1" s="8"/>
    </row>
    <row r="2" spans="1:16" x14ac:dyDescent="0.2">
      <c r="A2" s="37" t="s">
        <v>319</v>
      </c>
      <c r="D2" s="8"/>
      <c r="E2" s="8"/>
      <c r="F2" s="8"/>
      <c r="G2" s="8"/>
      <c r="H2" s="8"/>
      <c r="I2" s="8"/>
      <c r="J2" s="8"/>
      <c r="K2" s="8"/>
      <c r="L2" s="8"/>
      <c r="M2" s="8"/>
      <c r="N2" s="8"/>
      <c r="O2" s="8"/>
      <c r="P2" s="8"/>
    </row>
    <row r="3" spans="1:16" x14ac:dyDescent="0.2">
      <c r="A3" s="38" t="s">
        <v>18</v>
      </c>
      <c r="B3" s="38" t="s">
        <v>19</v>
      </c>
      <c r="C3" s="38" t="s">
        <v>20</v>
      </c>
      <c r="D3" s="39" t="s">
        <v>333</v>
      </c>
      <c r="E3" s="39" t="s">
        <v>334</v>
      </c>
      <c r="F3" s="39" t="s">
        <v>335</v>
      </c>
      <c r="G3" s="39" t="s">
        <v>336</v>
      </c>
      <c r="H3" s="39" t="s">
        <v>337</v>
      </c>
      <c r="I3" s="39" t="s">
        <v>338</v>
      </c>
      <c r="J3" s="39" t="s">
        <v>339</v>
      </c>
      <c r="K3" s="39" t="s">
        <v>327</v>
      </c>
      <c r="L3" s="39" t="s">
        <v>340</v>
      </c>
      <c r="M3" s="39" t="s">
        <v>341</v>
      </c>
      <c r="N3" s="39" t="s">
        <v>342</v>
      </c>
      <c r="O3" s="39" t="s">
        <v>343</v>
      </c>
      <c r="P3" s="39" t="s">
        <v>344</v>
      </c>
    </row>
    <row r="4" spans="1:16" x14ac:dyDescent="0.2">
      <c r="A4" s="40" t="s">
        <v>104</v>
      </c>
      <c r="B4" s="37" t="s">
        <v>275</v>
      </c>
      <c r="C4" s="8" t="s">
        <v>160</v>
      </c>
      <c r="D4" s="41">
        <v>0</v>
      </c>
      <c r="E4" s="41">
        <v>21</v>
      </c>
      <c r="F4" s="41">
        <v>16</v>
      </c>
      <c r="G4" s="41">
        <v>0</v>
      </c>
      <c r="H4" s="41">
        <v>31.5</v>
      </c>
      <c r="I4" s="41">
        <v>1.9750000000000001</v>
      </c>
      <c r="J4" s="41">
        <v>0</v>
      </c>
      <c r="K4" s="41">
        <v>4.7249999999999996</v>
      </c>
      <c r="L4" s="41">
        <v>6</v>
      </c>
      <c r="M4" s="41">
        <v>8</v>
      </c>
      <c r="N4" s="41">
        <v>5</v>
      </c>
      <c r="O4" s="41">
        <v>2.5</v>
      </c>
      <c r="P4" s="41">
        <f>SUM(D4:N4)</f>
        <v>94.199999999999989</v>
      </c>
    </row>
    <row r="5" spans="1:16" x14ac:dyDescent="0.2">
      <c r="B5" s="43" t="s">
        <v>276</v>
      </c>
      <c r="C5" s="44"/>
      <c r="D5" s="45">
        <f>SUM(D4)</f>
        <v>0</v>
      </c>
      <c r="E5" s="45">
        <f t="shared" ref="E5:P5" si="0">SUM(E4)</f>
        <v>21</v>
      </c>
      <c r="F5" s="45">
        <f t="shared" si="0"/>
        <v>16</v>
      </c>
      <c r="G5" s="45">
        <f t="shared" si="0"/>
        <v>0</v>
      </c>
      <c r="H5" s="45">
        <f t="shared" si="0"/>
        <v>31.5</v>
      </c>
      <c r="I5" s="45">
        <f t="shared" si="0"/>
        <v>1.9750000000000001</v>
      </c>
      <c r="J5" s="45">
        <f t="shared" si="0"/>
        <v>0</v>
      </c>
      <c r="K5" s="45">
        <f t="shared" si="0"/>
        <v>4.7249999999999996</v>
      </c>
      <c r="L5" s="45">
        <f t="shared" si="0"/>
        <v>6</v>
      </c>
      <c r="M5" s="45">
        <f t="shared" si="0"/>
        <v>8</v>
      </c>
      <c r="N5" s="45">
        <f t="shared" si="0"/>
        <v>5</v>
      </c>
      <c r="O5" s="45">
        <f t="shared" si="0"/>
        <v>2.5</v>
      </c>
      <c r="P5" s="45">
        <f t="shared" si="0"/>
        <v>94.199999999999989</v>
      </c>
    </row>
    <row r="6" spans="1:16" x14ac:dyDescent="0.2">
      <c r="B6" s="37" t="s">
        <v>277</v>
      </c>
      <c r="C6" s="8" t="s">
        <v>159</v>
      </c>
      <c r="D6" s="41">
        <v>0</v>
      </c>
      <c r="E6" s="41">
        <v>0</v>
      </c>
      <c r="F6" s="41">
        <v>0</v>
      </c>
      <c r="G6" s="41">
        <v>0</v>
      </c>
      <c r="H6" s="41">
        <v>0</v>
      </c>
      <c r="I6" s="41">
        <v>0</v>
      </c>
      <c r="J6" s="41">
        <v>0</v>
      </c>
      <c r="K6" s="41">
        <v>0</v>
      </c>
      <c r="L6" s="41">
        <v>2</v>
      </c>
      <c r="M6" s="41">
        <v>2</v>
      </c>
      <c r="N6" s="41">
        <v>2</v>
      </c>
      <c r="O6" s="41">
        <v>0</v>
      </c>
      <c r="P6" s="41">
        <f t="shared" ref="P6:P9" si="1">SUM(D6:N6)</f>
        <v>6</v>
      </c>
    </row>
    <row r="7" spans="1:16" x14ac:dyDescent="0.2">
      <c r="B7" s="37"/>
      <c r="C7" s="8" t="s">
        <v>161</v>
      </c>
      <c r="D7" s="41">
        <v>0</v>
      </c>
      <c r="E7" s="41">
        <v>0</v>
      </c>
      <c r="F7" s="41">
        <v>0</v>
      </c>
      <c r="G7" s="41">
        <v>0</v>
      </c>
      <c r="H7" s="41">
        <v>0</v>
      </c>
      <c r="I7" s="41">
        <v>0</v>
      </c>
      <c r="J7" s="41">
        <v>0</v>
      </c>
      <c r="K7" s="41">
        <v>0</v>
      </c>
      <c r="L7" s="41">
        <v>0</v>
      </c>
      <c r="M7" s="41">
        <v>0</v>
      </c>
      <c r="N7" s="41">
        <v>2</v>
      </c>
      <c r="O7" s="41">
        <v>0</v>
      </c>
      <c r="P7" s="41">
        <f t="shared" si="1"/>
        <v>2</v>
      </c>
    </row>
    <row r="8" spans="1:16" x14ac:dyDescent="0.2">
      <c r="B8" s="37"/>
      <c r="C8" s="8" t="s">
        <v>162</v>
      </c>
      <c r="D8" s="41">
        <v>0</v>
      </c>
      <c r="E8" s="41">
        <v>0</v>
      </c>
      <c r="F8" s="41">
        <v>0</v>
      </c>
      <c r="G8" s="41">
        <v>0</v>
      </c>
      <c r="H8" s="41">
        <v>0</v>
      </c>
      <c r="I8" s="41">
        <v>0</v>
      </c>
      <c r="J8" s="41">
        <v>8</v>
      </c>
      <c r="K8" s="41">
        <v>0</v>
      </c>
      <c r="L8" s="41">
        <v>0</v>
      </c>
      <c r="M8" s="41">
        <v>0</v>
      </c>
      <c r="N8" s="41">
        <v>0</v>
      </c>
      <c r="O8" s="41">
        <v>0</v>
      </c>
      <c r="P8" s="41">
        <f t="shared" si="1"/>
        <v>8</v>
      </c>
    </row>
    <row r="9" spans="1:16" x14ac:dyDescent="0.2">
      <c r="B9" s="37"/>
      <c r="C9" s="8" t="s">
        <v>187</v>
      </c>
      <c r="D9" s="41">
        <v>0</v>
      </c>
      <c r="E9" s="41">
        <v>0</v>
      </c>
      <c r="F9" s="41">
        <v>0</v>
      </c>
      <c r="G9" s="41">
        <v>14</v>
      </c>
      <c r="H9" s="41">
        <v>0</v>
      </c>
      <c r="I9" s="41">
        <v>0</v>
      </c>
      <c r="J9" s="41">
        <v>0</v>
      </c>
      <c r="K9" s="41">
        <v>0</v>
      </c>
      <c r="L9" s="41">
        <v>0</v>
      </c>
      <c r="M9" s="41">
        <v>0</v>
      </c>
      <c r="N9" s="41">
        <v>0</v>
      </c>
      <c r="O9" s="41">
        <v>0</v>
      </c>
      <c r="P9" s="41">
        <f t="shared" si="1"/>
        <v>14</v>
      </c>
    </row>
    <row r="10" spans="1:16" x14ac:dyDescent="0.2">
      <c r="B10" s="43" t="s">
        <v>278</v>
      </c>
      <c r="C10" s="44"/>
      <c r="D10" s="45">
        <f>SUM(D6:D9)</f>
        <v>0</v>
      </c>
      <c r="E10" s="45">
        <f t="shared" ref="E10:P10" si="2">SUM(E6:E9)</f>
        <v>0</v>
      </c>
      <c r="F10" s="45">
        <f t="shared" si="2"/>
        <v>0</v>
      </c>
      <c r="G10" s="45">
        <f t="shared" si="2"/>
        <v>14</v>
      </c>
      <c r="H10" s="45">
        <f t="shared" si="2"/>
        <v>0</v>
      </c>
      <c r="I10" s="45">
        <f t="shared" si="2"/>
        <v>0</v>
      </c>
      <c r="J10" s="45">
        <f t="shared" si="2"/>
        <v>8</v>
      </c>
      <c r="K10" s="45">
        <f t="shared" si="2"/>
        <v>0</v>
      </c>
      <c r="L10" s="45">
        <f t="shared" si="2"/>
        <v>2</v>
      </c>
      <c r="M10" s="45">
        <f t="shared" si="2"/>
        <v>2</v>
      </c>
      <c r="N10" s="45">
        <f t="shared" si="2"/>
        <v>4</v>
      </c>
      <c r="O10" s="45">
        <f t="shared" si="2"/>
        <v>0</v>
      </c>
      <c r="P10" s="45">
        <f t="shared" si="2"/>
        <v>30</v>
      </c>
    </row>
    <row r="11" spans="1:16" x14ac:dyDescent="0.2">
      <c r="B11" s="37" t="s">
        <v>163</v>
      </c>
      <c r="C11" s="8" t="s">
        <v>164</v>
      </c>
      <c r="D11" s="41">
        <v>0</v>
      </c>
      <c r="E11" s="41">
        <v>0</v>
      </c>
      <c r="F11" s="41">
        <v>0</v>
      </c>
      <c r="G11" s="41">
        <v>0</v>
      </c>
      <c r="H11" s="41">
        <v>0</v>
      </c>
      <c r="I11" s="41">
        <v>0</v>
      </c>
      <c r="J11" s="41">
        <v>0</v>
      </c>
      <c r="K11" s="41">
        <v>0</v>
      </c>
      <c r="L11" s="41">
        <v>0</v>
      </c>
      <c r="M11" s="41">
        <v>0</v>
      </c>
      <c r="N11" s="41">
        <v>0</v>
      </c>
      <c r="O11" s="41">
        <v>0</v>
      </c>
      <c r="P11" s="41">
        <f t="shared" ref="P11:P16" si="3">SUM(D11:N11)</f>
        <v>0</v>
      </c>
    </row>
    <row r="12" spans="1:16" x14ac:dyDescent="0.2">
      <c r="B12" s="37"/>
      <c r="C12" s="8" t="s">
        <v>166</v>
      </c>
      <c r="D12" s="41">
        <v>0</v>
      </c>
      <c r="E12" s="41">
        <v>0</v>
      </c>
      <c r="F12" s="41">
        <v>0</v>
      </c>
      <c r="G12" s="41">
        <v>0</v>
      </c>
      <c r="H12" s="41">
        <v>0</v>
      </c>
      <c r="I12" s="41">
        <v>0</v>
      </c>
      <c r="J12" s="41">
        <v>0</v>
      </c>
      <c r="K12" s="41">
        <v>0</v>
      </c>
      <c r="L12" s="41">
        <v>0</v>
      </c>
      <c r="M12" s="41">
        <v>0</v>
      </c>
      <c r="N12" s="41">
        <v>0</v>
      </c>
      <c r="O12" s="41">
        <v>0</v>
      </c>
      <c r="P12" s="41">
        <f t="shared" si="3"/>
        <v>0</v>
      </c>
    </row>
    <row r="13" spans="1:16" x14ac:dyDescent="0.2">
      <c r="B13" s="37"/>
      <c r="C13" s="8" t="s">
        <v>167</v>
      </c>
      <c r="D13" s="41">
        <v>0</v>
      </c>
      <c r="E13" s="41">
        <v>0</v>
      </c>
      <c r="F13" s="41">
        <v>0</v>
      </c>
      <c r="G13" s="41">
        <v>0</v>
      </c>
      <c r="H13" s="41">
        <v>0</v>
      </c>
      <c r="I13" s="41">
        <v>0</v>
      </c>
      <c r="J13" s="41">
        <v>0</v>
      </c>
      <c r="K13" s="41">
        <v>0</v>
      </c>
      <c r="L13" s="41">
        <v>0</v>
      </c>
      <c r="M13" s="41">
        <v>0</v>
      </c>
      <c r="N13" s="41">
        <v>0</v>
      </c>
      <c r="O13" s="41">
        <v>0</v>
      </c>
      <c r="P13" s="41">
        <f t="shared" si="3"/>
        <v>0</v>
      </c>
    </row>
    <row r="14" spans="1:16" x14ac:dyDescent="0.2">
      <c r="B14" s="37"/>
      <c r="C14" s="8" t="s">
        <v>169</v>
      </c>
      <c r="D14" s="41">
        <v>0</v>
      </c>
      <c r="E14" s="41">
        <v>0</v>
      </c>
      <c r="F14" s="41">
        <v>0</v>
      </c>
      <c r="G14" s="41">
        <v>0</v>
      </c>
      <c r="H14" s="41">
        <v>0</v>
      </c>
      <c r="I14" s="41">
        <v>0</v>
      </c>
      <c r="J14" s="41">
        <v>0</v>
      </c>
      <c r="K14" s="41">
        <v>0</v>
      </c>
      <c r="L14" s="41">
        <v>0</v>
      </c>
      <c r="M14" s="41">
        <v>0</v>
      </c>
      <c r="N14" s="41">
        <v>0</v>
      </c>
      <c r="O14" s="41">
        <v>0</v>
      </c>
      <c r="P14" s="41">
        <f t="shared" si="3"/>
        <v>0</v>
      </c>
    </row>
    <row r="15" spans="1:16" x14ac:dyDescent="0.2">
      <c r="B15" s="37"/>
      <c r="C15" s="8" t="s">
        <v>168</v>
      </c>
      <c r="D15" s="41">
        <v>0</v>
      </c>
      <c r="E15" s="41">
        <v>0</v>
      </c>
      <c r="F15" s="41">
        <v>0</v>
      </c>
      <c r="G15" s="41">
        <v>0</v>
      </c>
      <c r="H15" s="41">
        <v>0</v>
      </c>
      <c r="I15" s="41">
        <v>0</v>
      </c>
      <c r="J15" s="41">
        <v>0</v>
      </c>
      <c r="K15" s="41">
        <v>0</v>
      </c>
      <c r="L15" s="41">
        <v>0</v>
      </c>
      <c r="M15" s="41">
        <v>0</v>
      </c>
      <c r="N15" s="41">
        <v>0</v>
      </c>
      <c r="O15" s="41">
        <v>0</v>
      </c>
      <c r="P15" s="41">
        <f t="shared" si="3"/>
        <v>0</v>
      </c>
    </row>
    <row r="16" spans="1:16" x14ac:dyDescent="0.2">
      <c r="B16" s="37"/>
      <c r="C16" s="8" t="s">
        <v>165</v>
      </c>
      <c r="D16" s="41">
        <v>0</v>
      </c>
      <c r="E16" s="41">
        <v>0</v>
      </c>
      <c r="F16" s="41">
        <v>0</v>
      </c>
      <c r="G16" s="41">
        <v>0</v>
      </c>
      <c r="H16" s="41">
        <v>0</v>
      </c>
      <c r="I16" s="41">
        <v>0</v>
      </c>
      <c r="J16" s="41">
        <v>0</v>
      </c>
      <c r="K16" s="41">
        <v>0</v>
      </c>
      <c r="L16" s="41">
        <v>0</v>
      </c>
      <c r="M16" s="41">
        <v>0</v>
      </c>
      <c r="N16" s="41">
        <v>0</v>
      </c>
      <c r="O16" s="41">
        <v>0</v>
      </c>
      <c r="P16" s="41">
        <f t="shared" si="3"/>
        <v>0</v>
      </c>
    </row>
    <row r="17" spans="1:16" x14ac:dyDescent="0.2">
      <c r="B17" s="43" t="s">
        <v>279</v>
      </c>
      <c r="C17" s="44"/>
      <c r="D17" s="45">
        <f>SUM(D11:D16)</f>
        <v>0</v>
      </c>
      <c r="E17" s="45">
        <f t="shared" ref="E17:P17" si="4">SUM(E11:E16)</f>
        <v>0</v>
      </c>
      <c r="F17" s="45">
        <f t="shared" si="4"/>
        <v>0</v>
      </c>
      <c r="G17" s="45">
        <f t="shared" si="4"/>
        <v>0</v>
      </c>
      <c r="H17" s="45">
        <f t="shared" si="4"/>
        <v>0</v>
      </c>
      <c r="I17" s="45">
        <f t="shared" si="4"/>
        <v>0</v>
      </c>
      <c r="J17" s="45">
        <f t="shared" si="4"/>
        <v>0</v>
      </c>
      <c r="K17" s="45">
        <f t="shared" si="4"/>
        <v>0</v>
      </c>
      <c r="L17" s="45">
        <f t="shared" si="4"/>
        <v>0</v>
      </c>
      <c r="M17" s="45">
        <f t="shared" si="4"/>
        <v>0</v>
      </c>
      <c r="N17" s="45">
        <f t="shared" si="4"/>
        <v>0</v>
      </c>
      <c r="O17" s="45">
        <f t="shared" si="4"/>
        <v>0</v>
      </c>
      <c r="P17" s="45">
        <f t="shared" si="4"/>
        <v>0</v>
      </c>
    </row>
    <row r="18" spans="1:16" x14ac:dyDescent="0.2">
      <c r="B18" s="37" t="s">
        <v>280</v>
      </c>
      <c r="C18" s="8" t="s">
        <v>179</v>
      </c>
      <c r="D18" s="41">
        <v>0</v>
      </c>
      <c r="E18" s="41">
        <v>7.6749999999999998</v>
      </c>
      <c r="F18" s="41">
        <v>2</v>
      </c>
      <c r="G18" s="41">
        <v>3.15</v>
      </c>
      <c r="H18" s="41">
        <v>4.5</v>
      </c>
      <c r="I18" s="41">
        <v>3.9</v>
      </c>
      <c r="J18" s="41">
        <v>7.5</v>
      </c>
      <c r="K18" s="41">
        <v>4</v>
      </c>
      <c r="L18" s="41">
        <v>3</v>
      </c>
      <c r="M18" s="41">
        <v>8</v>
      </c>
      <c r="N18" s="41">
        <v>1.4750000000000001</v>
      </c>
      <c r="O18" s="41">
        <v>0</v>
      </c>
      <c r="P18" s="41">
        <f t="shared" ref="P18:P21" si="5">SUM(D18:N18)</f>
        <v>45.2</v>
      </c>
    </row>
    <row r="19" spans="1:16" x14ac:dyDescent="0.2">
      <c r="B19" s="37"/>
      <c r="C19" s="8" t="s">
        <v>183</v>
      </c>
      <c r="D19" s="41">
        <v>0</v>
      </c>
      <c r="E19" s="41">
        <v>0</v>
      </c>
      <c r="F19" s="41">
        <v>0</v>
      </c>
      <c r="G19" s="41">
        <v>0</v>
      </c>
      <c r="H19" s="41">
        <v>2</v>
      </c>
      <c r="I19" s="41">
        <v>2</v>
      </c>
      <c r="J19" s="41">
        <v>0</v>
      </c>
      <c r="K19" s="41">
        <v>4</v>
      </c>
      <c r="L19" s="41">
        <v>0</v>
      </c>
      <c r="M19" s="41">
        <v>0</v>
      </c>
      <c r="N19" s="41">
        <v>0</v>
      </c>
      <c r="O19" s="41">
        <v>4</v>
      </c>
      <c r="P19" s="41">
        <f t="shared" si="5"/>
        <v>8</v>
      </c>
    </row>
    <row r="20" spans="1:16" x14ac:dyDescent="0.2">
      <c r="B20" s="37"/>
      <c r="C20" s="8" t="s">
        <v>184</v>
      </c>
      <c r="D20" s="41">
        <v>0</v>
      </c>
      <c r="E20" s="41">
        <v>0</v>
      </c>
      <c r="F20" s="41">
        <v>0</v>
      </c>
      <c r="G20" s="41">
        <v>0</v>
      </c>
      <c r="H20" s="41">
        <v>0</v>
      </c>
      <c r="I20" s="41">
        <v>0</v>
      </c>
      <c r="J20" s="41">
        <v>6</v>
      </c>
      <c r="K20" s="41">
        <v>0</v>
      </c>
      <c r="L20" s="41">
        <v>0</v>
      </c>
      <c r="M20" s="41">
        <v>0</v>
      </c>
      <c r="N20" s="41">
        <v>0</v>
      </c>
      <c r="O20" s="41">
        <v>0</v>
      </c>
      <c r="P20" s="41">
        <f t="shared" si="5"/>
        <v>6</v>
      </c>
    </row>
    <row r="21" spans="1:16" x14ac:dyDescent="0.2">
      <c r="B21" s="37"/>
      <c r="C21" s="8" t="s">
        <v>180</v>
      </c>
      <c r="D21" s="41">
        <v>0</v>
      </c>
      <c r="E21" s="41">
        <v>0</v>
      </c>
      <c r="F21" s="41">
        <v>0</v>
      </c>
      <c r="G21" s="41">
        <v>0</v>
      </c>
      <c r="H21" s="41">
        <v>0</v>
      </c>
      <c r="I21" s="41">
        <v>0</v>
      </c>
      <c r="J21" s="41">
        <v>0</v>
      </c>
      <c r="K21" s="41">
        <v>0</v>
      </c>
      <c r="L21" s="41">
        <v>1.825</v>
      </c>
      <c r="M21" s="41">
        <v>0</v>
      </c>
      <c r="N21" s="41">
        <v>0</v>
      </c>
      <c r="O21" s="41">
        <v>1.2</v>
      </c>
      <c r="P21" s="41">
        <f t="shared" si="5"/>
        <v>1.825</v>
      </c>
    </row>
    <row r="22" spans="1:16" x14ac:dyDescent="0.2">
      <c r="B22" s="43" t="s">
        <v>281</v>
      </c>
      <c r="C22" s="44"/>
      <c r="D22" s="45">
        <f>SUM(D18:D21)</f>
        <v>0</v>
      </c>
      <c r="E22" s="45">
        <f t="shared" ref="E22:P22" si="6">SUM(E18:E21)</f>
        <v>7.6749999999999998</v>
      </c>
      <c r="F22" s="45">
        <f t="shared" si="6"/>
        <v>2</v>
      </c>
      <c r="G22" s="45">
        <f t="shared" si="6"/>
        <v>3.15</v>
      </c>
      <c r="H22" s="45">
        <f t="shared" si="6"/>
        <v>6.5</v>
      </c>
      <c r="I22" s="45">
        <f t="shared" si="6"/>
        <v>5.9</v>
      </c>
      <c r="J22" s="45">
        <f t="shared" si="6"/>
        <v>13.5</v>
      </c>
      <c r="K22" s="45">
        <f t="shared" si="6"/>
        <v>8</v>
      </c>
      <c r="L22" s="45">
        <f t="shared" si="6"/>
        <v>4.8250000000000002</v>
      </c>
      <c r="M22" s="45">
        <f t="shared" si="6"/>
        <v>8</v>
      </c>
      <c r="N22" s="45">
        <f t="shared" si="6"/>
        <v>1.4750000000000001</v>
      </c>
      <c r="O22" s="45">
        <f t="shared" si="6"/>
        <v>5.2</v>
      </c>
      <c r="P22" s="45">
        <f t="shared" si="6"/>
        <v>61.025000000000006</v>
      </c>
    </row>
    <row r="23" spans="1:16" x14ac:dyDescent="0.2">
      <c r="B23" s="37" t="s">
        <v>282</v>
      </c>
      <c r="C23" s="8" t="s">
        <v>181</v>
      </c>
      <c r="D23" s="41">
        <v>0</v>
      </c>
      <c r="E23" s="41">
        <v>0</v>
      </c>
      <c r="F23" s="41">
        <v>2</v>
      </c>
      <c r="G23" s="41">
        <v>0</v>
      </c>
      <c r="H23" s="41">
        <v>2</v>
      </c>
      <c r="I23" s="41">
        <v>0</v>
      </c>
      <c r="J23" s="41">
        <v>0</v>
      </c>
      <c r="K23" s="41">
        <v>0</v>
      </c>
      <c r="L23" s="41">
        <v>0</v>
      </c>
      <c r="M23" s="41">
        <v>0</v>
      </c>
      <c r="N23" s="41">
        <v>0</v>
      </c>
      <c r="O23" s="41">
        <v>0</v>
      </c>
      <c r="P23" s="41">
        <f t="shared" ref="P23:P26" si="7">SUM(D23:N23)</f>
        <v>4</v>
      </c>
    </row>
    <row r="24" spans="1:16" x14ac:dyDescent="0.2">
      <c r="B24" s="37"/>
      <c r="C24" s="8" t="s">
        <v>182</v>
      </c>
      <c r="D24" s="41">
        <v>0</v>
      </c>
      <c r="E24" s="41">
        <v>0</v>
      </c>
      <c r="F24" s="41">
        <v>2</v>
      </c>
      <c r="G24" s="41">
        <v>2</v>
      </c>
      <c r="H24" s="41">
        <v>0</v>
      </c>
      <c r="I24" s="41">
        <v>0</v>
      </c>
      <c r="J24" s="41">
        <v>0</v>
      </c>
      <c r="K24" s="41">
        <v>0</v>
      </c>
      <c r="L24" s="41">
        <v>0</v>
      </c>
      <c r="M24" s="41">
        <v>0</v>
      </c>
      <c r="N24" s="41">
        <v>0</v>
      </c>
      <c r="O24" s="41">
        <v>0</v>
      </c>
      <c r="P24" s="41">
        <f t="shared" si="7"/>
        <v>4</v>
      </c>
    </row>
    <row r="25" spans="1:16" x14ac:dyDescent="0.2">
      <c r="B25" s="37"/>
      <c r="C25" s="8" t="s">
        <v>185</v>
      </c>
      <c r="D25" s="41">
        <v>0</v>
      </c>
      <c r="E25" s="41">
        <v>0</v>
      </c>
      <c r="F25" s="41">
        <v>0</v>
      </c>
      <c r="G25" s="41">
        <v>0</v>
      </c>
      <c r="H25" s="41">
        <v>0</v>
      </c>
      <c r="I25" s="41">
        <v>0</v>
      </c>
      <c r="J25" s="41">
        <v>0</v>
      </c>
      <c r="K25" s="41">
        <v>0</v>
      </c>
      <c r="L25" s="41">
        <v>0</v>
      </c>
      <c r="M25" s="41">
        <v>0</v>
      </c>
      <c r="N25" s="41">
        <v>0</v>
      </c>
      <c r="O25" s="41">
        <v>0</v>
      </c>
      <c r="P25" s="41">
        <f t="shared" si="7"/>
        <v>0</v>
      </c>
    </row>
    <row r="26" spans="1:16" x14ac:dyDescent="0.2">
      <c r="B26" s="37"/>
      <c r="C26" s="8" t="s">
        <v>186</v>
      </c>
      <c r="D26" s="41">
        <v>0</v>
      </c>
      <c r="E26" s="41">
        <v>0</v>
      </c>
      <c r="F26" s="41">
        <v>0</v>
      </c>
      <c r="G26" s="41">
        <v>3.5</v>
      </c>
      <c r="H26" s="41">
        <v>0</v>
      </c>
      <c r="I26" s="41">
        <v>3.5</v>
      </c>
      <c r="J26" s="41">
        <v>0</v>
      </c>
      <c r="K26" s="41">
        <v>0</v>
      </c>
      <c r="L26" s="41">
        <v>0</v>
      </c>
      <c r="M26" s="41">
        <v>0</v>
      </c>
      <c r="N26" s="41">
        <v>0</v>
      </c>
      <c r="O26" s="41">
        <v>0</v>
      </c>
      <c r="P26" s="41">
        <f t="shared" si="7"/>
        <v>7</v>
      </c>
    </row>
    <row r="27" spans="1:16" x14ac:dyDescent="0.2">
      <c r="B27" s="46" t="s">
        <v>283</v>
      </c>
      <c r="C27" s="47"/>
      <c r="D27" s="48">
        <f>SUM(D23:D26)</f>
        <v>0</v>
      </c>
      <c r="E27" s="48">
        <f t="shared" ref="E27:P27" si="8">SUM(E23:E26)</f>
        <v>0</v>
      </c>
      <c r="F27" s="48">
        <f t="shared" si="8"/>
        <v>4</v>
      </c>
      <c r="G27" s="48">
        <f t="shared" si="8"/>
        <v>5.5</v>
      </c>
      <c r="H27" s="48">
        <f t="shared" si="8"/>
        <v>2</v>
      </c>
      <c r="I27" s="48">
        <f t="shared" si="8"/>
        <v>3.5</v>
      </c>
      <c r="J27" s="48">
        <f t="shared" si="8"/>
        <v>0</v>
      </c>
      <c r="K27" s="48">
        <f t="shared" si="8"/>
        <v>0</v>
      </c>
      <c r="L27" s="48">
        <f t="shared" si="8"/>
        <v>0</v>
      </c>
      <c r="M27" s="48">
        <f t="shared" si="8"/>
        <v>0</v>
      </c>
      <c r="N27" s="48">
        <f t="shared" si="8"/>
        <v>0</v>
      </c>
      <c r="O27" s="48">
        <f t="shared" si="8"/>
        <v>0</v>
      </c>
      <c r="P27" s="48">
        <f t="shared" si="8"/>
        <v>15</v>
      </c>
    </row>
    <row r="28" spans="1:16" x14ac:dyDescent="0.2">
      <c r="A28" s="49" t="s">
        <v>284</v>
      </c>
      <c r="B28" s="50"/>
      <c r="C28" s="51"/>
      <c r="D28" s="52">
        <f>D5+D10+D17+D22+D27</f>
        <v>0</v>
      </c>
      <c r="E28" s="52">
        <f t="shared" ref="E28:P28" si="9">E5+E10+E17+E22+E27</f>
        <v>28.675000000000001</v>
      </c>
      <c r="F28" s="52">
        <f t="shared" si="9"/>
        <v>22</v>
      </c>
      <c r="G28" s="52">
        <f t="shared" si="9"/>
        <v>22.65</v>
      </c>
      <c r="H28" s="52">
        <f t="shared" si="9"/>
        <v>40</v>
      </c>
      <c r="I28" s="52">
        <f t="shared" si="9"/>
        <v>11.375</v>
      </c>
      <c r="J28" s="52">
        <f t="shared" si="9"/>
        <v>21.5</v>
      </c>
      <c r="K28" s="52">
        <f t="shared" si="9"/>
        <v>12.725</v>
      </c>
      <c r="L28" s="52">
        <f t="shared" si="9"/>
        <v>12.824999999999999</v>
      </c>
      <c r="M28" s="52">
        <f t="shared" si="9"/>
        <v>18</v>
      </c>
      <c r="N28" s="52">
        <f t="shared" si="9"/>
        <v>10.475</v>
      </c>
      <c r="O28" s="52">
        <f t="shared" si="9"/>
        <v>7.7</v>
      </c>
      <c r="P28" s="52">
        <f t="shared" si="9"/>
        <v>200.22499999999999</v>
      </c>
    </row>
    <row r="29" spans="1:16" x14ac:dyDescent="0.2">
      <c r="A29" s="40" t="s">
        <v>285</v>
      </c>
      <c r="B29" s="37" t="s">
        <v>286</v>
      </c>
      <c r="C29" s="8" t="s">
        <v>177</v>
      </c>
      <c r="D29" s="41">
        <v>2</v>
      </c>
      <c r="E29" s="41">
        <v>0</v>
      </c>
      <c r="F29" s="41">
        <v>0</v>
      </c>
      <c r="G29" s="41">
        <v>1.25</v>
      </c>
      <c r="H29" s="41">
        <v>0</v>
      </c>
      <c r="I29" s="41">
        <v>5</v>
      </c>
      <c r="J29" s="41">
        <v>9</v>
      </c>
      <c r="K29" s="41">
        <v>4</v>
      </c>
      <c r="L29" s="41">
        <v>2</v>
      </c>
      <c r="M29" s="41">
        <v>0</v>
      </c>
      <c r="N29" s="41">
        <v>10.25</v>
      </c>
      <c r="O29" s="41">
        <v>4</v>
      </c>
      <c r="P29" s="41">
        <f t="shared" ref="P29:P30" si="10">SUM(D29:N29)</f>
        <v>33.5</v>
      </c>
    </row>
    <row r="30" spans="1:16" x14ac:dyDescent="0.2">
      <c r="B30" s="37"/>
      <c r="C30" s="8" t="s">
        <v>178</v>
      </c>
      <c r="D30" s="41">
        <v>0</v>
      </c>
      <c r="E30" s="41">
        <v>0</v>
      </c>
      <c r="F30" s="41">
        <v>0</v>
      </c>
      <c r="G30" s="41">
        <v>0</v>
      </c>
      <c r="H30" s="41">
        <v>0</v>
      </c>
      <c r="I30" s="41">
        <v>0</v>
      </c>
      <c r="J30" s="41">
        <v>0</v>
      </c>
      <c r="K30" s="41">
        <v>6</v>
      </c>
      <c r="L30" s="41">
        <v>0</v>
      </c>
      <c r="M30" s="41">
        <v>0</v>
      </c>
      <c r="N30" s="41">
        <v>6</v>
      </c>
      <c r="O30" s="41">
        <v>0</v>
      </c>
      <c r="P30" s="41">
        <f t="shared" si="10"/>
        <v>12</v>
      </c>
    </row>
    <row r="31" spans="1:16" x14ac:dyDescent="0.2">
      <c r="B31" s="43" t="s">
        <v>287</v>
      </c>
      <c r="C31" s="44"/>
      <c r="D31" s="45">
        <f t="shared" ref="D31:P31" si="11">SUM(D29:D30)</f>
        <v>2</v>
      </c>
      <c r="E31" s="45">
        <f t="shared" si="11"/>
        <v>0</v>
      </c>
      <c r="F31" s="45">
        <f t="shared" si="11"/>
        <v>0</v>
      </c>
      <c r="G31" s="45">
        <f t="shared" si="11"/>
        <v>1.25</v>
      </c>
      <c r="H31" s="45">
        <f t="shared" si="11"/>
        <v>0</v>
      </c>
      <c r="I31" s="45">
        <f t="shared" si="11"/>
        <v>5</v>
      </c>
      <c r="J31" s="45">
        <f t="shared" si="11"/>
        <v>9</v>
      </c>
      <c r="K31" s="45">
        <f t="shared" si="11"/>
        <v>10</v>
      </c>
      <c r="L31" s="45">
        <f t="shared" si="11"/>
        <v>2</v>
      </c>
      <c r="M31" s="45">
        <f t="shared" si="11"/>
        <v>0</v>
      </c>
      <c r="N31" s="45">
        <f t="shared" si="11"/>
        <v>16.25</v>
      </c>
      <c r="O31" s="45">
        <f t="shared" si="11"/>
        <v>4</v>
      </c>
      <c r="P31" s="45">
        <f t="shared" si="11"/>
        <v>45.5</v>
      </c>
    </row>
    <row r="32" spans="1:16" x14ac:dyDescent="0.2">
      <c r="B32" s="37" t="s">
        <v>145</v>
      </c>
      <c r="C32" s="8" t="s">
        <v>146</v>
      </c>
      <c r="D32" s="41">
        <v>0</v>
      </c>
      <c r="E32" s="41">
        <v>0</v>
      </c>
      <c r="F32" s="41">
        <v>0</v>
      </c>
      <c r="G32" s="41">
        <v>0</v>
      </c>
      <c r="H32" s="41">
        <v>6</v>
      </c>
      <c r="I32" s="41">
        <v>3</v>
      </c>
      <c r="J32" s="41">
        <v>2</v>
      </c>
      <c r="K32" s="41">
        <v>1</v>
      </c>
      <c r="L32" s="41">
        <v>0</v>
      </c>
      <c r="M32" s="41">
        <v>1.95</v>
      </c>
      <c r="N32" s="41">
        <v>4</v>
      </c>
      <c r="O32" s="41">
        <v>0</v>
      </c>
      <c r="P32" s="41">
        <f t="shared" ref="P32:P36" si="12">SUM(D32:N32)</f>
        <v>17.95</v>
      </c>
    </row>
    <row r="33" spans="2:16" x14ac:dyDescent="0.2">
      <c r="B33" s="37"/>
      <c r="C33" s="8" t="s">
        <v>147</v>
      </c>
      <c r="D33" s="41">
        <v>0</v>
      </c>
      <c r="E33" s="41">
        <v>0</v>
      </c>
      <c r="F33" s="41">
        <v>0</v>
      </c>
      <c r="G33" s="41">
        <v>0</v>
      </c>
      <c r="H33" s="41">
        <v>0</v>
      </c>
      <c r="I33" s="41">
        <v>0</v>
      </c>
      <c r="J33" s="41">
        <v>0</v>
      </c>
      <c r="K33" s="41">
        <v>0</v>
      </c>
      <c r="L33" s="41">
        <v>4</v>
      </c>
      <c r="M33" s="41">
        <v>0</v>
      </c>
      <c r="N33" s="41">
        <v>0</v>
      </c>
      <c r="O33" s="41">
        <v>0</v>
      </c>
      <c r="P33" s="41">
        <f t="shared" si="12"/>
        <v>4</v>
      </c>
    </row>
    <row r="34" spans="2:16" x14ac:dyDescent="0.2">
      <c r="B34" s="37"/>
      <c r="C34" s="8" t="s">
        <v>148</v>
      </c>
      <c r="D34" s="41">
        <v>0</v>
      </c>
      <c r="E34" s="41">
        <v>6</v>
      </c>
      <c r="F34" s="41">
        <v>0</v>
      </c>
      <c r="G34" s="41">
        <v>0</v>
      </c>
      <c r="H34" s="41">
        <v>2</v>
      </c>
      <c r="I34" s="41">
        <v>4</v>
      </c>
      <c r="J34" s="41">
        <v>2</v>
      </c>
      <c r="K34" s="41">
        <v>0</v>
      </c>
      <c r="L34" s="41">
        <v>8</v>
      </c>
      <c r="M34" s="41">
        <v>2</v>
      </c>
      <c r="N34" s="41">
        <v>4</v>
      </c>
      <c r="O34" s="41">
        <v>4</v>
      </c>
      <c r="P34" s="41">
        <f t="shared" si="12"/>
        <v>28</v>
      </c>
    </row>
    <row r="35" spans="2:16" x14ac:dyDescent="0.2">
      <c r="B35" s="37"/>
      <c r="C35" s="8" t="s">
        <v>149</v>
      </c>
      <c r="D35" s="41">
        <v>5.9749999999999996</v>
      </c>
      <c r="E35" s="41">
        <v>6</v>
      </c>
      <c r="F35" s="41">
        <v>0</v>
      </c>
      <c r="G35" s="41">
        <v>0</v>
      </c>
      <c r="H35" s="41">
        <v>0</v>
      </c>
      <c r="I35" s="41">
        <v>0</v>
      </c>
      <c r="J35" s="41">
        <v>0</v>
      </c>
      <c r="K35" s="41">
        <v>0</v>
      </c>
      <c r="L35" s="41">
        <v>4</v>
      </c>
      <c r="M35" s="41">
        <v>2</v>
      </c>
      <c r="N35" s="41">
        <v>2</v>
      </c>
      <c r="O35" s="41">
        <v>0</v>
      </c>
      <c r="P35" s="41">
        <f t="shared" si="12"/>
        <v>19.975000000000001</v>
      </c>
    </row>
    <row r="36" spans="2:16" x14ac:dyDescent="0.2">
      <c r="B36" s="37"/>
      <c r="C36" s="8" t="s">
        <v>150</v>
      </c>
      <c r="D36" s="41">
        <v>0</v>
      </c>
      <c r="E36" s="41">
        <v>4</v>
      </c>
      <c r="F36" s="41">
        <v>0</v>
      </c>
      <c r="G36" s="41">
        <v>2</v>
      </c>
      <c r="H36" s="41">
        <v>4</v>
      </c>
      <c r="I36" s="41">
        <v>0</v>
      </c>
      <c r="J36" s="41">
        <v>7.9249999999999998</v>
      </c>
      <c r="K36" s="41">
        <v>0</v>
      </c>
      <c r="L36" s="41">
        <v>0</v>
      </c>
      <c r="M36" s="41">
        <v>0</v>
      </c>
      <c r="N36" s="41">
        <v>5.9249999999999998</v>
      </c>
      <c r="O36" s="41">
        <v>4</v>
      </c>
      <c r="P36" s="41">
        <f t="shared" si="12"/>
        <v>23.85</v>
      </c>
    </row>
    <row r="37" spans="2:16" x14ac:dyDescent="0.2">
      <c r="B37" s="43" t="s">
        <v>288</v>
      </c>
      <c r="C37" s="44"/>
      <c r="D37" s="45">
        <f>SUM(D32:D36)</f>
        <v>5.9749999999999996</v>
      </c>
      <c r="E37" s="45">
        <f t="shared" ref="E37:P37" si="13">SUM(E32:E36)</f>
        <v>16</v>
      </c>
      <c r="F37" s="45">
        <f t="shared" si="13"/>
        <v>0</v>
      </c>
      <c r="G37" s="45">
        <f t="shared" si="13"/>
        <v>2</v>
      </c>
      <c r="H37" s="45">
        <f t="shared" si="13"/>
        <v>12</v>
      </c>
      <c r="I37" s="45">
        <f t="shared" si="13"/>
        <v>7</v>
      </c>
      <c r="J37" s="45">
        <f t="shared" si="13"/>
        <v>11.925000000000001</v>
      </c>
      <c r="K37" s="45">
        <f t="shared" si="13"/>
        <v>1</v>
      </c>
      <c r="L37" s="45">
        <f t="shared" si="13"/>
        <v>16</v>
      </c>
      <c r="M37" s="45">
        <f t="shared" si="13"/>
        <v>5.95</v>
      </c>
      <c r="N37" s="45">
        <f t="shared" si="13"/>
        <v>15.925000000000001</v>
      </c>
      <c r="O37" s="45">
        <f t="shared" si="13"/>
        <v>8</v>
      </c>
      <c r="P37" s="45">
        <f t="shared" si="13"/>
        <v>93.775000000000006</v>
      </c>
    </row>
    <row r="38" spans="2:16" x14ac:dyDescent="0.2">
      <c r="B38" s="37" t="s">
        <v>289</v>
      </c>
      <c r="C38" s="8" t="s">
        <v>188</v>
      </c>
      <c r="D38" s="41">
        <v>0</v>
      </c>
      <c r="E38" s="41">
        <v>4</v>
      </c>
      <c r="F38" s="41">
        <v>7.7249999999999996</v>
      </c>
      <c r="G38" s="41">
        <v>0</v>
      </c>
      <c r="H38" s="41">
        <v>0</v>
      </c>
      <c r="I38" s="41">
        <v>0</v>
      </c>
      <c r="J38" s="41">
        <v>0</v>
      </c>
      <c r="K38" s="41">
        <v>0</v>
      </c>
      <c r="L38" s="41">
        <v>4</v>
      </c>
      <c r="M38" s="41">
        <v>0</v>
      </c>
      <c r="N38" s="41">
        <v>4</v>
      </c>
      <c r="O38" s="41">
        <v>0</v>
      </c>
      <c r="P38" s="41">
        <f t="shared" ref="P38:P43" si="14">SUM(D38:N38)</f>
        <v>19.725000000000001</v>
      </c>
    </row>
    <row r="39" spans="2:16" x14ac:dyDescent="0.2">
      <c r="B39" s="37"/>
      <c r="C39" s="8" t="s">
        <v>290</v>
      </c>
      <c r="D39" s="41">
        <v>4</v>
      </c>
      <c r="E39" s="41">
        <v>0</v>
      </c>
      <c r="F39" s="41">
        <v>4</v>
      </c>
      <c r="G39" s="41">
        <v>0</v>
      </c>
      <c r="H39" s="41">
        <v>0</v>
      </c>
      <c r="I39" s="41">
        <v>2</v>
      </c>
      <c r="J39" s="41">
        <v>2</v>
      </c>
      <c r="K39" s="41">
        <v>2</v>
      </c>
      <c r="L39" s="41">
        <v>6</v>
      </c>
      <c r="M39" s="41">
        <v>-2</v>
      </c>
      <c r="N39" s="41">
        <v>6</v>
      </c>
      <c r="O39" s="41">
        <v>2</v>
      </c>
      <c r="P39" s="41">
        <f t="shared" si="14"/>
        <v>24</v>
      </c>
    </row>
    <row r="40" spans="2:16" x14ac:dyDescent="0.2">
      <c r="B40" s="37"/>
      <c r="C40" s="8" t="s">
        <v>291</v>
      </c>
      <c r="D40" s="41">
        <v>0</v>
      </c>
      <c r="E40" s="41">
        <v>0</v>
      </c>
      <c r="F40" s="41">
        <v>0</v>
      </c>
      <c r="G40" s="41">
        <v>0</v>
      </c>
      <c r="H40" s="41">
        <v>0</v>
      </c>
      <c r="I40" s="41">
        <v>0</v>
      </c>
      <c r="J40" s="41">
        <v>0</v>
      </c>
      <c r="K40" s="41">
        <v>0</v>
      </c>
      <c r="L40" s="41">
        <v>0</v>
      </c>
      <c r="M40" s="41">
        <v>0</v>
      </c>
      <c r="N40" s="41">
        <v>0</v>
      </c>
      <c r="O40" s="41">
        <v>0</v>
      </c>
      <c r="P40" s="41">
        <f t="shared" si="14"/>
        <v>0</v>
      </c>
    </row>
    <row r="41" spans="2:16" x14ac:dyDescent="0.2">
      <c r="B41" s="37"/>
      <c r="C41" s="8" t="s">
        <v>189</v>
      </c>
      <c r="D41" s="41">
        <v>0</v>
      </c>
      <c r="E41" s="41">
        <v>0</v>
      </c>
      <c r="F41" s="41">
        <v>3.4249999999999998</v>
      </c>
      <c r="G41" s="41">
        <v>0</v>
      </c>
      <c r="H41" s="41">
        <v>8.8000000000000007</v>
      </c>
      <c r="I41" s="41">
        <v>0</v>
      </c>
      <c r="J41" s="41">
        <v>0</v>
      </c>
      <c r="K41" s="41">
        <v>0</v>
      </c>
      <c r="L41" s="41">
        <v>8.4499999999999993</v>
      </c>
      <c r="M41" s="41">
        <v>0</v>
      </c>
      <c r="N41" s="41">
        <v>0</v>
      </c>
      <c r="O41" s="41">
        <v>3</v>
      </c>
      <c r="P41" s="41">
        <f t="shared" si="14"/>
        <v>20.675000000000001</v>
      </c>
    </row>
    <row r="42" spans="2:16" x14ac:dyDescent="0.2">
      <c r="B42" s="37"/>
      <c r="C42" s="8" t="s">
        <v>190</v>
      </c>
      <c r="D42" s="41">
        <v>0</v>
      </c>
      <c r="E42" s="41">
        <v>0</v>
      </c>
      <c r="F42" s="41">
        <v>0</v>
      </c>
      <c r="G42" s="41">
        <v>0</v>
      </c>
      <c r="H42" s="41">
        <v>0</v>
      </c>
      <c r="I42" s="41">
        <v>0</v>
      </c>
      <c r="J42" s="41">
        <v>0</v>
      </c>
      <c r="K42" s="41">
        <v>4</v>
      </c>
      <c r="L42" s="41">
        <v>0</v>
      </c>
      <c r="M42" s="41">
        <v>0</v>
      </c>
      <c r="N42" s="41">
        <v>0</v>
      </c>
      <c r="O42" s="41">
        <v>0</v>
      </c>
      <c r="P42" s="41">
        <f t="shared" si="14"/>
        <v>4</v>
      </c>
    </row>
    <row r="43" spans="2:16" x14ac:dyDescent="0.2">
      <c r="B43" s="37"/>
      <c r="C43" s="8" t="s">
        <v>191</v>
      </c>
      <c r="D43" s="41">
        <v>0</v>
      </c>
      <c r="E43" s="41">
        <v>8</v>
      </c>
      <c r="F43" s="41">
        <v>0</v>
      </c>
      <c r="G43" s="41">
        <v>0</v>
      </c>
      <c r="H43" s="41">
        <v>0</v>
      </c>
      <c r="I43" s="41">
        <v>0</v>
      </c>
      <c r="J43" s="41">
        <v>0</v>
      </c>
      <c r="K43" s="41">
        <v>0</v>
      </c>
      <c r="L43" s="41">
        <v>2</v>
      </c>
      <c r="M43" s="41">
        <v>0</v>
      </c>
      <c r="N43" s="41">
        <v>6</v>
      </c>
      <c r="O43" s="41">
        <v>0</v>
      </c>
      <c r="P43" s="41">
        <f t="shared" si="14"/>
        <v>16</v>
      </c>
    </row>
    <row r="44" spans="2:16" x14ac:dyDescent="0.2">
      <c r="B44" s="43" t="s">
        <v>292</v>
      </c>
      <c r="C44" s="44"/>
      <c r="D44" s="45">
        <f>SUM(D38:D43)</f>
        <v>4</v>
      </c>
      <c r="E44" s="45">
        <f t="shared" ref="E44:P44" si="15">SUM(E38:E43)</f>
        <v>12</v>
      </c>
      <c r="F44" s="45">
        <f t="shared" si="15"/>
        <v>15.149999999999999</v>
      </c>
      <c r="G44" s="45">
        <f t="shared" si="15"/>
        <v>0</v>
      </c>
      <c r="H44" s="45">
        <f t="shared" si="15"/>
        <v>8.8000000000000007</v>
      </c>
      <c r="I44" s="45">
        <f t="shared" si="15"/>
        <v>2</v>
      </c>
      <c r="J44" s="45">
        <f t="shared" si="15"/>
        <v>2</v>
      </c>
      <c r="K44" s="45">
        <f t="shared" si="15"/>
        <v>6</v>
      </c>
      <c r="L44" s="45">
        <f t="shared" si="15"/>
        <v>20.45</v>
      </c>
      <c r="M44" s="45">
        <f t="shared" si="15"/>
        <v>-2</v>
      </c>
      <c r="N44" s="45">
        <f t="shared" si="15"/>
        <v>16</v>
      </c>
      <c r="O44" s="45">
        <f t="shared" si="15"/>
        <v>5</v>
      </c>
      <c r="P44" s="45">
        <f t="shared" si="15"/>
        <v>84.4</v>
      </c>
    </row>
    <row r="45" spans="2:16" x14ac:dyDescent="0.2">
      <c r="B45" s="37" t="s">
        <v>293</v>
      </c>
      <c r="C45" s="8" t="s">
        <v>6</v>
      </c>
      <c r="D45" s="41">
        <v>0</v>
      </c>
      <c r="E45" s="41">
        <v>0</v>
      </c>
      <c r="F45" s="41">
        <v>2</v>
      </c>
      <c r="G45" s="41">
        <v>0</v>
      </c>
      <c r="H45" s="41">
        <v>2</v>
      </c>
      <c r="I45" s="41">
        <v>2.5</v>
      </c>
      <c r="J45" s="41">
        <v>5.5</v>
      </c>
      <c r="K45" s="41">
        <v>0</v>
      </c>
      <c r="L45" s="41">
        <v>4</v>
      </c>
      <c r="M45" s="41">
        <v>1</v>
      </c>
      <c r="N45" s="41">
        <v>11</v>
      </c>
      <c r="O45" s="41">
        <v>9.9499999999999993</v>
      </c>
      <c r="P45" s="41">
        <f t="shared" ref="P45:P49" si="16">SUM(D45:N45)</f>
        <v>28</v>
      </c>
    </row>
    <row r="46" spans="2:16" x14ac:dyDescent="0.2">
      <c r="B46" s="37"/>
      <c r="C46" s="8" t="s">
        <v>152</v>
      </c>
      <c r="D46" s="41">
        <v>0</v>
      </c>
      <c r="E46" s="41">
        <v>0</v>
      </c>
      <c r="F46" s="41">
        <v>0</v>
      </c>
      <c r="G46" s="41">
        <v>0</v>
      </c>
      <c r="H46" s="41">
        <v>0</v>
      </c>
      <c r="I46" s="41">
        <v>0</v>
      </c>
      <c r="J46" s="41">
        <v>0</v>
      </c>
      <c r="K46" s="41">
        <v>0</v>
      </c>
      <c r="L46" s="41">
        <v>0</v>
      </c>
      <c r="M46" s="41">
        <v>2</v>
      </c>
      <c r="N46" s="41">
        <v>2</v>
      </c>
      <c r="O46" s="41">
        <v>0</v>
      </c>
      <c r="P46" s="41">
        <f t="shared" si="16"/>
        <v>4</v>
      </c>
    </row>
    <row r="47" spans="2:16" x14ac:dyDescent="0.2">
      <c r="B47" s="37"/>
      <c r="C47" s="8" t="s">
        <v>153</v>
      </c>
      <c r="D47" s="41">
        <v>3.9249999999999998</v>
      </c>
      <c r="E47" s="41">
        <v>0</v>
      </c>
      <c r="F47" s="41">
        <v>0</v>
      </c>
      <c r="G47" s="41">
        <v>7.65</v>
      </c>
      <c r="H47" s="41">
        <v>1</v>
      </c>
      <c r="I47" s="41">
        <v>3.6750000000000003</v>
      </c>
      <c r="J47" s="41">
        <v>3.9249999999999998</v>
      </c>
      <c r="K47" s="41">
        <v>3.6749999999999998</v>
      </c>
      <c r="L47" s="41">
        <v>3.7749999999999999</v>
      </c>
      <c r="M47" s="41">
        <v>0</v>
      </c>
      <c r="N47" s="41">
        <v>0</v>
      </c>
      <c r="O47" s="41">
        <v>0</v>
      </c>
      <c r="P47" s="41">
        <f t="shared" si="16"/>
        <v>27.625</v>
      </c>
    </row>
    <row r="48" spans="2:16" x14ac:dyDescent="0.2">
      <c r="B48" s="37"/>
      <c r="C48" s="8" t="s">
        <v>154</v>
      </c>
      <c r="D48" s="41">
        <v>2</v>
      </c>
      <c r="E48" s="41">
        <v>0</v>
      </c>
      <c r="F48" s="41">
        <v>0</v>
      </c>
      <c r="G48" s="41">
        <v>0</v>
      </c>
      <c r="H48" s="41">
        <v>2.5</v>
      </c>
      <c r="I48" s="41">
        <v>5</v>
      </c>
      <c r="J48" s="41">
        <v>0</v>
      </c>
      <c r="K48" s="41">
        <v>30.274999999999999</v>
      </c>
      <c r="L48" s="41">
        <v>6</v>
      </c>
      <c r="M48" s="41">
        <v>0</v>
      </c>
      <c r="N48" s="41">
        <v>12</v>
      </c>
      <c r="O48" s="41">
        <v>0</v>
      </c>
      <c r="P48" s="41">
        <f t="shared" si="16"/>
        <v>57.774999999999999</v>
      </c>
    </row>
    <row r="49" spans="1:16" x14ac:dyDescent="0.2">
      <c r="B49" s="37"/>
      <c r="C49" s="8" t="s">
        <v>156</v>
      </c>
      <c r="D49" s="41">
        <v>0</v>
      </c>
      <c r="E49" s="41">
        <v>0</v>
      </c>
      <c r="F49" s="41">
        <v>0</v>
      </c>
      <c r="G49" s="41">
        <v>0</v>
      </c>
      <c r="H49" s="41">
        <v>0</v>
      </c>
      <c r="I49" s="41">
        <v>0</v>
      </c>
      <c r="J49" s="41">
        <v>0</v>
      </c>
      <c r="K49" s="41">
        <v>0</v>
      </c>
      <c r="L49" s="41">
        <v>0</v>
      </c>
      <c r="M49" s="41">
        <v>0</v>
      </c>
      <c r="N49" s="41">
        <v>0</v>
      </c>
      <c r="O49" s="41">
        <v>0</v>
      </c>
      <c r="P49" s="41">
        <f t="shared" si="16"/>
        <v>0</v>
      </c>
    </row>
    <row r="50" spans="1:16" x14ac:dyDescent="0.2">
      <c r="B50" s="43" t="s">
        <v>294</v>
      </c>
      <c r="C50" s="44"/>
      <c r="D50" s="45">
        <f>SUM(D45:D49)</f>
        <v>5.9249999999999998</v>
      </c>
      <c r="E50" s="45">
        <f t="shared" ref="E50:P50" si="17">SUM(E45:E49)</f>
        <v>0</v>
      </c>
      <c r="F50" s="45">
        <f t="shared" si="17"/>
        <v>2</v>
      </c>
      <c r="G50" s="45">
        <f t="shared" si="17"/>
        <v>7.65</v>
      </c>
      <c r="H50" s="45">
        <f t="shared" si="17"/>
        <v>5.5</v>
      </c>
      <c r="I50" s="45">
        <f t="shared" si="17"/>
        <v>11.175000000000001</v>
      </c>
      <c r="J50" s="45">
        <f t="shared" si="17"/>
        <v>9.4250000000000007</v>
      </c>
      <c r="K50" s="45">
        <f t="shared" si="17"/>
        <v>33.949999999999996</v>
      </c>
      <c r="L50" s="45">
        <f t="shared" si="17"/>
        <v>13.775</v>
      </c>
      <c r="M50" s="45">
        <f t="shared" si="17"/>
        <v>3</v>
      </c>
      <c r="N50" s="45">
        <f t="shared" si="17"/>
        <v>25</v>
      </c>
      <c r="O50" s="45">
        <f t="shared" si="17"/>
        <v>9.9499999999999993</v>
      </c>
      <c r="P50" s="45">
        <f t="shared" si="17"/>
        <v>117.4</v>
      </c>
    </row>
    <row r="51" spans="1:16" x14ac:dyDescent="0.2">
      <c r="B51" s="37" t="s">
        <v>174</v>
      </c>
      <c r="C51" s="8" t="s">
        <v>175</v>
      </c>
      <c r="D51" s="41">
        <v>0</v>
      </c>
      <c r="E51" s="41">
        <v>2</v>
      </c>
      <c r="F51" s="41">
        <v>2</v>
      </c>
      <c r="G51" s="41">
        <v>8</v>
      </c>
      <c r="H51" s="41">
        <v>9.4749999999999996</v>
      </c>
      <c r="I51" s="41">
        <v>4</v>
      </c>
      <c r="J51" s="41">
        <v>6</v>
      </c>
      <c r="K51" s="41">
        <v>19</v>
      </c>
      <c r="L51" s="41">
        <v>1.125</v>
      </c>
      <c r="M51" s="41">
        <v>10</v>
      </c>
      <c r="N51" s="41">
        <v>11.75</v>
      </c>
      <c r="O51" s="41">
        <v>10</v>
      </c>
      <c r="P51" s="41">
        <f t="shared" ref="P51" si="18">SUM(D51:N51)</f>
        <v>73.349999999999994</v>
      </c>
    </row>
    <row r="52" spans="1:16" x14ac:dyDescent="0.2">
      <c r="B52" s="43" t="s">
        <v>295</v>
      </c>
      <c r="C52" s="44"/>
      <c r="D52" s="45">
        <f t="shared" ref="D52:P52" si="19">SUM(D51:D51)</f>
        <v>0</v>
      </c>
      <c r="E52" s="45">
        <f t="shared" si="19"/>
        <v>2</v>
      </c>
      <c r="F52" s="45">
        <f t="shared" si="19"/>
        <v>2</v>
      </c>
      <c r="G52" s="45">
        <f t="shared" si="19"/>
        <v>8</v>
      </c>
      <c r="H52" s="45">
        <f t="shared" si="19"/>
        <v>9.4749999999999996</v>
      </c>
      <c r="I52" s="45">
        <f t="shared" si="19"/>
        <v>4</v>
      </c>
      <c r="J52" s="45">
        <f t="shared" si="19"/>
        <v>6</v>
      </c>
      <c r="K52" s="45">
        <f t="shared" si="19"/>
        <v>19</v>
      </c>
      <c r="L52" s="45">
        <f t="shared" si="19"/>
        <v>1.125</v>
      </c>
      <c r="M52" s="45">
        <f t="shared" si="19"/>
        <v>10</v>
      </c>
      <c r="N52" s="45">
        <f t="shared" si="19"/>
        <v>11.75</v>
      </c>
      <c r="O52" s="45">
        <f t="shared" si="19"/>
        <v>10</v>
      </c>
      <c r="P52" s="45">
        <f t="shared" si="19"/>
        <v>73.349999999999994</v>
      </c>
    </row>
    <row r="53" spans="1:16" x14ac:dyDescent="0.2">
      <c r="A53" s="49" t="s">
        <v>296</v>
      </c>
      <c r="B53" s="50"/>
      <c r="C53" s="51"/>
      <c r="D53" s="52">
        <f t="shared" ref="D53:P53" si="20">D31+D37+D44+D50+D52</f>
        <v>17.899999999999999</v>
      </c>
      <c r="E53" s="52">
        <f t="shared" si="20"/>
        <v>30</v>
      </c>
      <c r="F53" s="52">
        <f t="shared" si="20"/>
        <v>19.149999999999999</v>
      </c>
      <c r="G53" s="52">
        <f t="shared" si="20"/>
        <v>18.899999999999999</v>
      </c>
      <c r="H53" s="52">
        <f t="shared" si="20"/>
        <v>35.774999999999999</v>
      </c>
      <c r="I53" s="52">
        <f t="shared" si="20"/>
        <v>29.175000000000001</v>
      </c>
      <c r="J53" s="52">
        <f t="shared" si="20"/>
        <v>38.35</v>
      </c>
      <c r="K53" s="52">
        <f t="shared" si="20"/>
        <v>69.949999999999989</v>
      </c>
      <c r="L53" s="52">
        <f t="shared" si="20"/>
        <v>53.35</v>
      </c>
      <c r="M53" s="52">
        <f t="shared" si="20"/>
        <v>16.95</v>
      </c>
      <c r="N53" s="52">
        <f t="shared" si="20"/>
        <v>84.924999999999997</v>
      </c>
      <c r="O53" s="52">
        <f t="shared" si="20"/>
        <v>36.950000000000003</v>
      </c>
      <c r="P53" s="52">
        <f t="shared" si="20"/>
        <v>414.42500000000007</v>
      </c>
    </row>
    <row r="54" spans="1:16" x14ac:dyDescent="0.2">
      <c r="A54" s="40" t="s">
        <v>297</v>
      </c>
      <c r="B54" s="37" t="s">
        <v>23</v>
      </c>
      <c r="C54" s="8" t="s">
        <v>126</v>
      </c>
      <c r="D54" s="41">
        <v>0</v>
      </c>
      <c r="E54" s="41">
        <v>0</v>
      </c>
      <c r="F54" s="41">
        <v>5.9249999999999998</v>
      </c>
      <c r="G54" s="41">
        <v>4</v>
      </c>
      <c r="H54" s="41">
        <v>2.9750000000000001</v>
      </c>
      <c r="I54" s="41">
        <v>2</v>
      </c>
      <c r="J54" s="41">
        <v>0</v>
      </c>
      <c r="K54" s="41">
        <v>2</v>
      </c>
      <c r="L54" s="41">
        <v>1</v>
      </c>
      <c r="M54" s="41">
        <v>0</v>
      </c>
      <c r="N54" s="41">
        <v>2</v>
      </c>
      <c r="O54" s="41">
        <v>3</v>
      </c>
      <c r="P54" s="41">
        <f>SUM(D54:N54)</f>
        <v>19.899999999999999</v>
      </c>
    </row>
    <row r="55" spans="1:16" x14ac:dyDescent="0.2">
      <c r="B55" s="43" t="s">
        <v>298</v>
      </c>
      <c r="C55" s="44"/>
      <c r="D55" s="45">
        <f>SUM(D54)</f>
        <v>0</v>
      </c>
      <c r="E55" s="45">
        <f t="shared" ref="E55:P55" si="21">SUM(E54)</f>
        <v>0</v>
      </c>
      <c r="F55" s="45">
        <f t="shared" si="21"/>
        <v>5.9249999999999998</v>
      </c>
      <c r="G55" s="45">
        <f t="shared" si="21"/>
        <v>4</v>
      </c>
      <c r="H55" s="45">
        <f t="shared" si="21"/>
        <v>2.9750000000000001</v>
      </c>
      <c r="I55" s="45">
        <f t="shared" si="21"/>
        <v>2</v>
      </c>
      <c r="J55" s="45">
        <f t="shared" si="21"/>
        <v>0</v>
      </c>
      <c r="K55" s="45">
        <f t="shared" si="21"/>
        <v>2</v>
      </c>
      <c r="L55" s="45">
        <f t="shared" si="21"/>
        <v>1</v>
      </c>
      <c r="M55" s="45">
        <f t="shared" si="21"/>
        <v>0</v>
      </c>
      <c r="N55" s="45">
        <f t="shared" si="21"/>
        <v>2</v>
      </c>
      <c r="O55" s="45">
        <f t="shared" si="21"/>
        <v>3</v>
      </c>
      <c r="P55" s="45">
        <f t="shared" si="21"/>
        <v>19.899999999999999</v>
      </c>
    </row>
    <row r="56" spans="1:16" x14ac:dyDescent="0.2">
      <c r="B56" s="37" t="s">
        <v>299</v>
      </c>
      <c r="C56" s="8" t="s">
        <v>158</v>
      </c>
      <c r="D56" s="41">
        <v>0</v>
      </c>
      <c r="E56" s="41">
        <v>0</v>
      </c>
      <c r="F56" s="41">
        <v>4</v>
      </c>
      <c r="G56" s="41">
        <v>0</v>
      </c>
      <c r="H56" s="41">
        <v>0</v>
      </c>
      <c r="I56" s="41">
        <v>0.5</v>
      </c>
      <c r="J56" s="41">
        <v>12.5</v>
      </c>
      <c r="K56" s="41">
        <v>1.7</v>
      </c>
      <c r="L56" s="41">
        <v>0</v>
      </c>
      <c r="M56" s="41">
        <v>1</v>
      </c>
      <c r="N56" s="41">
        <v>0</v>
      </c>
      <c r="O56" s="41">
        <v>0</v>
      </c>
      <c r="P56" s="41">
        <f t="shared" ref="P56:P58" si="22">SUM(D56:N56)</f>
        <v>19.7</v>
      </c>
    </row>
    <row r="57" spans="1:16" x14ac:dyDescent="0.2">
      <c r="B57" s="37"/>
      <c r="C57" s="8" t="s">
        <v>135</v>
      </c>
      <c r="D57" s="41">
        <v>0</v>
      </c>
      <c r="E57" s="41">
        <v>0</v>
      </c>
      <c r="F57" s="41">
        <v>3.8250000000000002</v>
      </c>
      <c r="G57" s="41">
        <v>0</v>
      </c>
      <c r="H57" s="41">
        <v>0</v>
      </c>
      <c r="I57" s="41">
        <v>0</v>
      </c>
      <c r="J57" s="41">
        <v>0</v>
      </c>
      <c r="K57" s="41">
        <v>0</v>
      </c>
      <c r="L57" s="41">
        <v>0</v>
      </c>
      <c r="M57" s="41">
        <v>0</v>
      </c>
      <c r="N57" s="41">
        <v>2</v>
      </c>
      <c r="O57" s="41">
        <v>2</v>
      </c>
      <c r="P57" s="41">
        <f t="shared" si="22"/>
        <v>5.8250000000000002</v>
      </c>
    </row>
    <row r="58" spans="1:16" x14ac:dyDescent="0.2">
      <c r="B58" s="37"/>
      <c r="C58" s="8" t="s">
        <v>136</v>
      </c>
      <c r="D58" s="41">
        <v>3.9750000000000001</v>
      </c>
      <c r="E58" s="41">
        <v>0</v>
      </c>
      <c r="F58" s="41">
        <v>1.85</v>
      </c>
      <c r="G58" s="41">
        <v>7.9249999999999998</v>
      </c>
      <c r="H58" s="41">
        <v>0</v>
      </c>
      <c r="I58" s="41">
        <v>3.4750000000000001</v>
      </c>
      <c r="J58" s="41">
        <v>0</v>
      </c>
      <c r="K58" s="41">
        <v>3</v>
      </c>
      <c r="L58" s="41">
        <v>3.55</v>
      </c>
      <c r="M58" s="41">
        <v>0</v>
      </c>
      <c r="N58" s="41">
        <v>3.2</v>
      </c>
      <c r="O58" s="41">
        <v>0</v>
      </c>
      <c r="P58" s="41">
        <f t="shared" si="22"/>
        <v>26.975000000000001</v>
      </c>
    </row>
    <row r="59" spans="1:16" x14ac:dyDescent="0.2">
      <c r="B59" s="43" t="s">
        <v>300</v>
      </c>
      <c r="C59" s="44"/>
      <c r="D59" s="45">
        <f>SUM(D56:D58)</f>
        <v>3.9750000000000001</v>
      </c>
      <c r="E59" s="45">
        <f t="shared" ref="E59:P59" si="23">SUM(E56:E58)</f>
        <v>0</v>
      </c>
      <c r="F59" s="45">
        <f t="shared" si="23"/>
        <v>9.6750000000000007</v>
      </c>
      <c r="G59" s="45">
        <f t="shared" si="23"/>
        <v>7.9249999999999998</v>
      </c>
      <c r="H59" s="45">
        <f t="shared" si="23"/>
        <v>0</v>
      </c>
      <c r="I59" s="45">
        <f t="shared" si="23"/>
        <v>3.9750000000000001</v>
      </c>
      <c r="J59" s="45">
        <f t="shared" si="23"/>
        <v>12.5</v>
      </c>
      <c r="K59" s="45">
        <f t="shared" si="23"/>
        <v>4.7</v>
      </c>
      <c r="L59" s="45">
        <f t="shared" si="23"/>
        <v>3.55</v>
      </c>
      <c r="M59" s="45">
        <f t="shared" si="23"/>
        <v>1</v>
      </c>
      <c r="N59" s="45">
        <f t="shared" si="23"/>
        <v>5.2</v>
      </c>
      <c r="O59" s="45">
        <f t="shared" si="23"/>
        <v>2</v>
      </c>
      <c r="P59" s="45">
        <f t="shared" si="23"/>
        <v>52.5</v>
      </c>
    </row>
    <row r="60" spans="1:16" x14ac:dyDescent="0.2">
      <c r="B60" s="37" t="s">
        <v>301</v>
      </c>
      <c r="C60" s="8" t="s">
        <v>128</v>
      </c>
      <c r="D60" s="41">
        <v>51.65</v>
      </c>
      <c r="E60" s="41">
        <v>4</v>
      </c>
      <c r="F60" s="41">
        <v>25.725000000000001</v>
      </c>
      <c r="G60" s="41">
        <v>100.52500000000001</v>
      </c>
      <c r="H60" s="41">
        <v>74.650000000000006</v>
      </c>
      <c r="I60" s="41">
        <v>77.575000000000003</v>
      </c>
      <c r="J60" s="41">
        <v>61.875</v>
      </c>
      <c r="K60" s="41">
        <v>44.174999999999997</v>
      </c>
      <c r="L60" s="41">
        <v>9</v>
      </c>
      <c r="M60" s="41">
        <v>20.95</v>
      </c>
      <c r="N60" s="41">
        <v>37.6</v>
      </c>
      <c r="O60" s="41">
        <v>51.4</v>
      </c>
      <c r="P60" s="41">
        <f>SUM(D60:N60)</f>
        <v>507.72500000000002</v>
      </c>
    </row>
    <row r="61" spans="1:16" x14ac:dyDescent="0.2">
      <c r="B61" s="43" t="s">
        <v>302</v>
      </c>
      <c r="C61" s="44"/>
      <c r="D61" s="45">
        <f>SUM(D60)</f>
        <v>51.65</v>
      </c>
      <c r="E61" s="45">
        <f t="shared" ref="E61:P61" si="24">SUM(E60)</f>
        <v>4</v>
      </c>
      <c r="F61" s="45">
        <f t="shared" si="24"/>
        <v>25.725000000000001</v>
      </c>
      <c r="G61" s="45">
        <f t="shared" si="24"/>
        <v>100.52500000000001</v>
      </c>
      <c r="H61" s="45">
        <f t="shared" si="24"/>
        <v>74.650000000000006</v>
      </c>
      <c r="I61" s="45">
        <f t="shared" si="24"/>
        <v>77.575000000000003</v>
      </c>
      <c r="J61" s="45">
        <f t="shared" si="24"/>
        <v>61.875</v>
      </c>
      <c r="K61" s="45">
        <f t="shared" si="24"/>
        <v>44.174999999999997</v>
      </c>
      <c r="L61" s="45">
        <f t="shared" si="24"/>
        <v>9</v>
      </c>
      <c r="M61" s="45">
        <f t="shared" si="24"/>
        <v>20.95</v>
      </c>
      <c r="N61" s="45">
        <f t="shared" si="24"/>
        <v>37.6</v>
      </c>
      <c r="O61" s="45">
        <f t="shared" si="24"/>
        <v>51.4</v>
      </c>
      <c r="P61" s="45">
        <f t="shared" si="24"/>
        <v>507.72500000000002</v>
      </c>
    </row>
    <row r="62" spans="1:16" x14ac:dyDescent="0.2">
      <c r="B62" s="37" t="s">
        <v>170</v>
      </c>
      <c r="C62" s="8" t="s">
        <v>171</v>
      </c>
      <c r="D62" s="41">
        <v>0</v>
      </c>
      <c r="E62" s="41">
        <v>0</v>
      </c>
      <c r="F62" s="41">
        <v>0</v>
      </c>
      <c r="G62" s="41">
        <v>6</v>
      </c>
      <c r="H62" s="41">
        <v>0</v>
      </c>
      <c r="I62" s="41">
        <v>0</v>
      </c>
      <c r="J62" s="41">
        <v>0</v>
      </c>
      <c r="K62" s="41">
        <v>0</v>
      </c>
      <c r="L62" s="41">
        <v>3.2250000000000001</v>
      </c>
      <c r="M62" s="41">
        <v>0</v>
      </c>
      <c r="N62" s="41">
        <v>0</v>
      </c>
      <c r="O62" s="41">
        <v>4</v>
      </c>
      <c r="P62" s="41">
        <f t="shared" ref="P62:P64" si="25">SUM(D62:N62)</f>
        <v>9.2249999999999996</v>
      </c>
    </row>
    <row r="63" spans="1:16" x14ac:dyDescent="0.2">
      <c r="B63" s="37"/>
      <c r="C63" s="8" t="s">
        <v>172</v>
      </c>
      <c r="D63" s="41">
        <v>0</v>
      </c>
      <c r="E63" s="41">
        <v>0</v>
      </c>
      <c r="F63" s="41">
        <v>0</v>
      </c>
      <c r="G63" s="41">
        <v>0</v>
      </c>
      <c r="H63" s="41">
        <v>0</v>
      </c>
      <c r="I63" s="41">
        <v>0</v>
      </c>
      <c r="J63" s="41">
        <v>0</v>
      </c>
      <c r="K63" s="41">
        <v>0</v>
      </c>
      <c r="L63" s="41">
        <v>0</v>
      </c>
      <c r="M63" s="41">
        <v>0</v>
      </c>
      <c r="N63" s="41">
        <v>3.875</v>
      </c>
      <c r="O63" s="41">
        <v>0</v>
      </c>
      <c r="P63" s="41">
        <f t="shared" si="25"/>
        <v>3.875</v>
      </c>
    </row>
    <row r="64" spans="1:16" x14ac:dyDescent="0.2">
      <c r="B64" s="37"/>
      <c r="C64" s="8" t="s">
        <v>173</v>
      </c>
      <c r="D64" s="41">
        <v>2</v>
      </c>
      <c r="E64" s="41">
        <v>0</v>
      </c>
      <c r="F64" s="41">
        <v>0</v>
      </c>
      <c r="G64" s="41">
        <v>0</v>
      </c>
      <c r="H64" s="41">
        <v>0</v>
      </c>
      <c r="I64" s="41">
        <v>0</v>
      </c>
      <c r="J64" s="41">
        <v>4</v>
      </c>
      <c r="K64" s="41">
        <v>0</v>
      </c>
      <c r="L64" s="41">
        <v>0</v>
      </c>
      <c r="M64" s="41">
        <v>0</v>
      </c>
      <c r="N64" s="41">
        <v>0</v>
      </c>
      <c r="O64" s="41">
        <v>0</v>
      </c>
      <c r="P64" s="41">
        <f t="shared" si="25"/>
        <v>6</v>
      </c>
    </row>
    <row r="65" spans="1:16" x14ac:dyDescent="0.2">
      <c r="B65" s="43" t="s">
        <v>303</v>
      </c>
      <c r="C65" s="44"/>
      <c r="D65" s="45">
        <f>SUM(D62:D64)</f>
        <v>2</v>
      </c>
      <c r="E65" s="45">
        <f t="shared" ref="E65:P65" si="26">SUM(E62:E64)</f>
        <v>0</v>
      </c>
      <c r="F65" s="45">
        <f t="shared" si="26"/>
        <v>0</v>
      </c>
      <c r="G65" s="45">
        <f t="shared" si="26"/>
        <v>6</v>
      </c>
      <c r="H65" s="45">
        <f t="shared" si="26"/>
        <v>0</v>
      </c>
      <c r="I65" s="45">
        <f t="shared" si="26"/>
        <v>0</v>
      </c>
      <c r="J65" s="45">
        <f t="shared" si="26"/>
        <v>4</v>
      </c>
      <c r="K65" s="45">
        <f t="shared" si="26"/>
        <v>0</v>
      </c>
      <c r="L65" s="45">
        <f t="shared" si="26"/>
        <v>3.2250000000000001</v>
      </c>
      <c r="M65" s="45">
        <f t="shared" si="26"/>
        <v>0</v>
      </c>
      <c r="N65" s="45">
        <f t="shared" si="26"/>
        <v>3.875</v>
      </c>
      <c r="O65" s="45">
        <f t="shared" si="26"/>
        <v>4</v>
      </c>
      <c r="P65" s="45">
        <f t="shared" si="26"/>
        <v>19.100000000000001</v>
      </c>
    </row>
    <row r="66" spans="1:16" x14ac:dyDescent="0.2">
      <c r="B66" s="37" t="s">
        <v>304</v>
      </c>
      <c r="C66" s="8" t="s">
        <v>129</v>
      </c>
      <c r="D66" s="41">
        <v>0</v>
      </c>
      <c r="E66" s="41">
        <v>0</v>
      </c>
      <c r="F66" s="41">
        <v>2</v>
      </c>
      <c r="G66" s="41">
        <v>0</v>
      </c>
      <c r="H66" s="41">
        <v>0</v>
      </c>
      <c r="I66" s="41">
        <v>8</v>
      </c>
      <c r="J66" s="41">
        <v>0</v>
      </c>
      <c r="K66" s="41">
        <v>0</v>
      </c>
      <c r="L66" s="41">
        <v>2</v>
      </c>
      <c r="M66" s="41">
        <v>0</v>
      </c>
      <c r="N66" s="41">
        <v>0</v>
      </c>
      <c r="O66" s="41">
        <v>0</v>
      </c>
      <c r="P66" s="41">
        <f t="shared" ref="P66:P68" si="27">SUM(D66:N66)</f>
        <v>12</v>
      </c>
    </row>
    <row r="67" spans="1:16" x14ac:dyDescent="0.2">
      <c r="B67" s="37"/>
      <c r="C67" s="8" t="s">
        <v>155</v>
      </c>
      <c r="D67" s="41">
        <v>4</v>
      </c>
      <c r="E67" s="41">
        <v>0</v>
      </c>
      <c r="F67" s="41">
        <v>2</v>
      </c>
      <c r="G67" s="41">
        <v>0</v>
      </c>
      <c r="H67" s="41">
        <v>0</v>
      </c>
      <c r="I67" s="41">
        <v>4</v>
      </c>
      <c r="J67" s="41">
        <v>4</v>
      </c>
      <c r="K67" s="41">
        <v>8</v>
      </c>
      <c r="L67" s="41">
        <v>0</v>
      </c>
      <c r="M67" s="41">
        <v>3.9750000000000001</v>
      </c>
      <c r="N67" s="41">
        <v>2.5249999999999999</v>
      </c>
      <c r="O67" s="41">
        <v>3.75</v>
      </c>
      <c r="P67" s="41">
        <f t="shared" si="27"/>
        <v>28.5</v>
      </c>
    </row>
    <row r="68" spans="1:16" x14ac:dyDescent="0.2">
      <c r="B68" s="37"/>
      <c r="C68" s="8" t="s">
        <v>157</v>
      </c>
      <c r="D68" s="41">
        <v>0</v>
      </c>
      <c r="E68" s="41">
        <v>0</v>
      </c>
      <c r="F68" s="41">
        <v>0</v>
      </c>
      <c r="G68" s="41">
        <v>0</v>
      </c>
      <c r="H68" s="41">
        <v>0</v>
      </c>
      <c r="I68" s="41">
        <v>0</v>
      </c>
      <c r="J68" s="41">
        <v>0</v>
      </c>
      <c r="K68" s="41">
        <v>2</v>
      </c>
      <c r="L68" s="41">
        <v>0</v>
      </c>
      <c r="M68" s="41">
        <v>0</v>
      </c>
      <c r="N68" s="41">
        <v>0</v>
      </c>
      <c r="O68" s="41">
        <v>0</v>
      </c>
      <c r="P68" s="41">
        <f t="shared" si="27"/>
        <v>2</v>
      </c>
    </row>
    <row r="69" spans="1:16" x14ac:dyDescent="0.2">
      <c r="B69" s="43" t="s">
        <v>305</v>
      </c>
      <c r="C69" s="44"/>
      <c r="D69" s="45">
        <f>SUM(D66:D68)</f>
        <v>4</v>
      </c>
      <c r="E69" s="45">
        <f t="shared" ref="E69:P69" si="28">SUM(E66:E68)</f>
        <v>0</v>
      </c>
      <c r="F69" s="45">
        <f t="shared" si="28"/>
        <v>4</v>
      </c>
      <c r="G69" s="45">
        <f t="shared" si="28"/>
        <v>0</v>
      </c>
      <c r="H69" s="45">
        <f t="shared" si="28"/>
        <v>0</v>
      </c>
      <c r="I69" s="45">
        <f t="shared" si="28"/>
        <v>12</v>
      </c>
      <c r="J69" s="45">
        <f t="shared" si="28"/>
        <v>4</v>
      </c>
      <c r="K69" s="45">
        <f t="shared" si="28"/>
        <v>10</v>
      </c>
      <c r="L69" s="45">
        <f t="shared" si="28"/>
        <v>2</v>
      </c>
      <c r="M69" s="45">
        <f t="shared" si="28"/>
        <v>3.9750000000000001</v>
      </c>
      <c r="N69" s="45">
        <f t="shared" si="28"/>
        <v>2.5249999999999999</v>
      </c>
      <c r="O69" s="45">
        <f t="shared" si="28"/>
        <v>3.75</v>
      </c>
      <c r="P69" s="45">
        <f t="shared" si="28"/>
        <v>42.5</v>
      </c>
    </row>
    <row r="70" spans="1:16" x14ac:dyDescent="0.2">
      <c r="A70" s="49" t="s">
        <v>306</v>
      </c>
      <c r="B70" s="50"/>
      <c r="C70" s="51"/>
      <c r="D70" s="52">
        <f>D55+D59+D61+D65+D69</f>
        <v>61.625</v>
      </c>
      <c r="E70" s="52">
        <f t="shared" ref="E70:P70" si="29">E55+E59+E61+E65+E69</f>
        <v>4</v>
      </c>
      <c r="F70" s="52">
        <f t="shared" si="29"/>
        <v>45.325000000000003</v>
      </c>
      <c r="G70" s="52">
        <f t="shared" si="29"/>
        <v>118.45</v>
      </c>
      <c r="H70" s="52">
        <f t="shared" si="29"/>
        <v>77.625</v>
      </c>
      <c r="I70" s="52">
        <f t="shared" si="29"/>
        <v>95.55</v>
      </c>
      <c r="J70" s="52">
        <f t="shared" si="29"/>
        <v>82.375</v>
      </c>
      <c r="K70" s="52">
        <f t="shared" si="29"/>
        <v>60.875</v>
      </c>
      <c r="L70" s="52">
        <f t="shared" si="29"/>
        <v>18.775000000000002</v>
      </c>
      <c r="M70" s="52">
        <f t="shared" si="29"/>
        <v>25.925000000000001</v>
      </c>
      <c r="N70" s="52">
        <f t="shared" si="29"/>
        <v>51.2</v>
      </c>
      <c r="O70" s="52">
        <f t="shared" si="29"/>
        <v>64.150000000000006</v>
      </c>
      <c r="P70" s="52">
        <f t="shared" si="29"/>
        <v>641.72500000000002</v>
      </c>
    </row>
    <row r="71" spans="1:16" x14ac:dyDescent="0.2">
      <c r="A71" s="40" t="s">
        <v>307</v>
      </c>
      <c r="B71" s="37" t="s">
        <v>131</v>
      </c>
      <c r="C71" s="8" t="s">
        <v>131</v>
      </c>
      <c r="D71" s="41">
        <v>0</v>
      </c>
      <c r="E71" s="41">
        <v>0</v>
      </c>
      <c r="F71" s="41">
        <v>0</v>
      </c>
      <c r="G71" s="41">
        <v>0</v>
      </c>
      <c r="H71" s="41">
        <v>0</v>
      </c>
      <c r="I71" s="41">
        <v>0</v>
      </c>
      <c r="J71" s="41">
        <v>0</v>
      </c>
      <c r="K71" s="41">
        <v>1.825</v>
      </c>
      <c r="L71" s="41">
        <v>0</v>
      </c>
      <c r="M71" s="41">
        <v>0</v>
      </c>
      <c r="N71" s="41">
        <v>0</v>
      </c>
      <c r="O71" s="41">
        <v>0</v>
      </c>
      <c r="P71" s="41">
        <f>SUM(D71:N71)</f>
        <v>1.825</v>
      </c>
    </row>
    <row r="72" spans="1:16" x14ac:dyDescent="0.2">
      <c r="B72" s="43" t="s">
        <v>308</v>
      </c>
      <c r="C72" s="44"/>
      <c r="D72" s="45">
        <f>SUM(D71)</f>
        <v>0</v>
      </c>
      <c r="E72" s="45">
        <f t="shared" ref="E72:P72" si="30">SUM(E71)</f>
        <v>0</v>
      </c>
      <c r="F72" s="45">
        <f t="shared" si="30"/>
        <v>0</v>
      </c>
      <c r="G72" s="45">
        <f t="shared" si="30"/>
        <v>0</v>
      </c>
      <c r="H72" s="45">
        <f t="shared" si="30"/>
        <v>0</v>
      </c>
      <c r="I72" s="45">
        <f t="shared" si="30"/>
        <v>0</v>
      </c>
      <c r="J72" s="45">
        <f t="shared" si="30"/>
        <v>0</v>
      </c>
      <c r="K72" s="45">
        <f t="shared" si="30"/>
        <v>1.825</v>
      </c>
      <c r="L72" s="45">
        <f t="shared" si="30"/>
        <v>0</v>
      </c>
      <c r="M72" s="45">
        <f t="shared" si="30"/>
        <v>0</v>
      </c>
      <c r="N72" s="45">
        <f t="shared" si="30"/>
        <v>0</v>
      </c>
      <c r="O72" s="45">
        <f t="shared" si="30"/>
        <v>0</v>
      </c>
      <c r="P72" s="45">
        <f t="shared" si="30"/>
        <v>1.825</v>
      </c>
    </row>
    <row r="73" spans="1:16" x14ac:dyDescent="0.2">
      <c r="B73" s="37" t="s">
        <v>24</v>
      </c>
      <c r="C73" s="8" t="s">
        <v>113</v>
      </c>
      <c r="D73" s="41">
        <v>0</v>
      </c>
      <c r="E73" s="41">
        <v>0</v>
      </c>
      <c r="F73" s="41">
        <v>0</v>
      </c>
      <c r="G73" s="41">
        <v>0</v>
      </c>
      <c r="H73" s="41">
        <v>0</v>
      </c>
      <c r="I73" s="41">
        <v>0</v>
      </c>
      <c r="J73" s="41">
        <v>0</v>
      </c>
      <c r="K73" s="41">
        <v>0</v>
      </c>
      <c r="L73" s="41">
        <v>0</v>
      </c>
      <c r="M73" s="41">
        <v>0</v>
      </c>
      <c r="N73" s="41">
        <v>0</v>
      </c>
      <c r="O73" s="41">
        <v>0</v>
      </c>
      <c r="P73" s="41">
        <f t="shared" ref="P73:P78" si="31">SUM(D73:N73)</f>
        <v>0</v>
      </c>
    </row>
    <row r="74" spans="1:16" x14ac:dyDescent="0.2">
      <c r="B74" s="37"/>
      <c r="C74" s="8" t="s">
        <v>114</v>
      </c>
      <c r="D74" s="41">
        <v>0</v>
      </c>
      <c r="E74" s="41">
        <v>0</v>
      </c>
      <c r="F74" s="41">
        <v>0</v>
      </c>
      <c r="G74" s="41">
        <v>2</v>
      </c>
      <c r="H74" s="41">
        <v>0</v>
      </c>
      <c r="I74" s="41">
        <v>0</v>
      </c>
      <c r="J74" s="41">
        <v>0</v>
      </c>
      <c r="K74" s="41">
        <v>0</v>
      </c>
      <c r="L74" s="41">
        <v>0</v>
      </c>
      <c r="M74" s="41">
        <v>0</v>
      </c>
      <c r="N74" s="41">
        <v>0</v>
      </c>
      <c r="O74" s="41">
        <v>0</v>
      </c>
      <c r="P74" s="41">
        <f t="shared" si="31"/>
        <v>2</v>
      </c>
    </row>
    <row r="75" spans="1:16" x14ac:dyDescent="0.2">
      <c r="B75" s="37"/>
      <c r="C75" s="8" t="s">
        <v>116</v>
      </c>
      <c r="D75" s="41">
        <v>0</v>
      </c>
      <c r="E75" s="41">
        <v>0</v>
      </c>
      <c r="F75" s="41">
        <v>0</v>
      </c>
      <c r="G75" s="41">
        <v>0</v>
      </c>
      <c r="H75" s="41">
        <v>0</v>
      </c>
      <c r="I75" s="41">
        <v>0</v>
      </c>
      <c r="J75" s="41">
        <v>0</v>
      </c>
      <c r="K75" s="41">
        <v>0</v>
      </c>
      <c r="L75" s="41">
        <v>0</v>
      </c>
      <c r="M75" s="41">
        <v>0</v>
      </c>
      <c r="N75" s="41">
        <v>0</v>
      </c>
      <c r="O75" s="41">
        <v>0</v>
      </c>
      <c r="P75" s="41">
        <f t="shared" si="31"/>
        <v>0</v>
      </c>
    </row>
    <row r="76" spans="1:16" x14ac:dyDescent="0.2">
      <c r="B76" s="37"/>
      <c r="C76" s="8" t="s">
        <v>117</v>
      </c>
      <c r="D76" s="41">
        <v>0</v>
      </c>
      <c r="E76" s="41">
        <v>0</v>
      </c>
      <c r="F76" s="41">
        <v>0</v>
      </c>
      <c r="G76" s="41">
        <v>4.8499999999999996</v>
      </c>
      <c r="H76" s="41">
        <v>0</v>
      </c>
      <c r="I76" s="41">
        <v>0</v>
      </c>
      <c r="J76" s="41">
        <v>0</v>
      </c>
      <c r="K76" s="41">
        <v>0</v>
      </c>
      <c r="L76" s="41">
        <v>0</v>
      </c>
      <c r="M76" s="41">
        <v>0</v>
      </c>
      <c r="N76" s="41">
        <v>0</v>
      </c>
      <c r="O76" s="41">
        <v>0</v>
      </c>
      <c r="P76" s="41">
        <f t="shared" si="31"/>
        <v>4.8499999999999996</v>
      </c>
    </row>
    <row r="77" spans="1:16" x14ac:dyDescent="0.2">
      <c r="B77" s="37"/>
      <c r="C77" s="8" t="s">
        <v>118</v>
      </c>
      <c r="D77" s="41">
        <v>0</v>
      </c>
      <c r="E77" s="41">
        <v>0</v>
      </c>
      <c r="F77" s="41">
        <v>0</v>
      </c>
      <c r="G77" s="41">
        <v>0</v>
      </c>
      <c r="H77" s="41">
        <v>0</v>
      </c>
      <c r="I77" s="41">
        <v>0</v>
      </c>
      <c r="J77" s="41">
        <v>0</v>
      </c>
      <c r="K77" s="41">
        <v>0</v>
      </c>
      <c r="L77" s="41">
        <v>0</v>
      </c>
      <c r="M77" s="41">
        <v>0</v>
      </c>
      <c r="N77" s="41">
        <v>0</v>
      </c>
      <c r="O77" s="41">
        <v>0</v>
      </c>
      <c r="P77" s="41">
        <f t="shared" si="31"/>
        <v>0</v>
      </c>
    </row>
    <row r="78" spans="1:16" x14ac:dyDescent="0.2">
      <c r="B78" s="37"/>
      <c r="C78" s="8" t="s">
        <v>115</v>
      </c>
      <c r="D78" s="41">
        <v>8</v>
      </c>
      <c r="E78" s="41">
        <v>0</v>
      </c>
      <c r="F78" s="41">
        <v>0</v>
      </c>
      <c r="G78" s="41">
        <v>0</v>
      </c>
      <c r="H78" s="41">
        <v>0</v>
      </c>
      <c r="I78" s="41">
        <v>0</v>
      </c>
      <c r="J78" s="41">
        <v>0</v>
      </c>
      <c r="K78" s="41">
        <v>0</v>
      </c>
      <c r="L78" s="41">
        <v>0</v>
      </c>
      <c r="M78" s="41">
        <v>0</v>
      </c>
      <c r="N78" s="41">
        <v>0</v>
      </c>
      <c r="O78" s="41">
        <v>0</v>
      </c>
      <c r="P78" s="41">
        <f t="shared" si="31"/>
        <v>8</v>
      </c>
    </row>
    <row r="79" spans="1:16" x14ac:dyDescent="0.2">
      <c r="B79" s="43" t="s">
        <v>309</v>
      </c>
      <c r="C79" s="44"/>
      <c r="D79" s="45">
        <f>SUM(D73:D78)</f>
        <v>8</v>
      </c>
      <c r="E79" s="45">
        <f t="shared" ref="E79:P79" si="32">SUM(E73:E78)</f>
        <v>0</v>
      </c>
      <c r="F79" s="45">
        <f t="shared" si="32"/>
        <v>0</v>
      </c>
      <c r="G79" s="45">
        <f t="shared" si="32"/>
        <v>6.85</v>
      </c>
      <c r="H79" s="45">
        <f t="shared" si="32"/>
        <v>0</v>
      </c>
      <c r="I79" s="45">
        <f t="shared" si="32"/>
        <v>0</v>
      </c>
      <c r="J79" s="45">
        <f t="shared" si="32"/>
        <v>0</v>
      </c>
      <c r="K79" s="45">
        <f t="shared" si="32"/>
        <v>0</v>
      </c>
      <c r="L79" s="45">
        <f t="shared" si="32"/>
        <v>0</v>
      </c>
      <c r="M79" s="45">
        <f t="shared" si="32"/>
        <v>0</v>
      </c>
      <c r="N79" s="45">
        <f t="shared" si="32"/>
        <v>0</v>
      </c>
      <c r="O79" s="45">
        <f t="shared" si="32"/>
        <v>0</v>
      </c>
      <c r="P79" s="45">
        <f t="shared" si="32"/>
        <v>14.85</v>
      </c>
    </row>
    <row r="80" spans="1:16" x14ac:dyDescent="0.2">
      <c r="B80" s="37" t="s">
        <v>310</v>
      </c>
      <c r="C80" s="8" t="s">
        <v>137</v>
      </c>
      <c r="D80" s="41">
        <v>0</v>
      </c>
      <c r="E80" s="41">
        <v>0</v>
      </c>
      <c r="F80" s="41">
        <v>2</v>
      </c>
      <c r="G80" s="41">
        <v>0</v>
      </c>
      <c r="H80" s="41">
        <v>9.8000000000000007</v>
      </c>
      <c r="I80" s="41">
        <v>0</v>
      </c>
      <c r="J80" s="41">
        <v>0</v>
      </c>
      <c r="K80" s="41">
        <v>8</v>
      </c>
      <c r="L80" s="41">
        <v>3.4249999999999998</v>
      </c>
      <c r="M80" s="41">
        <v>0</v>
      </c>
      <c r="N80" s="41">
        <v>4</v>
      </c>
      <c r="O80" s="41">
        <v>2</v>
      </c>
      <c r="P80" s="41">
        <f t="shared" ref="P80:P82" si="33">SUM(D80:N80)</f>
        <v>27.225000000000001</v>
      </c>
    </row>
    <row r="81" spans="1:16" x14ac:dyDescent="0.2">
      <c r="B81" s="37"/>
      <c r="C81" s="8" t="s">
        <v>139</v>
      </c>
      <c r="D81" s="41">
        <v>0</v>
      </c>
      <c r="E81" s="41">
        <v>0</v>
      </c>
      <c r="F81" s="41">
        <v>0</v>
      </c>
      <c r="G81" s="41">
        <v>0</v>
      </c>
      <c r="H81" s="41">
        <v>0</v>
      </c>
      <c r="I81" s="41">
        <v>0</v>
      </c>
      <c r="J81" s="41">
        <v>0</v>
      </c>
      <c r="K81" s="41">
        <v>4</v>
      </c>
      <c r="L81" s="41">
        <v>0</v>
      </c>
      <c r="M81" s="41">
        <v>0</v>
      </c>
      <c r="N81" s="41">
        <v>0</v>
      </c>
      <c r="O81" s="41">
        <v>0</v>
      </c>
      <c r="P81" s="41">
        <f t="shared" si="33"/>
        <v>4</v>
      </c>
    </row>
    <row r="82" spans="1:16" x14ac:dyDescent="0.2">
      <c r="B82" s="37"/>
      <c r="C82" s="8" t="s">
        <v>138</v>
      </c>
      <c r="D82" s="41">
        <v>0</v>
      </c>
      <c r="E82" s="41">
        <v>0</v>
      </c>
      <c r="F82" s="41">
        <v>0</v>
      </c>
      <c r="G82" s="41">
        <v>0</v>
      </c>
      <c r="H82" s="41">
        <v>0</v>
      </c>
      <c r="I82" s="41">
        <v>0</v>
      </c>
      <c r="J82" s="41">
        <v>0</v>
      </c>
      <c r="K82" s="41">
        <v>0</v>
      </c>
      <c r="L82" s="41">
        <v>0</v>
      </c>
      <c r="M82" s="41">
        <v>0</v>
      </c>
      <c r="N82" s="41">
        <v>0</v>
      </c>
      <c r="O82" s="41">
        <v>0</v>
      </c>
      <c r="P82" s="41">
        <f t="shared" si="33"/>
        <v>0</v>
      </c>
    </row>
    <row r="83" spans="1:16" x14ac:dyDescent="0.2">
      <c r="B83" s="43" t="s">
        <v>311</v>
      </c>
      <c r="C83" s="44"/>
      <c r="D83" s="45">
        <f>SUM(D80:D82)</f>
        <v>0</v>
      </c>
      <c r="E83" s="45">
        <f t="shared" ref="E83:P83" si="34">SUM(E80:E82)</f>
        <v>0</v>
      </c>
      <c r="F83" s="45">
        <f t="shared" si="34"/>
        <v>2</v>
      </c>
      <c r="G83" s="45">
        <f t="shared" si="34"/>
        <v>0</v>
      </c>
      <c r="H83" s="45">
        <f t="shared" si="34"/>
        <v>9.8000000000000007</v>
      </c>
      <c r="I83" s="45">
        <f t="shared" si="34"/>
        <v>0</v>
      </c>
      <c r="J83" s="45">
        <f t="shared" si="34"/>
        <v>0</v>
      </c>
      <c r="K83" s="45">
        <f t="shared" si="34"/>
        <v>12</v>
      </c>
      <c r="L83" s="45">
        <f t="shared" si="34"/>
        <v>3.4249999999999998</v>
      </c>
      <c r="M83" s="45">
        <f t="shared" si="34"/>
        <v>0</v>
      </c>
      <c r="N83" s="45">
        <f t="shared" si="34"/>
        <v>4</v>
      </c>
      <c r="O83" s="45">
        <f t="shared" si="34"/>
        <v>2</v>
      </c>
      <c r="P83" s="45">
        <f t="shared" si="34"/>
        <v>31.225000000000001</v>
      </c>
    </row>
    <row r="84" spans="1:16" x14ac:dyDescent="0.2">
      <c r="B84" s="37" t="s">
        <v>312</v>
      </c>
      <c r="C84" s="8" t="s">
        <v>132</v>
      </c>
      <c r="D84" s="41">
        <v>0</v>
      </c>
      <c r="E84" s="41">
        <v>0</v>
      </c>
      <c r="F84" s="41">
        <v>0</v>
      </c>
      <c r="G84" s="41">
        <v>0</v>
      </c>
      <c r="H84" s="41">
        <v>0</v>
      </c>
      <c r="I84" s="41">
        <v>0</v>
      </c>
      <c r="J84" s="41">
        <v>0</v>
      </c>
      <c r="K84" s="41">
        <v>0</v>
      </c>
      <c r="L84" s="41">
        <v>0</v>
      </c>
      <c r="M84" s="41">
        <v>0</v>
      </c>
      <c r="N84" s="41">
        <v>0</v>
      </c>
      <c r="O84" s="41">
        <v>0</v>
      </c>
      <c r="P84" s="41">
        <f t="shared" ref="P84:P85" si="35">SUM(D84:N84)</f>
        <v>0</v>
      </c>
    </row>
    <row r="85" spans="1:16" x14ac:dyDescent="0.2">
      <c r="B85" s="37"/>
      <c r="C85" s="8" t="s">
        <v>133</v>
      </c>
      <c r="D85" s="41">
        <v>0</v>
      </c>
      <c r="E85" s="41">
        <v>0</v>
      </c>
      <c r="F85" s="41">
        <v>0</v>
      </c>
      <c r="G85" s="41">
        <v>4</v>
      </c>
      <c r="H85" s="41">
        <v>0</v>
      </c>
      <c r="I85" s="41">
        <v>0</v>
      </c>
      <c r="J85" s="41">
        <v>0</v>
      </c>
      <c r="K85" s="41">
        <v>0</v>
      </c>
      <c r="L85" s="41">
        <v>0</v>
      </c>
      <c r="M85" s="41">
        <v>0</v>
      </c>
      <c r="N85" s="41">
        <v>0</v>
      </c>
      <c r="O85" s="41">
        <v>0</v>
      </c>
      <c r="P85" s="41">
        <f t="shared" si="35"/>
        <v>4</v>
      </c>
    </row>
    <row r="86" spans="1:16" x14ac:dyDescent="0.2">
      <c r="B86" s="43" t="s">
        <v>313</v>
      </c>
      <c r="C86" s="44"/>
      <c r="D86" s="45">
        <f>SUM(D84:D85)</f>
        <v>0</v>
      </c>
      <c r="E86" s="45">
        <f t="shared" ref="E86:P86" si="36">SUM(E84:E85)</f>
        <v>0</v>
      </c>
      <c r="F86" s="45">
        <f t="shared" si="36"/>
        <v>0</v>
      </c>
      <c r="G86" s="45">
        <f t="shared" si="36"/>
        <v>4</v>
      </c>
      <c r="H86" s="45">
        <f t="shared" si="36"/>
        <v>0</v>
      </c>
      <c r="I86" s="45">
        <f t="shared" si="36"/>
        <v>0</v>
      </c>
      <c r="J86" s="45">
        <f t="shared" si="36"/>
        <v>0</v>
      </c>
      <c r="K86" s="45">
        <f t="shared" si="36"/>
        <v>0</v>
      </c>
      <c r="L86" s="45">
        <f t="shared" si="36"/>
        <v>0</v>
      </c>
      <c r="M86" s="45">
        <f t="shared" si="36"/>
        <v>0</v>
      </c>
      <c r="N86" s="45">
        <f t="shared" si="36"/>
        <v>0</v>
      </c>
      <c r="O86" s="45">
        <f t="shared" si="36"/>
        <v>0</v>
      </c>
      <c r="P86" s="45">
        <f t="shared" si="36"/>
        <v>4</v>
      </c>
    </row>
    <row r="87" spans="1:16" x14ac:dyDescent="0.2">
      <c r="B87" s="37" t="s">
        <v>314</v>
      </c>
      <c r="C87" s="8" t="s">
        <v>120</v>
      </c>
      <c r="D87" s="41">
        <v>0</v>
      </c>
      <c r="E87" s="41">
        <v>0</v>
      </c>
      <c r="F87" s="41">
        <v>0</v>
      </c>
      <c r="G87" s="41">
        <v>0</v>
      </c>
      <c r="H87" s="41">
        <v>0</v>
      </c>
      <c r="I87" s="41">
        <v>0</v>
      </c>
      <c r="J87" s="41">
        <v>0</v>
      </c>
      <c r="K87" s="41">
        <v>0</v>
      </c>
      <c r="L87" s="41">
        <v>2</v>
      </c>
      <c r="M87" s="41">
        <v>0</v>
      </c>
      <c r="N87" s="41">
        <v>0</v>
      </c>
      <c r="O87" s="41">
        <v>2</v>
      </c>
      <c r="P87" s="41">
        <f t="shared" ref="P87:P91" si="37">SUM(D87:N87)</f>
        <v>2</v>
      </c>
    </row>
    <row r="88" spans="1:16" x14ac:dyDescent="0.2">
      <c r="B88" s="37"/>
      <c r="C88" s="8" t="s">
        <v>121</v>
      </c>
      <c r="D88" s="41">
        <v>0</v>
      </c>
      <c r="E88" s="41">
        <v>0</v>
      </c>
      <c r="F88" s="41">
        <v>0</v>
      </c>
      <c r="G88" s="41">
        <v>0</v>
      </c>
      <c r="H88" s="41">
        <v>0</v>
      </c>
      <c r="I88" s="41">
        <v>0</v>
      </c>
      <c r="J88" s="41">
        <v>0</v>
      </c>
      <c r="K88" s="41">
        <v>0</v>
      </c>
      <c r="L88" s="41">
        <v>0</v>
      </c>
      <c r="M88" s="41">
        <v>0</v>
      </c>
      <c r="N88" s="41">
        <v>0</v>
      </c>
      <c r="O88" s="41">
        <v>0</v>
      </c>
      <c r="P88" s="41">
        <f t="shared" si="37"/>
        <v>0</v>
      </c>
    </row>
    <row r="89" spans="1:16" x14ac:dyDescent="0.2">
      <c r="B89" s="37"/>
      <c r="C89" s="8" t="s">
        <v>122</v>
      </c>
      <c r="D89" s="41">
        <v>0</v>
      </c>
      <c r="E89" s="41">
        <v>0</v>
      </c>
      <c r="F89" s="41">
        <v>4</v>
      </c>
      <c r="G89" s="41">
        <v>0</v>
      </c>
      <c r="H89" s="41">
        <v>0</v>
      </c>
      <c r="I89" s="41">
        <v>0</v>
      </c>
      <c r="J89" s="41">
        <v>0</v>
      </c>
      <c r="K89" s="41">
        <v>0</v>
      </c>
      <c r="L89" s="41">
        <v>2</v>
      </c>
      <c r="M89" s="41">
        <v>2</v>
      </c>
      <c r="N89" s="41">
        <v>0</v>
      </c>
      <c r="O89" s="41">
        <v>0</v>
      </c>
      <c r="P89" s="41">
        <f t="shared" si="37"/>
        <v>8</v>
      </c>
    </row>
    <row r="90" spans="1:16" x14ac:dyDescent="0.2">
      <c r="B90" s="37"/>
      <c r="C90" s="8" t="s">
        <v>123</v>
      </c>
      <c r="D90" s="41">
        <v>0</v>
      </c>
      <c r="E90" s="41">
        <v>0</v>
      </c>
      <c r="F90" s="41">
        <v>0</v>
      </c>
      <c r="G90" s="41">
        <v>0</v>
      </c>
      <c r="H90" s="41">
        <v>0</v>
      </c>
      <c r="I90" s="41">
        <v>0</v>
      </c>
      <c r="J90" s="41">
        <v>0</v>
      </c>
      <c r="K90" s="41">
        <v>2</v>
      </c>
      <c r="L90" s="41">
        <v>0</v>
      </c>
      <c r="M90" s="41">
        <v>0</v>
      </c>
      <c r="N90" s="41">
        <v>0</v>
      </c>
      <c r="O90" s="41">
        <v>1.55</v>
      </c>
      <c r="P90" s="41">
        <f t="shared" si="37"/>
        <v>2</v>
      </c>
    </row>
    <row r="91" spans="1:16" x14ac:dyDescent="0.2">
      <c r="B91" s="37"/>
      <c r="C91" s="8" t="s">
        <v>315</v>
      </c>
      <c r="D91" s="41">
        <v>0</v>
      </c>
      <c r="E91" s="41">
        <v>0</v>
      </c>
      <c r="F91" s="41">
        <v>0</v>
      </c>
      <c r="G91" s="41">
        <v>0</v>
      </c>
      <c r="H91" s="41">
        <v>0</v>
      </c>
      <c r="I91" s="41">
        <v>0</v>
      </c>
      <c r="J91" s="41">
        <v>0</v>
      </c>
      <c r="K91" s="41">
        <v>0</v>
      </c>
      <c r="L91" s="41">
        <v>0</v>
      </c>
      <c r="M91" s="41">
        <v>0</v>
      </c>
      <c r="N91" s="41">
        <v>0</v>
      </c>
      <c r="O91" s="41">
        <v>0</v>
      </c>
      <c r="P91" s="41">
        <f t="shared" si="37"/>
        <v>0</v>
      </c>
    </row>
    <row r="92" spans="1:16" x14ac:dyDescent="0.2">
      <c r="B92" s="43" t="s">
        <v>316</v>
      </c>
      <c r="C92" s="44"/>
      <c r="D92" s="45">
        <f>SUM(D87:D91)</f>
        <v>0</v>
      </c>
      <c r="E92" s="45">
        <f t="shared" ref="E92:O92" si="38">SUM(E87:E91)</f>
        <v>0</v>
      </c>
      <c r="F92" s="45">
        <f t="shared" si="38"/>
        <v>4</v>
      </c>
      <c r="G92" s="45">
        <f t="shared" si="38"/>
        <v>0</v>
      </c>
      <c r="H92" s="45">
        <f t="shared" si="38"/>
        <v>0</v>
      </c>
      <c r="I92" s="45">
        <f t="shared" si="38"/>
        <v>0</v>
      </c>
      <c r="J92" s="45">
        <f t="shared" si="38"/>
        <v>0</v>
      </c>
      <c r="K92" s="45">
        <f t="shared" si="38"/>
        <v>2</v>
      </c>
      <c r="L92" s="45">
        <f t="shared" si="38"/>
        <v>4</v>
      </c>
      <c r="M92" s="45">
        <f t="shared" si="38"/>
        <v>2</v>
      </c>
      <c r="N92" s="45">
        <f t="shared" si="38"/>
        <v>0</v>
      </c>
      <c r="O92" s="45">
        <f t="shared" si="38"/>
        <v>3.55</v>
      </c>
      <c r="P92" s="45">
        <f>SUM(P87:P91)</f>
        <v>12</v>
      </c>
    </row>
    <row r="93" spans="1:16" x14ac:dyDescent="0.2">
      <c r="A93" s="49" t="s">
        <v>317</v>
      </c>
      <c r="B93" s="50"/>
      <c r="C93" s="51"/>
      <c r="D93" s="52">
        <f>D72+D79+D83+D86+D92</f>
        <v>8</v>
      </c>
      <c r="E93" s="52">
        <f t="shared" ref="E93:O93" si="39">E72+E79+E83+E86+E92</f>
        <v>0</v>
      </c>
      <c r="F93" s="52">
        <f t="shared" si="39"/>
        <v>6</v>
      </c>
      <c r="G93" s="52">
        <f t="shared" si="39"/>
        <v>10.85</v>
      </c>
      <c r="H93" s="52">
        <f t="shared" si="39"/>
        <v>9.8000000000000007</v>
      </c>
      <c r="I93" s="52">
        <f t="shared" si="39"/>
        <v>0</v>
      </c>
      <c r="J93" s="52">
        <f t="shared" si="39"/>
        <v>0</v>
      </c>
      <c r="K93" s="52">
        <f t="shared" si="39"/>
        <v>15.824999999999999</v>
      </c>
      <c r="L93" s="52">
        <f t="shared" si="39"/>
        <v>7.4249999999999998</v>
      </c>
      <c r="M93" s="52">
        <f t="shared" si="39"/>
        <v>2</v>
      </c>
      <c r="N93" s="52">
        <f t="shared" si="39"/>
        <v>4</v>
      </c>
      <c r="O93" s="52">
        <f t="shared" si="39"/>
        <v>5.55</v>
      </c>
      <c r="P93" s="52">
        <f>P72+P79+P83+P86+P92</f>
        <v>63.900000000000006</v>
      </c>
    </row>
    <row r="94" spans="1:16" x14ac:dyDescent="0.2">
      <c r="A94" s="53" t="s">
        <v>318</v>
      </c>
      <c r="B94" s="54"/>
      <c r="C94" s="54"/>
      <c r="D94" s="55">
        <f t="shared" ref="D94:O94" si="40">D93+D70+D53+D28</f>
        <v>87.525000000000006</v>
      </c>
      <c r="E94" s="55">
        <f t="shared" si="40"/>
        <v>62.674999999999997</v>
      </c>
      <c r="F94" s="55">
        <f t="shared" si="40"/>
        <v>92.474999999999994</v>
      </c>
      <c r="G94" s="55">
        <f t="shared" si="40"/>
        <v>170.85000000000002</v>
      </c>
      <c r="H94" s="55">
        <f t="shared" si="40"/>
        <v>163.19999999999999</v>
      </c>
      <c r="I94" s="55">
        <f t="shared" si="40"/>
        <v>136.1</v>
      </c>
      <c r="J94" s="55">
        <f t="shared" si="40"/>
        <v>142.22499999999999</v>
      </c>
      <c r="K94" s="55">
        <f t="shared" si="40"/>
        <v>159.37499999999997</v>
      </c>
      <c r="L94" s="55">
        <f t="shared" si="40"/>
        <v>92.375000000000014</v>
      </c>
      <c r="M94" s="55">
        <f t="shared" si="40"/>
        <v>62.875</v>
      </c>
      <c r="N94" s="55">
        <f t="shared" si="40"/>
        <v>150.6</v>
      </c>
      <c r="O94" s="55">
        <f t="shared" si="40"/>
        <v>114.35000000000001</v>
      </c>
      <c r="P94" s="55">
        <f>P28+P53+P70+P93</f>
        <v>1320.2750000000001</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2686-867B-4E31-8F9F-D750C67E304E}">
  <sheetPr codeName="Sheet12"/>
  <dimension ref="A1:P94"/>
  <sheetViews>
    <sheetView showGridLines="0" zoomScale="85" zoomScaleNormal="85" workbookViewId="0">
      <pane xSplit="3" ySplit="3" topLeftCell="Q4" activePane="bottomRight" state="frozen"/>
      <selection pane="topRight" activeCell="I15" sqref="I15:K15"/>
      <selection pane="bottomLeft" activeCell="I15" sqref="I15:K15"/>
      <selection pane="bottomRight" activeCell="I15" sqref="I15:K15"/>
    </sheetView>
  </sheetViews>
  <sheetFormatPr defaultColWidth="8.6640625" defaultRowHeight="10.199999999999999" outlineLevelCol="2" x14ac:dyDescent="0.2"/>
  <cols>
    <col min="1" max="1" width="10.44140625" style="8" bestFit="1" customWidth="1"/>
    <col min="2" max="2" width="24" style="8" bestFit="1" customWidth="1"/>
    <col min="3" max="3" width="13" style="8" bestFit="1" customWidth="1"/>
    <col min="4" max="4" width="7.44140625" style="41" customWidth="1"/>
    <col min="5" max="16" width="7.44140625" style="41" customWidth="1" outlineLevel="2"/>
    <col min="17" max="16384" width="8.6640625" style="8"/>
  </cols>
  <sheetData>
    <row r="1" spans="1:16" x14ac:dyDescent="0.2">
      <c r="D1" s="8"/>
      <c r="E1" s="8"/>
      <c r="F1" s="8"/>
      <c r="G1" s="8"/>
      <c r="H1" s="8"/>
      <c r="I1" s="8"/>
      <c r="J1" s="8"/>
      <c r="K1" s="8"/>
      <c r="L1" s="8"/>
      <c r="M1" s="8"/>
      <c r="N1" s="8"/>
      <c r="O1" s="8"/>
      <c r="P1" s="8"/>
    </row>
    <row r="2" spans="1:16" x14ac:dyDescent="0.2">
      <c r="A2" s="37" t="s">
        <v>79</v>
      </c>
      <c r="D2" s="8"/>
      <c r="E2" s="8"/>
      <c r="F2" s="8"/>
      <c r="G2" s="8"/>
      <c r="H2" s="8"/>
      <c r="I2" s="8"/>
      <c r="J2" s="8"/>
      <c r="K2" s="8"/>
      <c r="L2" s="8"/>
      <c r="M2" s="8"/>
      <c r="N2" s="8"/>
      <c r="O2" s="8"/>
      <c r="P2" s="8"/>
    </row>
    <row r="3" spans="1:16" x14ac:dyDescent="0.2">
      <c r="A3" s="38" t="s">
        <v>18</v>
      </c>
      <c r="B3" s="38" t="s">
        <v>19</v>
      </c>
      <c r="C3" s="38" t="s">
        <v>20</v>
      </c>
      <c r="D3" s="39" t="s">
        <v>333</v>
      </c>
      <c r="E3" s="39" t="s">
        <v>334</v>
      </c>
      <c r="F3" s="39" t="s">
        <v>335</v>
      </c>
      <c r="G3" s="39" t="s">
        <v>336</v>
      </c>
      <c r="H3" s="39" t="s">
        <v>337</v>
      </c>
      <c r="I3" s="39" t="s">
        <v>338</v>
      </c>
      <c r="J3" s="39" t="s">
        <v>339</v>
      </c>
      <c r="K3" s="39" t="s">
        <v>327</v>
      </c>
      <c r="L3" s="39" t="s">
        <v>340</v>
      </c>
      <c r="M3" s="39" t="s">
        <v>341</v>
      </c>
      <c r="N3" s="39" t="s">
        <v>342</v>
      </c>
      <c r="O3" s="39" t="s">
        <v>343</v>
      </c>
      <c r="P3" s="39" t="s">
        <v>344</v>
      </c>
    </row>
    <row r="4" spans="1:16" x14ac:dyDescent="0.2">
      <c r="A4" s="40" t="s">
        <v>104</v>
      </c>
      <c r="B4" s="37" t="s">
        <v>275</v>
      </c>
      <c r="C4" s="8" t="s">
        <v>160</v>
      </c>
      <c r="D4" s="41">
        <v>0.88</v>
      </c>
      <c r="E4" s="41">
        <v>0.88</v>
      </c>
      <c r="F4" s="41">
        <v>3.5200000000000009</v>
      </c>
      <c r="G4" s="41">
        <v>1.76</v>
      </c>
      <c r="H4" s="41">
        <v>0</v>
      </c>
      <c r="I4" s="41">
        <v>2.6399999999999997</v>
      </c>
      <c r="J4" s="41">
        <v>1.76</v>
      </c>
      <c r="K4" s="41">
        <v>0</v>
      </c>
      <c r="L4" s="41">
        <v>1.76</v>
      </c>
      <c r="M4" s="41">
        <v>0</v>
      </c>
      <c r="N4" s="41">
        <v>2.64</v>
      </c>
      <c r="O4" s="41">
        <v>2.64</v>
      </c>
      <c r="P4" s="42">
        <f>SUM(D4:H4)</f>
        <v>7.0400000000000009</v>
      </c>
    </row>
    <row r="5" spans="1:16" x14ac:dyDescent="0.2">
      <c r="B5" s="43" t="s">
        <v>276</v>
      </c>
      <c r="C5" s="44"/>
      <c r="D5" s="45">
        <f t="shared" ref="D5:O5" si="0">SUM(D4)</f>
        <v>0.88</v>
      </c>
      <c r="E5" s="45">
        <f t="shared" si="0"/>
        <v>0.88</v>
      </c>
      <c r="F5" s="45">
        <f t="shared" si="0"/>
        <v>3.5200000000000009</v>
      </c>
      <c r="G5" s="45">
        <f t="shared" si="0"/>
        <v>1.76</v>
      </c>
      <c r="H5" s="45">
        <f t="shared" si="0"/>
        <v>0</v>
      </c>
      <c r="I5" s="45">
        <f t="shared" si="0"/>
        <v>2.6399999999999997</v>
      </c>
      <c r="J5" s="45">
        <f t="shared" si="0"/>
        <v>1.76</v>
      </c>
      <c r="K5" s="45">
        <f t="shared" si="0"/>
        <v>0</v>
      </c>
      <c r="L5" s="45">
        <f t="shared" si="0"/>
        <v>1.76</v>
      </c>
      <c r="M5" s="45">
        <f t="shared" si="0"/>
        <v>0</v>
      </c>
      <c r="N5" s="45">
        <f t="shared" si="0"/>
        <v>2.64</v>
      </c>
      <c r="O5" s="45">
        <f t="shared" si="0"/>
        <v>2.64</v>
      </c>
      <c r="P5" s="45">
        <f t="shared" ref="P5" si="1">SUM(P4)</f>
        <v>7.0400000000000009</v>
      </c>
    </row>
    <row r="6" spans="1:16" x14ac:dyDescent="0.2">
      <c r="B6" s="37" t="s">
        <v>277</v>
      </c>
      <c r="C6" s="8" t="s">
        <v>159</v>
      </c>
      <c r="D6" s="41">
        <v>0</v>
      </c>
      <c r="E6" s="41">
        <v>0</v>
      </c>
      <c r="F6" s="41">
        <v>0</v>
      </c>
      <c r="G6" s="41">
        <v>0</v>
      </c>
      <c r="H6" s="41">
        <v>0.88</v>
      </c>
      <c r="I6" s="41">
        <v>0</v>
      </c>
      <c r="J6" s="41">
        <v>0</v>
      </c>
      <c r="K6" s="41">
        <v>0</v>
      </c>
      <c r="L6" s="41">
        <v>0</v>
      </c>
      <c r="M6" s="41">
        <v>0</v>
      </c>
      <c r="N6" s="41">
        <v>0</v>
      </c>
      <c r="O6" s="41">
        <v>0</v>
      </c>
      <c r="P6" s="42">
        <f t="shared" ref="P6:P9" si="2">SUM(D6:H6)</f>
        <v>0.88</v>
      </c>
    </row>
    <row r="7" spans="1:16" x14ac:dyDescent="0.2">
      <c r="B7" s="37"/>
      <c r="C7" s="8" t="s">
        <v>161</v>
      </c>
      <c r="D7" s="41">
        <v>0</v>
      </c>
      <c r="E7" s="41">
        <v>0</v>
      </c>
      <c r="F7" s="41">
        <v>0</v>
      </c>
      <c r="G7" s="41">
        <v>0.88000000000000012</v>
      </c>
      <c r="H7" s="41">
        <v>0</v>
      </c>
      <c r="I7" s="41">
        <v>0</v>
      </c>
      <c r="J7" s="41">
        <v>0</v>
      </c>
      <c r="K7" s="41">
        <v>0</v>
      </c>
      <c r="L7" s="41">
        <v>0</v>
      </c>
      <c r="M7" s="41">
        <v>0</v>
      </c>
      <c r="N7" s="41">
        <v>0</v>
      </c>
      <c r="O7" s="41">
        <v>0</v>
      </c>
      <c r="P7" s="42">
        <f t="shared" si="2"/>
        <v>0.88000000000000012</v>
      </c>
    </row>
    <row r="8" spans="1:16" x14ac:dyDescent="0.2">
      <c r="B8" s="37"/>
      <c r="C8" s="8" t="s">
        <v>162</v>
      </c>
      <c r="D8" s="41">
        <v>0</v>
      </c>
      <c r="E8" s="41">
        <v>0</v>
      </c>
      <c r="F8" s="41">
        <v>0.88000000000000012</v>
      </c>
      <c r="G8" s="41">
        <v>0</v>
      </c>
      <c r="H8" s="41">
        <v>0</v>
      </c>
      <c r="I8" s="41">
        <v>0</v>
      </c>
      <c r="J8" s="41">
        <v>0</v>
      </c>
      <c r="K8" s="41">
        <v>0.88000000000000012</v>
      </c>
      <c r="L8" s="41">
        <v>0.88</v>
      </c>
      <c r="M8" s="41">
        <v>0</v>
      </c>
      <c r="N8" s="41">
        <v>0</v>
      </c>
      <c r="O8" s="41">
        <v>0</v>
      </c>
      <c r="P8" s="42">
        <f t="shared" si="2"/>
        <v>0.88000000000000012</v>
      </c>
    </row>
    <row r="9" spans="1:16" x14ac:dyDescent="0.2">
      <c r="B9" s="37"/>
      <c r="C9" s="8" t="s">
        <v>187</v>
      </c>
      <c r="D9" s="41">
        <v>0.88000000000000012</v>
      </c>
      <c r="E9" s="41">
        <v>0</v>
      </c>
      <c r="F9" s="41">
        <v>0</v>
      </c>
      <c r="G9" s="41">
        <v>0</v>
      </c>
      <c r="H9" s="41">
        <v>0</v>
      </c>
      <c r="I9" s="41">
        <v>0.88000000000000012</v>
      </c>
      <c r="J9" s="41">
        <v>0</v>
      </c>
      <c r="K9" s="41">
        <v>0</v>
      </c>
      <c r="L9" s="41">
        <v>0</v>
      </c>
      <c r="M9" s="41">
        <v>0</v>
      </c>
      <c r="N9" s="41">
        <v>0</v>
      </c>
      <c r="O9" s="41">
        <v>0</v>
      </c>
      <c r="P9" s="42">
        <f t="shared" si="2"/>
        <v>0.88000000000000012</v>
      </c>
    </row>
    <row r="10" spans="1:16" x14ac:dyDescent="0.2">
      <c r="B10" s="43" t="s">
        <v>278</v>
      </c>
      <c r="C10" s="44"/>
      <c r="D10" s="45">
        <f>SUM(D6:D9)</f>
        <v>0.88000000000000012</v>
      </c>
      <c r="E10" s="45">
        <f t="shared" ref="E10:P10" si="3">SUM(E6:E9)</f>
        <v>0</v>
      </c>
      <c r="F10" s="45">
        <f t="shared" si="3"/>
        <v>0.88000000000000012</v>
      </c>
      <c r="G10" s="45">
        <f t="shared" si="3"/>
        <v>0.88000000000000012</v>
      </c>
      <c r="H10" s="45">
        <f t="shared" si="3"/>
        <v>0.88</v>
      </c>
      <c r="I10" s="45">
        <f t="shared" si="3"/>
        <v>0.88000000000000012</v>
      </c>
      <c r="J10" s="45">
        <f t="shared" si="3"/>
        <v>0</v>
      </c>
      <c r="K10" s="45">
        <f t="shared" si="3"/>
        <v>0.88000000000000012</v>
      </c>
      <c r="L10" s="45">
        <f t="shared" si="3"/>
        <v>0.88</v>
      </c>
      <c r="M10" s="45">
        <f t="shared" si="3"/>
        <v>0</v>
      </c>
      <c r="N10" s="45">
        <f t="shared" si="3"/>
        <v>0</v>
      </c>
      <c r="O10" s="45">
        <f t="shared" si="3"/>
        <v>0</v>
      </c>
      <c r="P10" s="45">
        <f t="shared" si="3"/>
        <v>3.5200000000000005</v>
      </c>
    </row>
    <row r="11" spans="1:16" x14ac:dyDescent="0.2">
      <c r="B11" s="37" t="s">
        <v>163</v>
      </c>
      <c r="C11" s="8" t="s">
        <v>164</v>
      </c>
      <c r="D11" s="41">
        <v>0</v>
      </c>
      <c r="E11" s="41">
        <v>0</v>
      </c>
      <c r="F11" s="41">
        <v>0.87999999999999989</v>
      </c>
      <c r="G11" s="41">
        <v>0</v>
      </c>
      <c r="H11" s="41">
        <v>0</v>
      </c>
      <c r="I11" s="41">
        <v>0.88</v>
      </c>
      <c r="J11" s="41">
        <v>0</v>
      </c>
      <c r="K11" s="41">
        <v>0.88</v>
      </c>
      <c r="L11" s="41">
        <v>0</v>
      </c>
      <c r="M11" s="41">
        <v>0</v>
      </c>
      <c r="N11" s="41">
        <v>0</v>
      </c>
      <c r="O11" s="41">
        <v>0.88</v>
      </c>
      <c r="P11" s="42">
        <f t="shared" ref="P11:P16" si="4">SUM(D11:H11)</f>
        <v>0.87999999999999989</v>
      </c>
    </row>
    <row r="12" spans="1:16" x14ac:dyDescent="0.2">
      <c r="B12" s="37"/>
      <c r="C12" s="8" t="s">
        <v>166</v>
      </c>
      <c r="D12" s="41">
        <v>0.88000000000000012</v>
      </c>
      <c r="E12" s="41">
        <v>0</v>
      </c>
      <c r="F12" s="41">
        <v>0</v>
      </c>
      <c r="G12" s="41">
        <v>0</v>
      </c>
      <c r="H12" s="41">
        <v>0</v>
      </c>
      <c r="I12" s="41">
        <v>0.88</v>
      </c>
      <c r="J12" s="41">
        <v>0</v>
      </c>
      <c r="K12" s="41">
        <v>0</v>
      </c>
      <c r="L12" s="41">
        <v>0</v>
      </c>
      <c r="M12" s="41">
        <v>0</v>
      </c>
      <c r="N12" s="41">
        <v>0</v>
      </c>
      <c r="O12" s="41">
        <v>0</v>
      </c>
      <c r="P12" s="42">
        <f t="shared" si="4"/>
        <v>0.88000000000000012</v>
      </c>
    </row>
    <row r="13" spans="1:16" x14ac:dyDescent="0.2">
      <c r="B13" s="37"/>
      <c r="C13" s="8" t="s">
        <v>167</v>
      </c>
      <c r="D13" s="41">
        <v>0</v>
      </c>
      <c r="E13" s="41">
        <v>0</v>
      </c>
      <c r="F13" s="41">
        <v>0</v>
      </c>
      <c r="G13" s="41">
        <v>0</v>
      </c>
      <c r="H13" s="41">
        <v>0</v>
      </c>
      <c r="I13" s="41">
        <v>0</v>
      </c>
      <c r="J13" s="41">
        <v>0</v>
      </c>
      <c r="K13" s="41">
        <v>0</v>
      </c>
      <c r="L13" s="41">
        <v>0</v>
      </c>
      <c r="M13" s="41">
        <v>0</v>
      </c>
      <c r="N13" s="41">
        <v>0</v>
      </c>
      <c r="O13" s="41">
        <v>0</v>
      </c>
      <c r="P13" s="42">
        <f t="shared" si="4"/>
        <v>0</v>
      </c>
    </row>
    <row r="14" spans="1:16" x14ac:dyDescent="0.2">
      <c r="B14" s="37"/>
      <c r="C14" s="8" t="s">
        <v>169</v>
      </c>
      <c r="D14" s="41">
        <v>0.88</v>
      </c>
      <c r="E14" s="41">
        <v>0</v>
      </c>
      <c r="F14" s="41">
        <v>0</v>
      </c>
      <c r="G14" s="41">
        <v>0.87999999999999989</v>
      </c>
      <c r="H14" s="41">
        <v>1.76</v>
      </c>
      <c r="I14" s="41">
        <v>0</v>
      </c>
      <c r="J14" s="41">
        <v>0</v>
      </c>
      <c r="K14" s="41">
        <v>0</v>
      </c>
      <c r="L14" s="41">
        <v>0</v>
      </c>
      <c r="M14" s="41">
        <v>0</v>
      </c>
      <c r="N14" s="41">
        <v>0</v>
      </c>
      <c r="O14" s="41">
        <v>0</v>
      </c>
      <c r="P14" s="42">
        <f t="shared" si="4"/>
        <v>3.5199999999999996</v>
      </c>
    </row>
    <row r="15" spans="1:16" x14ac:dyDescent="0.2">
      <c r="B15" s="37"/>
      <c r="C15" s="8" t="s">
        <v>168</v>
      </c>
      <c r="D15" s="41">
        <v>0</v>
      </c>
      <c r="E15" s="41">
        <v>0</v>
      </c>
      <c r="F15" s="41">
        <v>0</v>
      </c>
      <c r="G15" s="41">
        <v>0</v>
      </c>
      <c r="H15" s="41">
        <v>0</v>
      </c>
      <c r="I15" s="41">
        <v>0</v>
      </c>
      <c r="J15" s="41">
        <v>0</v>
      </c>
      <c r="K15" s="41">
        <v>0</v>
      </c>
      <c r="L15" s="41">
        <v>0</v>
      </c>
      <c r="M15" s="41">
        <v>0</v>
      </c>
      <c r="N15" s="41">
        <v>0</v>
      </c>
      <c r="O15" s="41">
        <v>0</v>
      </c>
      <c r="P15" s="42">
        <f t="shared" si="4"/>
        <v>0</v>
      </c>
    </row>
    <row r="16" spans="1:16" x14ac:dyDescent="0.2">
      <c r="B16" s="37"/>
      <c r="C16" s="8" t="s">
        <v>165</v>
      </c>
      <c r="D16" s="41">
        <v>0</v>
      </c>
      <c r="E16" s="41">
        <v>-5.5511151231257827E-17</v>
      </c>
      <c r="F16" s="41">
        <v>0.88000000000000012</v>
      </c>
      <c r="G16" s="41">
        <v>0</v>
      </c>
      <c r="H16" s="41">
        <v>0.88</v>
      </c>
      <c r="I16" s="41">
        <v>0</v>
      </c>
      <c r="J16" s="41">
        <v>0</v>
      </c>
      <c r="K16" s="41">
        <v>0</v>
      </c>
      <c r="L16" s="41">
        <v>0</v>
      </c>
      <c r="M16" s="41">
        <v>0</v>
      </c>
      <c r="N16" s="41">
        <v>0</v>
      </c>
      <c r="O16" s="41">
        <v>0</v>
      </c>
      <c r="P16" s="42">
        <f t="shared" si="4"/>
        <v>1.7600000000000002</v>
      </c>
    </row>
    <row r="17" spans="1:16" x14ac:dyDescent="0.2">
      <c r="B17" s="43" t="s">
        <v>279</v>
      </c>
      <c r="C17" s="44"/>
      <c r="D17" s="45">
        <f>SUM(D11:D16)</f>
        <v>1.7600000000000002</v>
      </c>
      <c r="E17" s="45">
        <f t="shared" ref="E17:P17" si="5">SUM(E11:E16)</f>
        <v>-5.5511151231257827E-17</v>
      </c>
      <c r="F17" s="45">
        <f t="shared" si="5"/>
        <v>1.76</v>
      </c>
      <c r="G17" s="45">
        <f t="shared" si="5"/>
        <v>0.87999999999999989</v>
      </c>
      <c r="H17" s="45">
        <f t="shared" si="5"/>
        <v>2.64</v>
      </c>
      <c r="I17" s="45">
        <f t="shared" si="5"/>
        <v>1.76</v>
      </c>
      <c r="J17" s="45">
        <f t="shared" si="5"/>
        <v>0</v>
      </c>
      <c r="K17" s="45">
        <f t="shared" si="5"/>
        <v>0.88</v>
      </c>
      <c r="L17" s="45">
        <f t="shared" si="5"/>
        <v>0</v>
      </c>
      <c r="M17" s="45">
        <f t="shared" si="5"/>
        <v>0</v>
      </c>
      <c r="N17" s="45">
        <f t="shared" si="5"/>
        <v>0</v>
      </c>
      <c r="O17" s="45">
        <f t="shared" si="5"/>
        <v>0.88</v>
      </c>
      <c r="P17" s="45">
        <f t="shared" si="5"/>
        <v>7.0399999999999991</v>
      </c>
    </row>
    <row r="18" spans="1:16" x14ac:dyDescent="0.2">
      <c r="B18" s="37" t="s">
        <v>280</v>
      </c>
      <c r="C18" s="8" t="s">
        <v>179</v>
      </c>
      <c r="D18" s="41">
        <v>3.5200000000000005</v>
      </c>
      <c r="E18" s="41">
        <v>0</v>
      </c>
      <c r="F18" s="41">
        <v>0.88</v>
      </c>
      <c r="G18" s="41">
        <v>0</v>
      </c>
      <c r="H18" s="41">
        <v>0</v>
      </c>
      <c r="I18" s="41">
        <v>0.88</v>
      </c>
      <c r="J18" s="41">
        <v>0</v>
      </c>
      <c r="K18" s="41">
        <v>0.88000000000000012</v>
      </c>
      <c r="L18" s="41">
        <v>0.88000000000000012</v>
      </c>
      <c r="M18" s="41">
        <v>0</v>
      </c>
      <c r="N18" s="41">
        <v>0.88</v>
      </c>
      <c r="O18" s="41">
        <v>0.87999999999999989</v>
      </c>
      <c r="P18" s="42">
        <f t="shared" ref="P18:P21" si="6">SUM(D18:H18)</f>
        <v>4.4000000000000004</v>
      </c>
    </row>
    <row r="19" spans="1:16" x14ac:dyDescent="0.2">
      <c r="B19" s="37"/>
      <c r="C19" s="8" t="s">
        <v>183</v>
      </c>
      <c r="D19" s="41">
        <v>0</v>
      </c>
      <c r="E19" s="41">
        <v>-5.5511151231257827E-17</v>
      </c>
      <c r="F19" s="41">
        <v>0.88000000000000012</v>
      </c>
      <c r="G19" s="41">
        <v>0</v>
      </c>
      <c r="H19" s="41">
        <v>0.88</v>
      </c>
      <c r="I19" s="41">
        <v>0</v>
      </c>
      <c r="J19" s="41">
        <v>0</v>
      </c>
      <c r="K19" s="41">
        <v>0.88</v>
      </c>
      <c r="L19" s="41">
        <v>0</v>
      </c>
      <c r="M19" s="41">
        <v>0</v>
      </c>
      <c r="N19" s="41">
        <v>0.88</v>
      </c>
      <c r="O19" s="41">
        <v>0.87999999999999989</v>
      </c>
      <c r="P19" s="42">
        <f t="shared" si="6"/>
        <v>1.7600000000000002</v>
      </c>
    </row>
    <row r="20" spans="1:16" x14ac:dyDescent="0.2">
      <c r="B20" s="37"/>
      <c r="C20" s="8" t="s">
        <v>184</v>
      </c>
      <c r="D20" s="41">
        <v>0</v>
      </c>
      <c r="E20" s="41">
        <v>-1.1102230246251565E-16</v>
      </c>
      <c r="F20" s="41">
        <v>0.88000000000000012</v>
      </c>
      <c r="G20" s="41">
        <v>0</v>
      </c>
      <c r="H20" s="41">
        <v>0.88000000000000012</v>
      </c>
      <c r="I20" s="41">
        <v>0</v>
      </c>
      <c r="J20" s="41">
        <v>0</v>
      </c>
      <c r="K20" s="41">
        <v>0</v>
      </c>
      <c r="L20" s="41">
        <v>0</v>
      </c>
      <c r="M20" s="41">
        <v>0</v>
      </c>
      <c r="N20" s="41">
        <v>0</v>
      </c>
      <c r="O20" s="41">
        <v>0</v>
      </c>
      <c r="P20" s="42">
        <f t="shared" si="6"/>
        <v>1.7600000000000002</v>
      </c>
    </row>
    <row r="21" spans="1:16" x14ac:dyDescent="0.2">
      <c r="B21" s="37"/>
      <c r="C21" s="8" t="s">
        <v>180</v>
      </c>
      <c r="D21" s="41">
        <v>0</v>
      </c>
      <c r="E21" s="41">
        <v>0</v>
      </c>
      <c r="F21" s="41">
        <v>0</v>
      </c>
      <c r="G21" s="41">
        <v>0</v>
      </c>
      <c r="H21" s="41">
        <v>0.88</v>
      </c>
      <c r="I21" s="41">
        <v>0</v>
      </c>
      <c r="J21" s="41">
        <v>0</v>
      </c>
      <c r="K21" s="41">
        <v>0</v>
      </c>
      <c r="L21" s="41">
        <v>0</v>
      </c>
      <c r="M21" s="41">
        <v>0</v>
      </c>
      <c r="N21" s="41">
        <v>0</v>
      </c>
      <c r="O21" s="41">
        <v>0</v>
      </c>
      <c r="P21" s="42">
        <f t="shared" si="6"/>
        <v>0.88</v>
      </c>
    </row>
    <row r="22" spans="1:16" x14ac:dyDescent="0.2">
      <c r="B22" s="43" t="s">
        <v>281</v>
      </c>
      <c r="C22" s="44"/>
      <c r="D22" s="45">
        <f>SUM(D18:D21)</f>
        <v>3.5200000000000005</v>
      </c>
      <c r="E22" s="45">
        <f t="shared" ref="E22:P22" si="7">SUM(E18:E21)</f>
        <v>-1.6653345369377348E-16</v>
      </c>
      <c r="F22" s="45">
        <f t="shared" si="7"/>
        <v>2.6400000000000006</v>
      </c>
      <c r="G22" s="45">
        <f t="shared" si="7"/>
        <v>0</v>
      </c>
      <c r="H22" s="45">
        <f t="shared" si="7"/>
        <v>2.64</v>
      </c>
      <c r="I22" s="45">
        <f t="shared" si="7"/>
        <v>0.88</v>
      </c>
      <c r="J22" s="45">
        <f t="shared" si="7"/>
        <v>0</v>
      </c>
      <c r="K22" s="45">
        <f t="shared" si="7"/>
        <v>1.7600000000000002</v>
      </c>
      <c r="L22" s="45">
        <f t="shared" si="7"/>
        <v>0.88000000000000012</v>
      </c>
      <c r="M22" s="45">
        <f t="shared" si="7"/>
        <v>0</v>
      </c>
      <c r="N22" s="45">
        <f t="shared" si="7"/>
        <v>1.76</v>
      </c>
      <c r="O22" s="45">
        <f t="shared" si="7"/>
        <v>1.7599999999999998</v>
      </c>
      <c r="P22" s="45">
        <f t="shared" si="7"/>
        <v>8.8000000000000007</v>
      </c>
    </row>
    <row r="23" spans="1:16" x14ac:dyDescent="0.2">
      <c r="B23" s="37" t="s">
        <v>282</v>
      </c>
      <c r="C23" s="8" t="s">
        <v>181</v>
      </c>
      <c r="D23" s="41">
        <v>0</v>
      </c>
      <c r="E23" s="41">
        <v>0</v>
      </c>
      <c r="F23" s="41">
        <v>0</v>
      </c>
      <c r="G23" s="41">
        <v>0.88</v>
      </c>
      <c r="H23" s="41">
        <v>0</v>
      </c>
      <c r="I23" s="41">
        <v>0</v>
      </c>
      <c r="J23" s="41">
        <v>0</v>
      </c>
      <c r="K23" s="41">
        <v>0</v>
      </c>
      <c r="L23" s="41">
        <v>0</v>
      </c>
      <c r="M23" s="41">
        <v>0</v>
      </c>
      <c r="N23" s="41">
        <v>0</v>
      </c>
      <c r="O23" s="41">
        <v>0.88</v>
      </c>
      <c r="P23" s="42">
        <f t="shared" ref="P23:P26" si="8">SUM(D23:H23)</f>
        <v>0.88</v>
      </c>
    </row>
    <row r="24" spans="1:16" x14ac:dyDescent="0.2">
      <c r="B24" s="37"/>
      <c r="C24" s="8" t="s">
        <v>182</v>
      </c>
      <c r="D24" s="41">
        <v>0.88</v>
      </c>
      <c r="E24" s="41">
        <v>0</v>
      </c>
      <c r="F24" s="41">
        <v>0</v>
      </c>
      <c r="G24" s="41">
        <v>0</v>
      </c>
      <c r="H24" s="41">
        <v>0</v>
      </c>
      <c r="I24" s="41">
        <v>0</v>
      </c>
      <c r="J24" s="41">
        <v>1.7599999999999998</v>
      </c>
      <c r="K24" s="41">
        <v>0</v>
      </c>
      <c r="L24" s="41">
        <v>0</v>
      </c>
      <c r="M24" s="41">
        <v>0</v>
      </c>
      <c r="N24" s="41">
        <v>0</v>
      </c>
      <c r="O24" s="41">
        <v>0</v>
      </c>
      <c r="P24" s="42">
        <f t="shared" si="8"/>
        <v>0.88</v>
      </c>
    </row>
    <row r="25" spans="1:16" x14ac:dyDescent="0.2">
      <c r="B25" s="37"/>
      <c r="C25" s="8" t="s">
        <v>185</v>
      </c>
      <c r="D25" s="41">
        <v>0</v>
      </c>
      <c r="E25" s="41">
        <v>0</v>
      </c>
      <c r="F25" s="41">
        <v>0</v>
      </c>
      <c r="G25" s="41">
        <v>0</v>
      </c>
      <c r="H25" s="41">
        <v>0</v>
      </c>
      <c r="I25" s="41">
        <v>0</v>
      </c>
      <c r="J25" s="41">
        <v>0</v>
      </c>
      <c r="K25" s="41">
        <v>0</v>
      </c>
      <c r="L25" s="41">
        <v>0</v>
      </c>
      <c r="M25" s="41">
        <v>0</v>
      </c>
      <c r="N25" s="41">
        <v>0</v>
      </c>
      <c r="O25" s="41">
        <v>0</v>
      </c>
      <c r="P25" s="42">
        <f t="shared" si="8"/>
        <v>0</v>
      </c>
    </row>
    <row r="26" spans="1:16" x14ac:dyDescent="0.2">
      <c r="B26" s="37"/>
      <c r="C26" s="8" t="s">
        <v>186</v>
      </c>
      <c r="D26" s="41">
        <v>0</v>
      </c>
      <c r="E26" s="41">
        <v>0</v>
      </c>
      <c r="F26" s="41">
        <v>0.88000000000000012</v>
      </c>
      <c r="G26" s="41">
        <v>0</v>
      </c>
      <c r="H26" s="41">
        <v>0</v>
      </c>
      <c r="I26" s="41">
        <v>0</v>
      </c>
      <c r="J26" s="41">
        <v>0</v>
      </c>
      <c r="K26" s="41">
        <v>0</v>
      </c>
      <c r="L26" s="41">
        <v>0.88</v>
      </c>
      <c r="M26" s="41">
        <v>0</v>
      </c>
      <c r="N26" s="41">
        <v>0</v>
      </c>
      <c r="O26" s="41">
        <v>0</v>
      </c>
      <c r="P26" s="42">
        <f t="shared" si="8"/>
        <v>0.88000000000000012</v>
      </c>
    </row>
    <row r="27" spans="1:16" x14ac:dyDescent="0.2">
      <c r="B27" s="46" t="s">
        <v>283</v>
      </c>
      <c r="C27" s="47"/>
      <c r="D27" s="48">
        <f>SUM(D23:D26)</f>
        <v>0.88</v>
      </c>
      <c r="E27" s="48">
        <f t="shared" ref="E27:P27" si="9">SUM(E23:E26)</f>
        <v>0</v>
      </c>
      <c r="F27" s="48">
        <f t="shared" si="9"/>
        <v>0.88000000000000012</v>
      </c>
      <c r="G27" s="48">
        <f t="shared" si="9"/>
        <v>0.88</v>
      </c>
      <c r="H27" s="48">
        <f t="shared" si="9"/>
        <v>0</v>
      </c>
      <c r="I27" s="48">
        <f t="shared" si="9"/>
        <v>0</v>
      </c>
      <c r="J27" s="48">
        <f t="shared" si="9"/>
        <v>1.7599999999999998</v>
      </c>
      <c r="K27" s="48">
        <f t="shared" si="9"/>
        <v>0</v>
      </c>
      <c r="L27" s="48">
        <f t="shared" si="9"/>
        <v>0.88</v>
      </c>
      <c r="M27" s="48">
        <f t="shared" si="9"/>
        <v>0</v>
      </c>
      <c r="N27" s="48">
        <f t="shared" si="9"/>
        <v>0</v>
      </c>
      <c r="O27" s="48">
        <f t="shared" si="9"/>
        <v>0.88</v>
      </c>
      <c r="P27" s="48">
        <f t="shared" si="9"/>
        <v>2.64</v>
      </c>
    </row>
    <row r="28" spans="1:16" x14ac:dyDescent="0.2">
      <c r="A28" s="49" t="s">
        <v>284</v>
      </c>
      <c r="B28" s="50"/>
      <c r="C28" s="51"/>
      <c r="D28" s="52">
        <f>D5+D10+D17+D22+D27</f>
        <v>7.9200000000000008</v>
      </c>
      <c r="E28" s="52">
        <f t="shared" ref="E28:P28" si="10">E5+E10+E17+E22+E27</f>
        <v>0.87999999999999967</v>
      </c>
      <c r="F28" s="52">
        <f t="shared" si="10"/>
        <v>9.6800000000000015</v>
      </c>
      <c r="G28" s="52">
        <f t="shared" si="10"/>
        <v>4.4000000000000004</v>
      </c>
      <c r="H28" s="52">
        <f t="shared" si="10"/>
        <v>6.16</v>
      </c>
      <c r="I28" s="52">
        <f t="shared" si="10"/>
        <v>6.1599999999999993</v>
      </c>
      <c r="J28" s="52">
        <f t="shared" si="10"/>
        <v>3.5199999999999996</v>
      </c>
      <c r="K28" s="52">
        <f t="shared" si="10"/>
        <v>3.5200000000000005</v>
      </c>
      <c r="L28" s="52">
        <f t="shared" si="10"/>
        <v>4.4000000000000004</v>
      </c>
      <c r="M28" s="52">
        <f t="shared" si="10"/>
        <v>0</v>
      </c>
      <c r="N28" s="52">
        <f t="shared" si="10"/>
        <v>4.4000000000000004</v>
      </c>
      <c r="O28" s="52">
        <f t="shared" si="10"/>
        <v>6.1599999999999993</v>
      </c>
      <c r="P28" s="52">
        <f t="shared" si="10"/>
        <v>29.040000000000003</v>
      </c>
    </row>
    <row r="29" spans="1:16" x14ac:dyDescent="0.2">
      <c r="A29" s="40" t="s">
        <v>285</v>
      </c>
      <c r="B29" s="37" t="s">
        <v>286</v>
      </c>
      <c r="C29" s="8" t="s">
        <v>177</v>
      </c>
      <c r="D29" s="41">
        <v>0</v>
      </c>
      <c r="E29" s="41">
        <v>0</v>
      </c>
      <c r="F29" s="41">
        <v>0.88000000000000012</v>
      </c>
      <c r="G29" s="41">
        <v>0.87999999999999989</v>
      </c>
      <c r="H29" s="41">
        <v>0</v>
      </c>
      <c r="I29" s="41">
        <v>0</v>
      </c>
      <c r="J29" s="41">
        <v>1.76</v>
      </c>
      <c r="K29" s="41">
        <v>0</v>
      </c>
      <c r="L29" s="41">
        <v>0.88</v>
      </c>
      <c r="M29" s="41">
        <v>0</v>
      </c>
      <c r="N29" s="41">
        <v>0</v>
      </c>
      <c r="O29" s="41">
        <v>0.88</v>
      </c>
      <c r="P29" s="42">
        <f t="shared" ref="P29:P30" si="11">SUM(D29:H29)</f>
        <v>1.76</v>
      </c>
    </row>
    <row r="30" spans="1:16" x14ac:dyDescent="0.2">
      <c r="B30" s="37"/>
      <c r="C30" s="8" t="s">
        <v>178</v>
      </c>
      <c r="D30" s="41">
        <v>0.88</v>
      </c>
      <c r="E30" s="41">
        <v>0</v>
      </c>
      <c r="F30" s="41">
        <v>0</v>
      </c>
      <c r="G30" s="41">
        <v>0</v>
      </c>
      <c r="H30" s="41">
        <v>0</v>
      </c>
      <c r="I30" s="41">
        <v>0</v>
      </c>
      <c r="J30" s="41">
        <v>0</v>
      </c>
      <c r="K30" s="41">
        <v>0</v>
      </c>
      <c r="L30" s="41">
        <v>0.88000000000000012</v>
      </c>
      <c r="M30" s="41">
        <v>0</v>
      </c>
      <c r="N30" s="41">
        <v>0</v>
      </c>
      <c r="O30" s="41">
        <v>0</v>
      </c>
      <c r="P30" s="42">
        <f t="shared" si="11"/>
        <v>0.88</v>
      </c>
    </row>
    <row r="31" spans="1:16" x14ac:dyDescent="0.2">
      <c r="B31" s="43" t="s">
        <v>287</v>
      </c>
      <c r="C31" s="44"/>
      <c r="D31" s="45">
        <f t="shared" ref="D31:P31" si="12">SUM(D29:D30)</f>
        <v>0.88</v>
      </c>
      <c r="E31" s="45">
        <f t="shared" si="12"/>
        <v>0</v>
      </c>
      <c r="F31" s="45">
        <f t="shared" si="12"/>
        <v>0.88000000000000012</v>
      </c>
      <c r="G31" s="45">
        <f t="shared" si="12"/>
        <v>0.87999999999999989</v>
      </c>
      <c r="H31" s="45">
        <f t="shared" si="12"/>
        <v>0</v>
      </c>
      <c r="I31" s="45">
        <f t="shared" si="12"/>
        <v>0</v>
      </c>
      <c r="J31" s="45">
        <f t="shared" si="12"/>
        <v>1.76</v>
      </c>
      <c r="K31" s="45">
        <f t="shared" si="12"/>
        <v>0</v>
      </c>
      <c r="L31" s="45">
        <f t="shared" si="12"/>
        <v>1.7600000000000002</v>
      </c>
      <c r="M31" s="45">
        <f t="shared" si="12"/>
        <v>0</v>
      </c>
      <c r="N31" s="45">
        <f t="shared" si="12"/>
        <v>0</v>
      </c>
      <c r="O31" s="45">
        <f t="shared" si="12"/>
        <v>0.88</v>
      </c>
      <c r="P31" s="45">
        <f t="shared" si="12"/>
        <v>2.64</v>
      </c>
    </row>
    <row r="32" spans="1:16" x14ac:dyDescent="0.2">
      <c r="B32" s="37" t="s">
        <v>145</v>
      </c>
      <c r="C32" s="8" t="s">
        <v>146</v>
      </c>
      <c r="D32" s="41">
        <v>0</v>
      </c>
      <c r="E32" s="41">
        <v>0.88</v>
      </c>
      <c r="F32" s="41">
        <v>0</v>
      </c>
      <c r="G32" s="41">
        <v>0</v>
      </c>
      <c r="H32" s="41">
        <v>0</v>
      </c>
      <c r="I32" s="41">
        <v>0.88</v>
      </c>
      <c r="J32" s="41">
        <v>0</v>
      </c>
      <c r="K32" s="41">
        <v>0</v>
      </c>
      <c r="L32" s="41">
        <v>0</v>
      </c>
      <c r="M32" s="41">
        <v>0</v>
      </c>
      <c r="N32" s="41">
        <v>0</v>
      </c>
      <c r="O32" s="41">
        <v>0.88</v>
      </c>
      <c r="P32" s="42">
        <f t="shared" ref="P32:P36" si="13">SUM(D32:H32)</f>
        <v>0.88</v>
      </c>
    </row>
    <row r="33" spans="2:16" x14ac:dyDescent="0.2">
      <c r="B33" s="37"/>
      <c r="C33" s="8" t="s">
        <v>147</v>
      </c>
      <c r="D33" s="41">
        <v>0</v>
      </c>
      <c r="E33" s="41">
        <v>0</v>
      </c>
      <c r="F33" s="41">
        <v>0.88000000000000012</v>
      </c>
      <c r="G33" s="41">
        <v>0</v>
      </c>
      <c r="H33" s="41">
        <v>0</v>
      </c>
      <c r="I33" s="41">
        <v>0</v>
      </c>
      <c r="J33" s="41">
        <v>0</v>
      </c>
      <c r="K33" s="41">
        <v>0</v>
      </c>
      <c r="L33" s="41">
        <v>0</v>
      </c>
      <c r="M33" s="41">
        <v>0</v>
      </c>
      <c r="N33" s="41">
        <v>0</v>
      </c>
      <c r="O33" s="41">
        <v>0</v>
      </c>
      <c r="P33" s="42">
        <f t="shared" si="13"/>
        <v>0.88000000000000012</v>
      </c>
    </row>
    <row r="34" spans="2:16" x14ac:dyDescent="0.2">
      <c r="B34" s="37"/>
      <c r="C34" s="8" t="s">
        <v>148</v>
      </c>
      <c r="D34" s="41">
        <v>0</v>
      </c>
      <c r="E34" s="41">
        <v>0</v>
      </c>
      <c r="F34" s="41">
        <v>0</v>
      </c>
      <c r="G34" s="41">
        <v>0</v>
      </c>
      <c r="H34" s="41">
        <v>0</v>
      </c>
      <c r="I34" s="41">
        <v>0</v>
      </c>
      <c r="J34" s="41">
        <v>0</v>
      </c>
      <c r="K34" s="41">
        <v>0</v>
      </c>
      <c r="L34" s="41">
        <v>0</v>
      </c>
      <c r="M34" s="41">
        <v>0</v>
      </c>
      <c r="N34" s="41">
        <v>0</v>
      </c>
      <c r="O34" s="41">
        <v>0</v>
      </c>
      <c r="P34" s="42">
        <f t="shared" si="13"/>
        <v>0</v>
      </c>
    </row>
    <row r="35" spans="2:16" x14ac:dyDescent="0.2">
      <c r="B35" s="37"/>
      <c r="C35" s="8" t="s">
        <v>149</v>
      </c>
      <c r="D35" s="41">
        <v>0</v>
      </c>
      <c r="E35" s="41">
        <v>0</v>
      </c>
      <c r="F35" s="41">
        <v>0</v>
      </c>
      <c r="G35" s="41">
        <v>0.88</v>
      </c>
      <c r="H35" s="41">
        <v>0</v>
      </c>
      <c r="I35" s="41">
        <v>0.88</v>
      </c>
      <c r="J35" s="41">
        <v>0</v>
      </c>
      <c r="K35" s="41">
        <v>0</v>
      </c>
      <c r="L35" s="41">
        <v>0.88000000000000012</v>
      </c>
      <c r="M35" s="41">
        <v>0.88</v>
      </c>
      <c r="N35" s="41">
        <v>0</v>
      </c>
      <c r="O35" s="41">
        <v>0.88</v>
      </c>
      <c r="P35" s="42">
        <f t="shared" si="13"/>
        <v>0.88</v>
      </c>
    </row>
    <row r="36" spans="2:16" x14ac:dyDescent="0.2">
      <c r="B36" s="37"/>
      <c r="C36" s="8" t="s">
        <v>150</v>
      </c>
      <c r="D36" s="41">
        <v>0</v>
      </c>
      <c r="E36" s="41">
        <v>0.88</v>
      </c>
      <c r="F36" s="41">
        <v>0</v>
      </c>
      <c r="G36" s="41">
        <v>0</v>
      </c>
      <c r="H36" s="41">
        <v>0</v>
      </c>
      <c r="I36" s="41">
        <v>0</v>
      </c>
      <c r="J36" s="41">
        <v>0.88</v>
      </c>
      <c r="K36" s="41">
        <v>0</v>
      </c>
      <c r="L36" s="41">
        <v>0</v>
      </c>
      <c r="M36" s="41">
        <v>0</v>
      </c>
      <c r="N36" s="41">
        <v>0</v>
      </c>
      <c r="O36" s="41">
        <v>0</v>
      </c>
      <c r="P36" s="42">
        <f t="shared" si="13"/>
        <v>0.88</v>
      </c>
    </row>
    <row r="37" spans="2:16" x14ac:dyDescent="0.2">
      <c r="B37" s="43" t="s">
        <v>288</v>
      </c>
      <c r="C37" s="44"/>
      <c r="D37" s="45">
        <f>SUM(D32:D36)</f>
        <v>0</v>
      </c>
      <c r="E37" s="45">
        <f t="shared" ref="E37:P37" si="14">SUM(E32:E36)</f>
        <v>1.76</v>
      </c>
      <c r="F37" s="45">
        <f t="shared" si="14"/>
        <v>0.88000000000000012</v>
      </c>
      <c r="G37" s="45">
        <f t="shared" si="14"/>
        <v>0.88</v>
      </c>
      <c r="H37" s="45">
        <f t="shared" si="14"/>
        <v>0</v>
      </c>
      <c r="I37" s="45">
        <f t="shared" si="14"/>
        <v>1.76</v>
      </c>
      <c r="J37" s="45">
        <f t="shared" si="14"/>
        <v>0.88</v>
      </c>
      <c r="K37" s="45">
        <f t="shared" si="14"/>
        <v>0</v>
      </c>
      <c r="L37" s="45">
        <f t="shared" si="14"/>
        <v>0.88000000000000012</v>
      </c>
      <c r="M37" s="45">
        <f t="shared" si="14"/>
        <v>0.88</v>
      </c>
      <c r="N37" s="45">
        <f t="shared" si="14"/>
        <v>0</v>
      </c>
      <c r="O37" s="45">
        <f t="shared" si="14"/>
        <v>1.76</v>
      </c>
      <c r="P37" s="45">
        <f t="shared" si="14"/>
        <v>3.52</v>
      </c>
    </row>
    <row r="38" spans="2:16" x14ac:dyDescent="0.2">
      <c r="B38" s="37" t="s">
        <v>289</v>
      </c>
      <c r="C38" s="8" t="s">
        <v>188</v>
      </c>
      <c r="D38" s="41">
        <v>0.88000000000000012</v>
      </c>
      <c r="E38" s="41">
        <v>0</v>
      </c>
      <c r="F38" s="41">
        <v>0</v>
      </c>
      <c r="G38" s="41">
        <v>0</v>
      </c>
      <c r="H38" s="41">
        <v>0</v>
      </c>
      <c r="I38" s="41">
        <v>0</v>
      </c>
      <c r="J38" s="41">
        <v>0</v>
      </c>
      <c r="K38" s="41">
        <v>0</v>
      </c>
      <c r="L38" s="41">
        <v>0</v>
      </c>
      <c r="M38" s="41">
        <v>0</v>
      </c>
      <c r="N38" s="41">
        <v>0</v>
      </c>
      <c r="O38" s="41">
        <v>0</v>
      </c>
      <c r="P38" s="42">
        <f t="shared" ref="P38:P43" si="15">SUM(D38:H38)</f>
        <v>0.88000000000000012</v>
      </c>
    </row>
    <row r="39" spans="2:16" x14ac:dyDescent="0.2">
      <c r="B39" s="37"/>
      <c r="C39" s="8" t="s">
        <v>290</v>
      </c>
      <c r="D39" s="41">
        <v>0</v>
      </c>
      <c r="E39" s="41">
        <v>0</v>
      </c>
      <c r="F39" s="41">
        <v>0</v>
      </c>
      <c r="G39" s="41">
        <v>0.88000000000000012</v>
      </c>
      <c r="H39" s="41">
        <v>0</v>
      </c>
      <c r="I39" s="41">
        <v>0</v>
      </c>
      <c r="J39" s="41">
        <v>0</v>
      </c>
      <c r="K39" s="41">
        <v>0</v>
      </c>
      <c r="L39" s="41">
        <v>0</v>
      </c>
      <c r="M39" s="41">
        <v>0</v>
      </c>
      <c r="N39" s="41">
        <v>0</v>
      </c>
      <c r="O39" s="41">
        <v>0</v>
      </c>
      <c r="P39" s="42">
        <f t="shared" si="15"/>
        <v>0.88000000000000012</v>
      </c>
    </row>
    <row r="40" spans="2:16" x14ac:dyDescent="0.2">
      <c r="B40" s="37"/>
      <c r="C40" s="8" t="s">
        <v>291</v>
      </c>
      <c r="D40" s="41">
        <v>0</v>
      </c>
      <c r="E40" s="41">
        <v>0</v>
      </c>
      <c r="F40" s="41">
        <v>0</v>
      </c>
      <c r="G40" s="41">
        <v>0.88000000000000012</v>
      </c>
      <c r="H40" s="41">
        <v>0</v>
      </c>
      <c r="I40" s="41">
        <v>0</v>
      </c>
      <c r="J40" s="41">
        <v>0</v>
      </c>
      <c r="K40" s="41">
        <v>0</v>
      </c>
      <c r="L40" s="41">
        <v>0</v>
      </c>
      <c r="M40" s="41">
        <v>0.88000000000000012</v>
      </c>
      <c r="N40" s="41">
        <v>0</v>
      </c>
      <c r="O40" s="41">
        <v>0</v>
      </c>
      <c r="P40" s="42">
        <f t="shared" si="15"/>
        <v>0.88000000000000012</v>
      </c>
    </row>
    <row r="41" spans="2:16" x14ac:dyDescent="0.2">
      <c r="B41" s="37"/>
      <c r="C41" s="8" t="s">
        <v>189</v>
      </c>
      <c r="D41" s="41">
        <v>0</v>
      </c>
      <c r="E41" s="41">
        <v>0.88</v>
      </c>
      <c r="F41" s="41">
        <v>0</v>
      </c>
      <c r="G41" s="41">
        <v>0</v>
      </c>
      <c r="H41" s="41">
        <v>0</v>
      </c>
      <c r="I41" s="41">
        <v>0</v>
      </c>
      <c r="J41" s="41">
        <v>0</v>
      </c>
      <c r="K41" s="41">
        <v>0</v>
      </c>
      <c r="L41" s="41">
        <v>0</v>
      </c>
      <c r="M41" s="41">
        <v>0</v>
      </c>
      <c r="N41" s="41">
        <v>0</v>
      </c>
      <c r="O41" s="41">
        <v>0.87999999999999989</v>
      </c>
      <c r="P41" s="42">
        <f t="shared" si="15"/>
        <v>0.88</v>
      </c>
    </row>
    <row r="42" spans="2:16" x14ac:dyDescent="0.2">
      <c r="B42" s="37"/>
      <c r="C42" s="8" t="s">
        <v>190</v>
      </c>
      <c r="D42" s="41">
        <v>0</v>
      </c>
      <c r="E42" s="41">
        <v>0</v>
      </c>
      <c r="F42" s="41">
        <v>0.87999999999999989</v>
      </c>
      <c r="G42" s="41">
        <v>0</v>
      </c>
      <c r="H42" s="41">
        <v>0</v>
      </c>
      <c r="I42" s="41">
        <v>0.88</v>
      </c>
      <c r="J42" s="41">
        <v>0</v>
      </c>
      <c r="K42" s="41">
        <v>0.88000000000000012</v>
      </c>
      <c r="L42" s="41">
        <v>0</v>
      </c>
      <c r="M42" s="41">
        <v>0.88</v>
      </c>
      <c r="N42" s="41">
        <v>0</v>
      </c>
      <c r="O42" s="41">
        <v>0.88</v>
      </c>
      <c r="P42" s="42">
        <f t="shared" si="15"/>
        <v>0.87999999999999989</v>
      </c>
    </row>
    <row r="43" spans="2:16" x14ac:dyDescent="0.2">
      <c r="B43" s="37"/>
      <c r="C43" s="8" t="s">
        <v>191</v>
      </c>
      <c r="D43" s="41">
        <v>0</v>
      </c>
      <c r="E43" s="41">
        <v>0</v>
      </c>
      <c r="F43" s="41">
        <v>0</v>
      </c>
      <c r="G43" s="41">
        <v>0</v>
      </c>
      <c r="H43" s="41">
        <v>0</v>
      </c>
      <c r="I43" s="41">
        <v>0</v>
      </c>
      <c r="J43" s="41">
        <v>0.88</v>
      </c>
      <c r="K43" s="41">
        <v>0</v>
      </c>
      <c r="L43" s="41">
        <v>0</v>
      </c>
      <c r="M43" s="41">
        <v>0</v>
      </c>
      <c r="N43" s="41">
        <v>0.88</v>
      </c>
      <c r="O43" s="41">
        <v>0</v>
      </c>
      <c r="P43" s="42">
        <f t="shared" si="15"/>
        <v>0</v>
      </c>
    </row>
    <row r="44" spans="2:16" x14ac:dyDescent="0.2">
      <c r="B44" s="43" t="s">
        <v>292</v>
      </c>
      <c r="C44" s="44"/>
      <c r="D44" s="45">
        <f>SUM(D38:D43)</f>
        <v>0.88000000000000012</v>
      </c>
      <c r="E44" s="45">
        <f t="shared" ref="E44:P44" si="16">SUM(E38:E43)</f>
        <v>0.88</v>
      </c>
      <c r="F44" s="45">
        <f t="shared" si="16"/>
        <v>0.87999999999999989</v>
      </c>
      <c r="G44" s="45">
        <f t="shared" si="16"/>
        <v>1.7600000000000002</v>
      </c>
      <c r="H44" s="45">
        <f t="shared" si="16"/>
        <v>0</v>
      </c>
      <c r="I44" s="45">
        <f t="shared" si="16"/>
        <v>0.88</v>
      </c>
      <c r="J44" s="45">
        <f t="shared" si="16"/>
        <v>0.88</v>
      </c>
      <c r="K44" s="45">
        <f t="shared" si="16"/>
        <v>0.88000000000000012</v>
      </c>
      <c r="L44" s="45">
        <f t="shared" si="16"/>
        <v>0</v>
      </c>
      <c r="M44" s="45">
        <f t="shared" si="16"/>
        <v>1.7600000000000002</v>
      </c>
      <c r="N44" s="45">
        <f t="shared" si="16"/>
        <v>0.88</v>
      </c>
      <c r="O44" s="45">
        <f t="shared" si="16"/>
        <v>1.7599999999999998</v>
      </c>
      <c r="P44" s="45">
        <f t="shared" si="16"/>
        <v>4.4000000000000004</v>
      </c>
    </row>
    <row r="45" spans="2:16" x14ac:dyDescent="0.2">
      <c r="B45" s="37" t="s">
        <v>293</v>
      </c>
      <c r="C45" s="8" t="s">
        <v>6</v>
      </c>
      <c r="D45" s="41">
        <v>0</v>
      </c>
      <c r="E45" s="41">
        <v>0</v>
      </c>
      <c r="F45" s="41">
        <v>1.76</v>
      </c>
      <c r="G45" s="41">
        <v>0</v>
      </c>
      <c r="H45" s="41">
        <v>0.87999999999999989</v>
      </c>
      <c r="I45" s="41">
        <v>0</v>
      </c>
      <c r="J45" s="41">
        <v>0</v>
      </c>
      <c r="K45" s="41">
        <v>0</v>
      </c>
      <c r="L45" s="41">
        <v>0</v>
      </c>
      <c r="M45" s="41">
        <v>0</v>
      </c>
      <c r="N45" s="41">
        <v>0</v>
      </c>
      <c r="O45" s="41">
        <v>0</v>
      </c>
      <c r="P45" s="42">
        <f t="shared" ref="P45:P49" si="17">SUM(D45:H45)</f>
        <v>2.6399999999999997</v>
      </c>
    </row>
    <row r="46" spans="2:16" x14ac:dyDescent="0.2">
      <c r="B46" s="37"/>
      <c r="C46" s="8" t="s">
        <v>152</v>
      </c>
      <c r="D46" s="41">
        <v>0</v>
      </c>
      <c r="E46" s="41">
        <v>-5.5511151231257827E-17</v>
      </c>
      <c r="F46" s="41">
        <v>0.88</v>
      </c>
      <c r="G46" s="41">
        <v>0</v>
      </c>
      <c r="H46" s="41">
        <v>0.88</v>
      </c>
      <c r="I46" s="41">
        <v>0</v>
      </c>
      <c r="J46" s="41">
        <v>0</v>
      </c>
      <c r="K46" s="41">
        <v>0</v>
      </c>
      <c r="L46" s="41">
        <v>0.88</v>
      </c>
      <c r="M46" s="41">
        <v>0</v>
      </c>
      <c r="N46" s="41">
        <v>0</v>
      </c>
      <c r="O46" s="41">
        <v>0</v>
      </c>
      <c r="P46" s="42">
        <f t="shared" si="17"/>
        <v>1.7599999999999998</v>
      </c>
    </row>
    <row r="47" spans="2:16" x14ac:dyDescent="0.2">
      <c r="B47" s="37"/>
      <c r="C47" s="8" t="s">
        <v>153</v>
      </c>
      <c r="D47" s="41">
        <v>0</v>
      </c>
      <c r="E47" s="41">
        <v>0</v>
      </c>
      <c r="F47" s="41">
        <v>0</v>
      </c>
      <c r="G47" s="41">
        <v>0</v>
      </c>
      <c r="H47" s="41">
        <v>0.88</v>
      </c>
      <c r="I47" s="41">
        <v>0.88</v>
      </c>
      <c r="J47" s="41">
        <v>0</v>
      </c>
      <c r="K47" s="41">
        <v>0</v>
      </c>
      <c r="L47" s="41">
        <v>0</v>
      </c>
      <c r="M47" s="41">
        <v>0</v>
      </c>
      <c r="N47" s="41">
        <v>0</v>
      </c>
      <c r="O47" s="41">
        <v>0.88</v>
      </c>
      <c r="P47" s="42">
        <f t="shared" si="17"/>
        <v>0.88</v>
      </c>
    </row>
    <row r="48" spans="2:16" x14ac:dyDescent="0.2">
      <c r="B48" s="37"/>
      <c r="C48" s="8" t="s">
        <v>154</v>
      </c>
      <c r="D48" s="41">
        <v>0</v>
      </c>
      <c r="E48" s="41">
        <v>0</v>
      </c>
      <c r="F48" s="41">
        <v>0.88000000000000012</v>
      </c>
      <c r="G48" s="41">
        <v>0.88</v>
      </c>
      <c r="H48" s="41">
        <v>0</v>
      </c>
      <c r="I48" s="41">
        <v>0.88</v>
      </c>
      <c r="J48" s="41">
        <v>0</v>
      </c>
      <c r="K48" s="41">
        <v>0.88</v>
      </c>
      <c r="L48" s="41">
        <v>0.88</v>
      </c>
      <c r="M48" s="41">
        <v>0</v>
      </c>
      <c r="N48" s="41">
        <v>1.76</v>
      </c>
      <c r="O48" s="41">
        <v>0.88</v>
      </c>
      <c r="P48" s="42">
        <f t="shared" si="17"/>
        <v>1.7600000000000002</v>
      </c>
    </row>
    <row r="49" spans="1:16" x14ac:dyDescent="0.2">
      <c r="B49" s="37"/>
      <c r="C49" s="8" t="s">
        <v>156</v>
      </c>
      <c r="D49" s="41">
        <v>0</v>
      </c>
      <c r="E49" s="41">
        <v>0</v>
      </c>
      <c r="F49" s="41">
        <v>0</v>
      </c>
      <c r="G49" s="41">
        <v>0</v>
      </c>
      <c r="H49" s="41">
        <v>0.88000000000000012</v>
      </c>
      <c r="I49" s="41">
        <v>0</v>
      </c>
      <c r="J49" s="41">
        <v>0</v>
      </c>
      <c r="K49" s="41">
        <v>0</v>
      </c>
      <c r="L49" s="41">
        <v>0</v>
      </c>
      <c r="M49" s="41">
        <v>0</v>
      </c>
      <c r="N49" s="41">
        <v>0</v>
      </c>
      <c r="O49" s="41">
        <v>0</v>
      </c>
      <c r="P49" s="42">
        <f t="shared" si="17"/>
        <v>0.88000000000000012</v>
      </c>
    </row>
    <row r="50" spans="1:16" x14ac:dyDescent="0.2">
      <c r="B50" s="43" t="s">
        <v>294</v>
      </c>
      <c r="C50" s="44"/>
      <c r="D50" s="45">
        <f>SUM(D45:D49)</f>
        <v>0</v>
      </c>
      <c r="E50" s="45">
        <f t="shared" ref="E50:P50" si="18">SUM(E45:E49)</f>
        <v>-5.5511151231257827E-17</v>
      </c>
      <c r="F50" s="45">
        <f t="shared" si="18"/>
        <v>3.5200000000000005</v>
      </c>
      <c r="G50" s="45">
        <f t="shared" si="18"/>
        <v>0.88</v>
      </c>
      <c r="H50" s="45">
        <f t="shared" si="18"/>
        <v>3.5199999999999996</v>
      </c>
      <c r="I50" s="45">
        <f t="shared" si="18"/>
        <v>1.76</v>
      </c>
      <c r="J50" s="45">
        <f t="shared" si="18"/>
        <v>0</v>
      </c>
      <c r="K50" s="45">
        <f t="shared" si="18"/>
        <v>0.88</v>
      </c>
      <c r="L50" s="45">
        <f t="shared" si="18"/>
        <v>1.76</v>
      </c>
      <c r="M50" s="45">
        <f t="shared" si="18"/>
        <v>0</v>
      </c>
      <c r="N50" s="45">
        <f t="shared" si="18"/>
        <v>1.76</v>
      </c>
      <c r="O50" s="45">
        <f t="shared" si="18"/>
        <v>1.76</v>
      </c>
      <c r="P50" s="45">
        <f t="shared" si="18"/>
        <v>7.919999999999999</v>
      </c>
    </row>
    <row r="51" spans="1:16" x14ac:dyDescent="0.2">
      <c r="B51" s="37" t="s">
        <v>174</v>
      </c>
      <c r="C51" s="8" t="s">
        <v>175</v>
      </c>
      <c r="D51" s="41">
        <v>3.5200000000000005</v>
      </c>
      <c r="E51" s="41">
        <v>0.88000000000000012</v>
      </c>
      <c r="F51" s="41">
        <v>3.4400000000000008</v>
      </c>
      <c r="G51" s="41">
        <v>3.52</v>
      </c>
      <c r="H51" s="41">
        <v>0.88000000000000012</v>
      </c>
      <c r="I51" s="41">
        <v>1.7600000000000002</v>
      </c>
      <c r="J51" s="41">
        <v>3.52</v>
      </c>
      <c r="K51" s="41">
        <v>0</v>
      </c>
      <c r="L51" s="41">
        <v>3.52</v>
      </c>
      <c r="M51" s="41">
        <v>1.76</v>
      </c>
      <c r="N51" s="41">
        <v>4.4000000000000012</v>
      </c>
      <c r="O51" s="41">
        <v>4.4000000000000004</v>
      </c>
      <c r="P51" s="42">
        <f>SUM(D51:H51)</f>
        <v>12.240000000000002</v>
      </c>
    </row>
    <row r="52" spans="1:16" x14ac:dyDescent="0.2">
      <c r="B52" s="43" t="s">
        <v>295</v>
      </c>
      <c r="C52" s="44"/>
      <c r="D52" s="45">
        <f t="shared" ref="D52:P52" si="19">SUM(D51:D51)</f>
        <v>3.5200000000000005</v>
      </c>
      <c r="E52" s="45">
        <f t="shared" si="19"/>
        <v>0.88000000000000012</v>
      </c>
      <c r="F52" s="45">
        <f t="shared" si="19"/>
        <v>3.4400000000000008</v>
      </c>
      <c r="G52" s="45">
        <f t="shared" si="19"/>
        <v>3.52</v>
      </c>
      <c r="H52" s="45">
        <f t="shared" si="19"/>
        <v>0.88000000000000012</v>
      </c>
      <c r="I52" s="45">
        <f t="shared" si="19"/>
        <v>1.7600000000000002</v>
      </c>
      <c r="J52" s="45">
        <f t="shared" si="19"/>
        <v>3.52</v>
      </c>
      <c r="K52" s="45">
        <f t="shared" si="19"/>
        <v>0</v>
      </c>
      <c r="L52" s="45">
        <f t="shared" si="19"/>
        <v>3.52</v>
      </c>
      <c r="M52" s="45">
        <f t="shared" si="19"/>
        <v>1.76</v>
      </c>
      <c r="N52" s="45">
        <f t="shared" si="19"/>
        <v>4.4000000000000012</v>
      </c>
      <c r="O52" s="45">
        <f t="shared" si="19"/>
        <v>4.4000000000000004</v>
      </c>
      <c r="P52" s="45">
        <f t="shared" si="19"/>
        <v>12.240000000000002</v>
      </c>
    </row>
    <row r="53" spans="1:16" x14ac:dyDescent="0.2">
      <c r="A53" s="49" t="s">
        <v>296</v>
      </c>
      <c r="B53" s="50"/>
      <c r="C53" s="51"/>
      <c r="D53" s="52">
        <f t="shared" ref="D53:P53" si="20">D31+D37+D44+D50+D52</f>
        <v>5.2800000000000011</v>
      </c>
      <c r="E53" s="52">
        <f t="shared" si="20"/>
        <v>3.5200000000000005</v>
      </c>
      <c r="F53" s="52">
        <f t="shared" si="20"/>
        <v>9.6000000000000014</v>
      </c>
      <c r="G53" s="52">
        <f t="shared" si="20"/>
        <v>7.92</v>
      </c>
      <c r="H53" s="52">
        <f t="shared" si="20"/>
        <v>4.3999999999999995</v>
      </c>
      <c r="I53" s="52">
        <f t="shared" si="20"/>
        <v>6.16</v>
      </c>
      <c r="J53" s="52">
        <f t="shared" si="20"/>
        <v>7.04</v>
      </c>
      <c r="K53" s="52">
        <f t="shared" si="20"/>
        <v>1.7600000000000002</v>
      </c>
      <c r="L53" s="52">
        <f t="shared" si="20"/>
        <v>7.92</v>
      </c>
      <c r="M53" s="52">
        <f t="shared" si="20"/>
        <v>4.4000000000000004</v>
      </c>
      <c r="N53" s="52">
        <f t="shared" si="20"/>
        <v>7.0400000000000009</v>
      </c>
      <c r="O53" s="52">
        <f t="shared" si="20"/>
        <v>10.56</v>
      </c>
      <c r="P53" s="52">
        <f t="shared" si="20"/>
        <v>30.720000000000002</v>
      </c>
    </row>
    <row r="54" spans="1:16" x14ac:dyDescent="0.2">
      <c r="A54" s="40" t="s">
        <v>297</v>
      </c>
      <c r="B54" s="37" t="s">
        <v>23</v>
      </c>
      <c r="C54" s="8" t="s">
        <v>126</v>
      </c>
      <c r="D54" s="41">
        <v>0.88</v>
      </c>
      <c r="E54" s="41">
        <v>0</v>
      </c>
      <c r="F54" s="41">
        <v>0.88</v>
      </c>
      <c r="G54" s="41">
        <v>0</v>
      </c>
      <c r="H54" s="41">
        <v>0.88</v>
      </c>
      <c r="I54" s="41">
        <v>0.88000000000000012</v>
      </c>
      <c r="J54" s="41">
        <v>0</v>
      </c>
      <c r="K54" s="41">
        <v>0</v>
      </c>
      <c r="L54" s="41">
        <v>0</v>
      </c>
      <c r="M54" s="41">
        <v>0.88</v>
      </c>
      <c r="N54" s="41">
        <v>0</v>
      </c>
      <c r="O54" s="41">
        <v>0.88</v>
      </c>
      <c r="P54" s="42">
        <f>SUM(D54:H54)</f>
        <v>2.64</v>
      </c>
    </row>
    <row r="55" spans="1:16" x14ac:dyDescent="0.2">
      <c r="B55" s="43" t="s">
        <v>298</v>
      </c>
      <c r="C55" s="44"/>
      <c r="D55" s="45">
        <f>SUM(D54)</f>
        <v>0.88</v>
      </c>
      <c r="E55" s="45">
        <f t="shared" ref="E55:P55" si="21">SUM(E54)</f>
        <v>0</v>
      </c>
      <c r="F55" s="45">
        <f t="shared" si="21"/>
        <v>0.88</v>
      </c>
      <c r="G55" s="45">
        <f t="shared" si="21"/>
        <v>0</v>
      </c>
      <c r="H55" s="45">
        <f t="shared" si="21"/>
        <v>0.88</v>
      </c>
      <c r="I55" s="45">
        <f t="shared" si="21"/>
        <v>0.88000000000000012</v>
      </c>
      <c r="J55" s="45">
        <f t="shared" si="21"/>
        <v>0</v>
      </c>
      <c r="K55" s="45">
        <f t="shared" si="21"/>
        <v>0</v>
      </c>
      <c r="L55" s="45">
        <f t="shared" si="21"/>
        <v>0</v>
      </c>
      <c r="M55" s="45">
        <f t="shared" si="21"/>
        <v>0.88</v>
      </c>
      <c r="N55" s="45">
        <f t="shared" si="21"/>
        <v>0</v>
      </c>
      <c r="O55" s="45">
        <f t="shared" si="21"/>
        <v>0.88</v>
      </c>
      <c r="P55" s="45">
        <f t="shared" si="21"/>
        <v>2.64</v>
      </c>
    </row>
    <row r="56" spans="1:16" x14ac:dyDescent="0.2">
      <c r="B56" s="37" t="s">
        <v>299</v>
      </c>
      <c r="C56" s="8" t="s">
        <v>158</v>
      </c>
      <c r="D56" s="41">
        <v>0</v>
      </c>
      <c r="E56" s="41">
        <v>0</v>
      </c>
      <c r="F56" s="41">
        <v>0.88000000000000012</v>
      </c>
      <c r="G56" s="41">
        <v>0.87999999999999989</v>
      </c>
      <c r="H56" s="41">
        <v>0</v>
      </c>
      <c r="I56" s="41">
        <v>0</v>
      </c>
      <c r="J56" s="41">
        <v>0.88</v>
      </c>
      <c r="K56" s="41">
        <v>0</v>
      </c>
      <c r="L56" s="41">
        <v>0</v>
      </c>
      <c r="M56" s="41">
        <v>1.76</v>
      </c>
      <c r="N56" s="41">
        <v>0</v>
      </c>
      <c r="O56" s="41">
        <v>0.88</v>
      </c>
      <c r="P56" s="42">
        <f t="shared" ref="P56:P58" si="22">SUM(D56:H56)</f>
        <v>1.76</v>
      </c>
    </row>
    <row r="57" spans="1:16" x14ac:dyDescent="0.2">
      <c r="B57" s="37"/>
      <c r="C57" s="8" t="s">
        <v>135</v>
      </c>
      <c r="D57" s="41">
        <v>0.88</v>
      </c>
      <c r="E57" s="41">
        <v>0</v>
      </c>
      <c r="F57" s="41">
        <v>0</v>
      </c>
      <c r="G57" s="41">
        <v>0</v>
      </c>
      <c r="H57" s="41">
        <v>0</v>
      </c>
      <c r="I57" s="41">
        <v>0</v>
      </c>
      <c r="J57" s="41">
        <v>0.88</v>
      </c>
      <c r="K57" s="41">
        <v>0</v>
      </c>
      <c r="L57" s="41">
        <v>0.88</v>
      </c>
      <c r="M57" s="41">
        <v>0</v>
      </c>
      <c r="N57" s="41">
        <v>0</v>
      </c>
      <c r="O57" s="41">
        <v>0</v>
      </c>
      <c r="P57" s="42">
        <f t="shared" si="22"/>
        <v>0.88</v>
      </c>
    </row>
    <row r="58" spans="1:16" x14ac:dyDescent="0.2">
      <c r="B58" s="37"/>
      <c r="C58" s="8" t="s">
        <v>136</v>
      </c>
      <c r="D58" s="41">
        <v>0</v>
      </c>
      <c r="E58" s="41">
        <v>0.88</v>
      </c>
      <c r="F58" s="41">
        <v>0</v>
      </c>
      <c r="G58" s="41">
        <v>0.88000000000000012</v>
      </c>
      <c r="H58" s="41">
        <v>0</v>
      </c>
      <c r="I58" s="41">
        <v>0</v>
      </c>
      <c r="J58" s="41">
        <v>0.88</v>
      </c>
      <c r="K58" s="41">
        <v>0</v>
      </c>
      <c r="L58" s="41">
        <v>0.88</v>
      </c>
      <c r="M58" s="41">
        <v>0</v>
      </c>
      <c r="N58" s="41">
        <v>0.88</v>
      </c>
      <c r="O58" s="41">
        <v>0</v>
      </c>
      <c r="P58" s="42">
        <f t="shared" si="22"/>
        <v>1.7600000000000002</v>
      </c>
    </row>
    <row r="59" spans="1:16" x14ac:dyDescent="0.2">
      <c r="B59" s="43" t="s">
        <v>300</v>
      </c>
      <c r="C59" s="44"/>
      <c r="D59" s="45">
        <f>SUM(D56:D58)</f>
        <v>0.88</v>
      </c>
      <c r="E59" s="45">
        <f t="shared" ref="E59:P59" si="23">SUM(E56:E58)</f>
        <v>0.88</v>
      </c>
      <c r="F59" s="45">
        <f t="shared" si="23"/>
        <v>0.88000000000000012</v>
      </c>
      <c r="G59" s="45">
        <f t="shared" si="23"/>
        <v>1.76</v>
      </c>
      <c r="H59" s="45">
        <f t="shared" si="23"/>
        <v>0</v>
      </c>
      <c r="I59" s="45">
        <f t="shared" si="23"/>
        <v>0</v>
      </c>
      <c r="J59" s="45">
        <f t="shared" si="23"/>
        <v>2.64</v>
      </c>
      <c r="K59" s="45">
        <f t="shared" si="23"/>
        <v>0</v>
      </c>
      <c r="L59" s="45">
        <f t="shared" si="23"/>
        <v>1.76</v>
      </c>
      <c r="M59" s="45">
        <f t="shared" si="23"/>
        <v>1.76</v>
      </c>
      <c r="N59" s="45">
        <f t="shared" si="23"/>
        <v>0.88</v>
      </c>
      <c r="O59" s="45">
        <f t="shared" si="23"/>
        <v>0.88</v>
      </c>
      <c r="P59" s="45">
        <f t="shared" si="23"/>
        <v>4.4000000000000004</v>
      </c>
    </row>
    <row r="60" spans="1:16" x14ac:dyDescent="0.2">
      <c r="B60" s="37" t="s">
        <v>301</v>
      </c>
      <c r="C60" s="8" t="s">
        <v>128</v>
      </c>
      <c r="D60" s="41">
        <v>3.5200000000000014</v>
      </c>
      <c r="E60" s="41">
        <v>5.28</v>
      </c>
      <c r="F60" s="41">
        <v>4.4000000000000012</v>
      </c>
      <c r="G60" s="41">
        <v>7.0400000000000009</v>
      </c>
      <c r="H60" s="41">
        <v>8.8000000000000007</v>
      </c>
      <c r="I60" s="41">
        <v>10.559999999999999</v>
      </c>
      <c r="J60" s="41">
        <v>5.2800000000000011</v>
      </c>
      <c r="K60" s="41">
        <v>3.5199999999999996</v>
      </c>
      <c r="L60" s="41">
        <v>4.6000000000000005</v>
      </c>
      <c r="M60" s="41">
        <v>4.4000000000000004</v>
      </c>
      <c r="N60" s="41">
        <v>7.9200000000000017</v>
      </c>
      <c r="O60" s="41">
        <v>6.1600000000000028</v>
      </c>
      <c r="P60" s="42">
        <f>SUM(D60:H60)</f>
        <v>29.040000000000003</v>
      </c>
    </row>
    <row r="61" spans="1:16" x14ac:dyDescent="0.2">
      <c r="B61" s="43" t="s">
        <v>302</v>
      </c>
      <c r="C61" s="44"/>
      <c r="D61" s="45">
        <f>SUM(D60)</f>
        <v>3.5200000000000014</v>
      </c>
      <c r="E61" s="45">
        <f t="shared" ref="E61:P61" si="24">SUM(E60)</f>
        <v>5.28</v>
      </c>
      <c r="F61" s="45">
        <f t="shared" si="24"/>
        <v>4.4000000000000012</v>
      </c>
      <c r="G61" s="45">
        <f t="shared" si="24"/>
        <v>7.0400000000000009</v>
      </c>
      <c r="H61" s="45">
        <f t="shared" si="24"/>
        <v>8.8000000000000007</v>
      </c>
      <c r="I61" s="45">
        <f t="shared" si="24"/>
        <v>10.559999999999999</v>
      </c>
      <c r="J61" s="45">
        <f t="shared" si="24"/>
        <v>5.2800000000000011</v>
      </c>
      <c r="K61" s="45">
        <f t="shared" si="24"/>
        <v>3.5199999999999996</v>
      </c>
      <c r="L61" s="45">
        <f t="shared" si="24"/>
        <v>4.6000000000000005</v>
      </c>
      <c r="M61" s="45">
        <f t="shared" si="24"/>
        <v>4.4000000000000004</v>
      </c>
      <c r="N61" s="45">
        <f t="shared" si="24"/>
        <v>7.9200000000000017</v>
      </c>
      <c r="O61" s="45">
        <f t="shared" si="24"/>
        <v>6.1600000000000028</v>
      </c>
      <c r="P61" s="45">
        <f t="shared" si="24"/>
        <v>29.040000000000003</v>
      </c>
    </row>
    <row r="62" spans="1:16" x14ac:dyDescent="0.2">
      <c r="B62" s="37" t="s">
        <v>170</v>
      </c>
      <c r="C62" s="8" t="s">
        <v>171</v>
      </c>
      <c r="D62" s="41">
        <v>0</v>
      </c>
      <c r="E62" s="41">
        <v>0.88</v>
      </c>
      <c r="F62" s="41">
        <v>0</v>
      </c>
      <c r="G62" s="41">
        <v>0.87999999999999989</v>
      </c>
      <c r="H62" s="41">
        <v>0</v>
      </c>
      <c r="I62" s="41">
        <v>0.88</v>
      </c>
      <c r="J62" s="41">
        <v>0</v>
      </c>
      <c r="K62" s="41">
        <v>0</v>
      </c>
      <c r="L62" s="41">
        <v>0</v>
      </c>
      <c r="M62" s="41">
        <v>0.88</v>
      </c>
      <c r="N62" s="41">
        <v>0</v>
      </c>
      <c r="O62" s="41">
        <v>0</v>
      </c>
      <c r="P62" s="42">
        <f t="shared" ref="P62:P64" si="25">SUM(D62:H62)</f>
        <v>1.7599999999999998</v>
      </c>
    </row>
    <row r="63" spans="1:16" x14ac:dyDescent="0.2">
      <c r="B63" s="37"/>
      <c r="C63" s="8" t="s">
        <v>172</v>
      </c>
      <c r="D63" s="41">
        <v>0</v>
      </c>
      <c r="E63" s="41">
        <v>0</v>
      </c>
      <c r="F63" s="41">
        <v>0.88000000000000012</v>
      </c>
      <c r="G63" s="41">
        <v>0</v>
      </c>
      <c r="H63" s="41">
        <v>0</v>
      </c>
      <c r="I63" s="41">
        <v>0</v>
      </c>
      <c r="J63" s="41">
        <v>0.88000000000000012</v>
      </c>
      <c r="K63" s="41">
        <v>0</v>
      </c>
      <c r="L63" s="41">
        <v>0</v>
      </c>
      <c r="M63" s="41">
        <v>0</v>
      </c>
      <c r="N63" s="41">
        <v>0.88</v>
      </c>
      <c r="O63" s="41">
        <v>0</v>
      </c>
      <c r="P63" s="42">
        <f t="shared" si="25"/>
        <v>0.88000000000000012</v>
      </c>
    </row>
    <row r="64" spans="1:16" x14ac:dyDescent="0.2">
      <c r="B64" s="37"/>
      <c r="C64" s="8" t="s">
        <v>173</v>
      </c>
      <c r="D64" s="41">
        <v>0</v>
      </c>
      <c r="E64" s="41">
        <v>0</v>
      </c>
      <c r="F64" s="41">
        <v>0</v>
      </c>
      <c r="G64" s="41">
        <v>0</v>
      </c>
      <c r="H64" s="41">
        <v>0</v>
      </c>
      <c r="I64" s="41">
        <v>0</v>
      </c>
      <c r="J64" s="41">
        <v>0</v>
      </c>
      <c r="K64" s="41">
        <v>0</v>
      </c>
      <c r="L64" s="41">
        <v>0</v>
      </c>
      <c r="M64" s="41">
        <v>0</v>
      </c>
      <c r="N64" s="41">
        <v>0</v>
      </c>
      <c r="O64" s="41">
        <v>0</v>
      </c>
      <c r="P64" s="42">
        <f t="shared" si="25"/>
        <v>0</v>
      </c>
    </row>
    <row r="65" spans="1:16" x14ac:dyDescent="0.2">
      <c r="B65" s="43" t="s">
        <v>303</v>
      </c>
      <c r="C65" s="44"/>
      <c r="D65" s="45">
        <f>SUM(D62:D64)</f>
        <v>0</v>
      </c>
      <c r="E65" s="45">
        <f t="shared" ref="E65:P65" si="26">SUM(E62:E64)</f>
        <v>0.88</v>
      </c>
      <c r="F65" s="45">
        <f t="shared" si="26"/>
        <v>0.88000000000000012</v>
      </c>
      <c r="G65" s="45">
        <f t="shared" si="26"/>
        <v>0.87999999999999989</v>
      </c>
      <c r="H65" s="45">
        <f t="shared" si="26"/>
        <v>0</v>
      </c>
      <c r="I65" s="45">
        <f t="shared" si="26"/>
        <v>0.88</v>
      </c>
      <c r="J65" s="45">
        <f t="shared" si="26"/>
        <v>0.88000000000000012</v>
      </c>
      <c r="K65" s="45">
        <f t="shared" si="26"/>
        <v>0</v>
      </c>
      <c r="L65" s="45">
        <f t="shared" si="26"/>
        <v>0</v>
      </c>
      <c r="M65" s="45">
        <f t="shared" si="26"/>
        <v>0.88</v>
      </c>
      <c r="N65" s="45">
        <f t="shared" si="26"/>
        <v>0.88</v>
      </c>
      <c r="O65" s="45">
        <f t="shared" si="26"/>
        <v>0</v>
      </c>
      <c r="P65" s="45">
        <f t="shared" si="26"/>
        <v>2.6399999999999997</v>
      </c>
    </row>
    <row r="66" spans="1:16" x14ac:dyDescent="0.2">
      <c r="B66" s="37" t="s">
        <v>304</v>
      </c>
      <c r="C66" s="8" t="s">
        <v>129</v>
      </c>
      <c r="D66" s="41">
        <v>0</v>
      </c>
      <c r="E66" s="41">
        <v>0</v>
      </c>
      <c r="F66" s="41">
        <v>0</v>
      </c>
      <c r="G66" s="41">
        <v>0</v>
      </c>
      <c r="H66" s="41">
        <v>0.88</v>
      </c>
      <c r="I66" s="41">
        <v>0</v>
      </c>
      <c r="J66" s="41">
        <v>0</v>
      </c>
      <c r="K66" s="41">
        <v>0</v>
      </c>
      <c r="L66" s="41">
        <v>0.88</v>
      </c>
      <c r="M66" s="41">
        <v>0</v>
      </c>
      <c r="N66" s="41">
        <v>0.88</v>
      </c>
      <c r="O66" s="41">
        <v>0</v>
      </c>
      <c r="P66" s="42">
        <f t="shared" ref="P66:P68" si="27">SUM(D66:H66)</f>
        <v>0.88</v>
      </c>
    </row>
    <row r="67" spans="1:16" x14ac:dyDescent="0.2">
      <c r="B67" s="37"/>
      <c r="C67" s="8" t="s">
        <v>155</v>
      </c>
      <c r="D67" s="41">
        <v>1.76</v>
      </c>
      <c r="E67" s="41">
        <v>0</v>
      </c>
      <c r="F67" s="41">
        <v>0.88</v>
      </c>
      <c r="G67" s="41">
        <v>0.88</v>
      </c>
      <c r="H67" s="41">
        <v>0</v>
      </c>
      <c r="I67" s="41">
        <v>1.7600000000000002</v>
      </c>
      <c r="J67" s="41">
        <v>1.76</v>
      </c>
      <c r="K67" s="41">
        <v>0</v>
      </c>
      <c r="L67" s="41">
        <v>0.88</v>
      </c>
      <c r="M67" s="41">
        <v>0</v>
      </c>
      <c r="N67" s="41">
        <v>1.7600000000000002</v>
      </c>
      <c r="O67" s="41">
        <v>0.88</v>
      </c>
      <c r="P67" s="42">
        <f t="shared" si="27"/>
        <v>3.52</v>
      </c>
    </row>
    <row r="68" spans="1:16" x14ac:dyDescent="0.2">
      <c r="B68" s="37"/>
      <c r="C68" s="8" t="s">
        <v>157</v>
      </c>
      <c r="D68" s="41">
        <v>0</v>
      </c>
      <c r="E68" s="41">
        <v>0</v>
      </c>
      <c r="F68" s="41">
        <v>0.88000000000000012</v>
      </c>
      <c r="G68" s="41">
        <v>0</v>
      </c>
      <c r="H68" s="41">
        <v>0</v>
      </c>
      <c r="I68" s="41">
        <v>0</v>
      </c>
      <c r="J68" s="41">
        <v>0</v>
      </c>
      <c r="K68" s="41">
        <v>0</v>
      </c>
      <c r="L68" s="41">
        <v>0</v>
      </c>
      <c r="M68" s="41">
        <v>0</v>
      </c>
      <c r="N68" s="41">
        <v>0</v>
      </c>
      <c r="O68" s="41">
        <v>0.87999999999999989</v>
      </c>
      <c r="P68" s="42">
        <f t="shared" si="27"/>
        <v>0.88000000000000012</v>
      </c>
    </row>
    <row r="69" spans="1:16" x14ac:dyDescent="0.2">
      <c r="B69" s="43" t="s">
        <v>305</v>
      </c>
      <c r="C69" s="44"/>
      <c r="D69" s="45">
        <f>SUM(D66:D68)</f>
        <v>1.76</v>
      </c>
      <c r="E69" s="45">
        <f t="shared" ref="E69:P69" si="28">SUM(E66:E68)</f>
        <v>0</v>
      </c>
      <c r="F69" s="45">
        <f t="shared" si="28"/>
        <v>1.7600000000000002</v>
      </c>
      <c r="G69" s="45">
        <f t="shared" si="28"/>
        <v>0.88</v>
      </c>
      <c r="H69" s="45">
        <f t="shared" si="28"/>
        <v>0.88</v>
      </c>
      <c r="I69" s="45">
        <f t="shared" si="28"/>
        <v>1.7600000000000002</v>
      </c>
      <c r="J69" s="45">
        <f t="shared" si="28"/>
        <v>1.76</v>
      </c>
      <c r="K69" s="45">
        <f t="shared" si="28"/>
        <v>0</v>
      </c>
      <c r="L69" s="45">
        <f t="shared" si="28"/>
        <v>1.76</v>
      </c>
      <c r="M69" s="45">
        <f t="shared" si="28"/>
        <v>0</v>
      </c>
      <c r="N69" s="45">
        <f t="shared" si="28"/>
        <v>2.64</v>
      </c>
      <c r="O69" s="45">
        <f t="shared" si="28"/>
        <v>1.7599999999999998</v>
      </c>
      <c r="P69" s="45">
        <f t="shared" si="28"/>
        <v>5.28</v>
      </c>
    </row>
    <row r="70" spans="1:16" x14ac:dyDescent="0.2">
      <c r="A70" s="49" t="s">
        <v>306</v>
      </c>
      <c r="B70" s="50"/>
      <c r="C70" s="51"/>
      <c r="D70" s="52">
        <f>D55+D59+D61+D65+D69</f>
        <v>7.0400000000000009</v>
      </c>
      <c r="E70" s="52">
        <f t="shared" ref="E70:P70" si="29">E55+E59+E61+E65+E69</f>
        <v>7.04</v>
      </c>
      <c r="F70" s="52">
        <f t="shared" si="29"/>
        <v>8.8000000000000025</v>
      </c>
      <c r="G70" s="52">
        <f t="shared" si="29"/>
        <v>10.56</v>
      </c>
      <c r="H70" s="52">
        <f t="shared" si="29"/>
        <v>10.560000000000002</v>
      </c>
      <c r="I70" s="52">
        <f t="shared" si="29"/>
        <v>14.08</v>
      </c>
      <c r="J70" s="52">
        <f t="shared" si="29"/>
        <v>10.560000000000002</v>
      </c>
      <c r="K70" s="52">
        <f t="shared" si="29"/>
        <v>3.5199999999999996</v>
      </c>
      <c r="L70" s="52">
        <f t="shared" si="29"/>
        <v>8.120000000000001</v>
      </c>
      <c r="M70" s="52">
        <f t="shared" si="29"/>
        <v>7.9200000000000008</v>
      </c>
      <c r="N70" s="52">
        <f t="shared" si="29"/>
        <v>12.320000000000004</v>
      </c>
      <c r="O70" s="52">
        <f t="shared" si="29"/>
        <v>9.6800000000000033</v>
      </c>
      <c r="P70" s="52">
        <f t="shared" si="29"/>
        <v>44.000000000000007</v>
      </c>
    </row>
    <row r="71" spans="1:16" x14ac:dyDescent="0.2">
      <c r="A71" s="40" t="s">
        <v>307</v>
      </c>
      <c r="B71" s="37" t="s">
        <v>131</v>
      </c>
      <c r="C71" s="8" t="s">
        <v>131</v>
      </c>
      <c r="D71" s="41">
        <v>0.87999999999999989</v>
      </c>
      <c r="E71" s="41">
        <v>0</v>
      </c>
      <c r="F71" s="41">
        <v>0</v>
      </c>
      <c r="G71" s="41">
        <v>0</v>
      </c>
      <c r="H71" s="41">
        <v>0</v>
      </c>
      <c r="I71" s="41">
        <v>0</v>
      </c>
      <c r="J71" s="41">
        <v>0.88</v>
      </c>
      <c r="K71" s="41">
        <v>0</v>
      </c>
      <c r="L71" s="41">
        <v>0</v>
      </c>
      <c r="M71" s="41">
        <v>0</v>
      </c>
      <c r="N71" s="41">
        <v>0</v>
      </c>
      <c r="O71" s="41">
        <v>0</v>
      </c>
      <c r="P71" s="42">
        <f>SUM(D71:H71)</f>
        <v>0.87999999999999989</v>
      </c>
    </row>
    <row r="72" spans="1:16" x14ac:dyDescent="0.2">
      <c r="B72" s="43" t="s">
        <v>308</v>
      </c>
      <c r="C72" s="44"/>
      <c r="D72" s="45">
        <f>SUM(D71)</f>
        <v>0.87999999999999989</v>
      </c>
      <c r="E72" s="45">
        <f t="shared" ref="E72:P72" si="30">SUM(E71)</f>
        <v>0</v>
      </c>
      <c r="F72" s="45">
        <f t="shared" si="30"/>
        <v>0</v>
      </c>
      <c r="G72" s="45">
        <f t="shared" si="30"/>
        <v>0</v>
      </c>
      <c r="H72" s="45">
        <f t="shared" si="30"/>
        <v>0</v>
      </c>
      <c r="I72" s="45">
        <f t="shared" si="30"/>
        <v>0</v>
      </c>
      <c r="J72" s="45">
        <f t="shared" si="30"/>
        <v>0.88</v>
      </c>
      <c r="K72" s="45">
        <f t="shared" si="30"/>
        <v>0</v>
      </c>
      <c r="L72" s="45">
        <f t="shared" si="30"/>
        <v>0</v>
      </c>
      <c r="M72" s="45">
        <f t="shared" si="30"/>
        <v>0</v>
      </c>
      <c r="N72" s="45">
        <f t="shared" si="30"/>
        <v>0</v>
      </c>
      <c r="O72" s="45">
        <f t="shared" si="30"/>
        <v>0</v>
      </c>
      <c r="P72" s="45">
        <f t="shared" si="30"/>
        <v>0.87999999999999989</v>
      </c>
    </row>
    <row r="73" spans="1:16" x14ac:dyDescent="0.2">
      <c r="B73" s="37" t="s">
        <v>24</v>
      </c>
      <c r="C73" s="8" t="s">
        <v>113</v>
      </c>
      <c r="D73" s="41">
        <v>0</v>
      </c>
      <c r="E73" s="41">
        <v>0</v>
      </c>
      <c r="F73" s="41">
        <v>0.87999999999999989</v>
      </c>
      <c r="G73" s="41">
        <v>0</v>
      </c>
      <c r="H73" s="41">
        <v>0</v>
      </c>
      <c r="I73" s="41">
        <v>0</v>
      </c>
      <c r="J73" s="41">
        <v>0</v>
      </c>
      <c r="K73" s="41">
        <v>0</v>
      </c>
      <c r="L73" s="41">
        <v>0.88</v>
      </c>
      <c r="M73" s="41">
        <v>0</v>
      </c>
      <c r="N73" s="41">
        <v>0</v>
      </c>
      <c r="O73" s="41">
        <v>0</v>
      </c>
      <c r="P73" s="42">
        <f t="shared" ref="P73:P78" si="31">SUM(D73:H73)</f>
        <v>0.87999999999999989</v>
      </c>
    </row>
    <row r="74" spans="1:16" x14ac:dyDescent="0.2">
      <c r="B74" s="37"/>
      <c r="C74" s="8" t="s">
        <v>114</v>
      </c>
      <c r="D74" s="41">
        <v>0</v>
      </c>
      <c r="E74" s="41">
        <v>0</v>
      </c>
      <c r="F74" s="41">
        <v>0.88</v>
      </c>
      <c r="G74" s="41">
        <v>0</v>
      </c>
      <c r="H74" s="41">
        <v>1.76</v>
      </c>
      <c r="I74" s="41">
        <v>0.88000000000000012</v>
      </c>
      <c r="J74" s="41">
        <v>0</v>
      </c>
      <c r="K74" s="41">
        <v>0.88</v>
      </c>
      <c r="L74" s="41">
        <v>0</v>
      </c>
      <c r="M74" s="41">
        <v>0.88</v>
      </c>
      <c r="N74" s="41">
        <v>0.88</v>
      </c>
      <c r="O74" s="41">
        <v>0</v>
      </c>
      <c r="P74" s="42">
        <f t="shared" si="31"/>
        <v>2.64</v>
      </c>
    </row>
    <row r="75" spans="1:16" x14ac:dyDescent="0.2">
      <c r="B75" s="37"/>
      <c r="C75" s="8" t="s">
        <v>116</v>
      </c>
      <c r="D75" s="41">
        <v>0</v>
      </c>
      <c r="E75" s="41">
        <v>0</v>
      </c>
      <c r="F75" s="41">
        <v>0.88000000000000012</v>
      </c>
      <c r="G75" s="41">
        <v>0</v>
      </c>
      <c r="H75" s="41">
        <v>0</v>
      </c>
      <c r="I75" s="41">
        <v>0</v>
      </c>
      <c r="J75" s="41">
        <v>0.88</v>
      </c>
      <c r="K75" s="41">
        <v>0</v>
      </c>
      <c r="L75" s="41">
        <v>0</v>
      </c>
      <c r="M75" s="41">
        <v>0</v>
      </c>
      <c r="N75" s="41">
        <v>0</v>
      </c>
      <c r="O75" s="41">
        <v>0</v>
      </c>
      <c r="P75" s="42">
        <f t="shared" si="31"/>
        <v>0.88000000000000012</v>
      </c>
    </row>
    <row r="76" spans="1:16" x14ac:dyDescent="0.2">
      <c r="B76" s="37"/>
      <c r="C76" s="8" t="s">
        <v>117</v>
      </c>
      <c r="D76" s="41">
        <v>0</v>
      </c>
      <c r="E76" s="41">
        <v>0</v>
      </c>
      <c r="F76" s="41">
        <v>0.88000000000000012</v>
      </c>
      <c r="G76" s="41">
        <v>0.88</v>
      </c>
      <c r="H76" s="41">
        <v>0</v>
      </c>
      <c r="I76" s="41">
        <v>0.88</v>
      </c>
      <c r="J76" s="41">
        <v>1.7600000000000002</v>
      </c>
      <c r="K76" s="41">
        <v>0</v>
      </c>
      <c r="L76" s="41">
        <v>0</v>
      </c>
      <c r="M76" s="41">
        <v>0</v>
      </c>
      <c r="N76" s="41">
        <v>0.88</v>
      </c>
      <c r="O76" s="41">
        <v>0.88</v>
      </c>
      <c r="P76" s="42">
        <f t="shared" si="31"/>
        <v>1.7600000000000002</v>
      </c>
    </row>
    <row r="77" spans="1:16" x14ac:dyDescent="0.2">
      <c r="B77" s="37"/>
      <c r="C77" s="8" t="s">
        <v>118</v>
      </c>
      <c r="D77" s="41">
        <v>0</v>
      </c>
      <c r="E77" s="41">
        <v>0</v>
      </c>
      <c r="F77" s="41">
        <v>0.87999999999999989</v>
      </c>
      <c r="G77" s="41">
        <v>0</v>
      </c>
      <c r="H77" s="41">
        <v>0</v>
      </c>
      <c r="I77" s="41">
        <v>0.88000000000000012</v>
      </c>
      <c r="J77" s="41">
        <v>0.88</v>
      </c>
      <c r="K77" s="41">
        <v>0</v>
      </c>
      <c r="L77" s="41">
        <v>0</v>
      </c>
      <c r="M77" s="41">
        <v>0.88</v>
      </c>
      <c r="N77" s="41">
        <v>0</v>
      </c>
      <c r="O77" s="41">
        <v>0.87999999999999989</v>
      </c>
      <c r="P77" s="42">
        <f t="shared" si="31"/>
        <v>0.87999999999999989</v>
      </c>
    </row>
    <row r="78" spans="1:16" x14ac:dyDescent="0.2">
      <c r="B78" s="37"/>
      <c r="C78" s="8" t="s">
        <v>115</v>
      </c>
      <c r="D78" s="41">
        <v>0.88</v>
      </c>
      <c r="E78" s="41">
        <v>0</v>
      </c>
      <c r="F78" s="41">
        <v>0</v>
      </c>
      <c r="G78" s="41">
        <v>0</v>
      </c>
      <c r="H78" s="41">
        <v>0</v>
      </c>
      <c r="I78" s="41">
        <v>0.88000000000000012</v>
      </c>
      <c r="J78" s="41">
        <v>0</v>
      </c>
      <c r="K78" s="41">
        <v>0</v>
      </c>
      <c r="L78" s="41">
        <v>0</v>
      </c>
      <c r="M78" s="41">
        <v>0</v>
      </c>
      <c r="N78" s="41">
        <v>0.88</v>
      </c>
      <c r="O78" s="41">
        <v>0</v>
      </c>
      <c r="P78" s="42">
        <f t="shared" si="31"/>
        <v>0.88</v>
      </c>
    </row>
    <row r="79" spans="1:16" x14ac:dyDescent="0.2">
      <c r="B79" s="43" t="s">
        <v>309</v>
      </c>
      <c r="C79" s="44"/>
      <c r="D79" s="45">
        <f>SUM(D73:D78)</f>
        <v>0.88</v>
      </c>
      <c r="E79" s="45">
        <f t="shared" ref="E79:P79" si="32">SUM(E73:E78)</f>
        <v>0</v>
      </c>
      <c r="F79" s="45">
        <f t="shared" si="32"/>
        <v>4.3999999999999995</v>
      </c>
      <c r="G79" s="45">
        <f t="shared" si="32"/>
        <v>0.88</v>
      </c>
      <c r="H79" s="45">
        <f t="shared" si="32"/>
        <v>1.76</v>
      </c>
      <c r="I79" s="45">
        <f t="shared" si="32"/>
        <v>3.5200000000000005</v>
      </c>
      <c r="J79" s="45">
        <f t="shared" si="32"/>
        <v>3.52</v>
      </c>
      <c r="K79" s="45">
        <f t="shared" si="32"/>
        <v>0.88</v>
      </c>
      <c r="L79" s="45">
        <f t="shared" si="32"/>
        <v>0.88</v>
      </c>
      <c r="M79" s="45">
        <f t="shared" si="32"/>
        <v>1.76</v>
      </c>
      <c r="N79" s="45">
        <f t="shared" si="32"/>
        <v>2.64</v>
      </c>
      <c r="O79" s="45">
        <f t="shared" si="32"/>
        <v>1.7599999999999998</v>
      </c>
      <c r="P79" s="45">
        <f t="shared" si="32"/>
        <v>7.92</v>
      </c>
    </row>
    <row r="80" spans="1:16" x14ac:dyDescent="0.2">
      <c r="B80" s="37" t="s">
        <v>310</v>
      </c>
      <c r="C80" s="8" t="s">
        <v>137</v>
      </c>
      <c r="D80" s="41">
        <v>1.76</v>
      </c>
      <c r="E80" s="41">
        <v>-5.5511151231257827E-17</v>
      </c>
      <c r="F80" s="41">
        <v>0.88000000000000012</v>
      </c>
      <c r="G80" s="41">
        <v>0.88</v>
      </c>
      <c r="H80" s="41">
        <v>1.7600000000000002</v>
      </c>
      <c r="I80" s="41">
        <v>0</v>
      </c>
      <c r="J80" s="41">
        <v>0.88</v>
      </c>
      <c r="K80" s="41">
        <v>0</v>
      </c>
      <c r="L80" s="41">
        <v>2.6399999999999997</v>
      </c>
      <c r="M80" s="41">
        <v>0</v>
      </c>
      <c r="N80" s="41">
        <v>0.88</v>
      </c>
      <c r="O80" s="41">
        <v>0</v>
      </c>
      <c r="P80" s="42">
        <f t="shared" ref="P80:P82" si="33">SUM(D80:H80)</f>
        <v>5.28</v>
      </c>
    </row>
    <row r="81" spans="1:16" x14ac:dyDescent="0.2">
      <c r="B81" s="37"/>
      <c r="C81" s="8" t="s">
        <v>139</v>
      </c>
      <c r="D81" s="41">
        <v>0</v>
      </c>
      <c r="E81" s="41">
        <v>0</v>
      </c>
      <c r="F81" s="41">
        <v>0.88</v>
      </c>
      <c r="G81" s="41">
        <v>0</v>
      </c>
      <c r="H81" s="41">
        <v>0</v>
      </c>
      <c r="I81" s="41">
        <v>0</v>
      </c>
      <c r="J81" s="41">
        <v>0</v>
      </c>
      <c r="K81" s="41">
        <v>0</v>
      </c>
      <c r="L81" s="41">
        <v>0</v>
      </c>
      <c r="M81" s="41">
        <v>0</v>
      </c>
      <c r="N81" s="41">
        <v>0</v>
      </c>
      <c r="O81" s="41">
        <v>0</v>
      </c>
      <c r="P81" s="42">
        <f t="shared" si="33"/>
        <v>0.88</v>
      </c>
    </row>
    <row r="82" spans="1:16" x14ac:dyDescent="0.2">
      <c r="B82" s="37"/>
      <c r="C82" s="8" t="s">
        <v>138</v>
      </c>
      <c r="D82" s="41">
        <v>0</v>
      </c>
      <c r="E82" s="41">
        <v>0</v>
      </c>
      <c r="F82" s="41">
        <v>0</v>
      </c>
      <c r="G82" s="41">
        <v>0.88</v>
      </c>
      <c r="H82" s="41">
        <v>0</v>
      </c>
      <c r="I82" s="41">
        <v>0</v>
      </c>
      <c r="J82" s="41">
        <v>0</v>
      </c>
      <c r="K82" s="41">
        <v>0</v>
      </c>
      <c r="L82" s="41">
        <v>0</v>
      </c>
      <c r="M82" s="41">
        <v>0</v>
      </c>
      <c r="N82" s="41">
        <v>0</v>
      </c>
      <c r="O82" s="41">
        <v>0</v>
      </c>
      <c r="P82" s="42">
        <f t="shared" si="33"/>
        <v>0.88</v>
      </c>
    </row>
    <row r="83" spans="1:16" x14ac:dyDescent="0.2">
      <c r="B83" s="43" t="s">
        <v>311</v>
      </c>
      <c r="C83" s="44"/>
      <c r="D83" s="45">
        <f>SUM(D80:D82)</f>
        <v>1.76</v>
      </c>
      <c r="E83" s="45">
        <f t="shared" ref="E83:P83" si="34">SUM(E80:E82)</f>
        <v>-5.5511151231257827E-17</v>
      </c>
      <c r="F83" s="45">
        <f t="shared" si="34"/>
        <v>1.7600000000000002</v>
      </c>
      <c r="G83" s="45">
        <f t="shared" si="34"/>
        <v>1.76</v>
      </c>
      <c r="H83" s="45">
        <f t="shared" si="34"/>
        <v>1.7600000000000002</v>
      </c>
      <c r="I83" s="45">
        <f t="shared" si="34"/>
        <v>0</v>
      </c>
      <c r="J83" s="45">
        <f t="shared" si="34"/>
        <v>0.88</v>
      </c>
      <c r="K83" s="45">
        <f t="shared" si="34"/>
        <v>0</v>
      </c>
      <c r="L83" s="45">
        <f t="shared" si="34"/>
        <v>2.6399999999999997</v>
      </c>
      <c r="M83" s="45">
        <f t="shared" si="34"/>
        <v>0</v>
      </c>
      <c r="N83" s="45">
        <f t="shared" si="34"/>
        <v>0.88</v>
      </c>
      <c r="O83" s="45">
        <f t="shared" si="34"/>
        <v>0</v>
      </c>
      <c r="P83" s="45">
        <f t="shared" si="34"/>
        <v>7.04</v>
      </c>
    </row>
    <row r="84" spans="1:16" x14ac:dyDescent="0.2">
      <c r="B84" s="37" t="s">
        <v>312</v>
      </c>
      <c r="C84" s="8" t="s">
        <v>132</v>
      </c>
      <c r="D84" s="41">
        <v>0</v>
      </c>
      <c r="E84" s="41">
        <v>0</v>
      </c>
      <c r="F84" s="41">
        <v>0</v>
      </c>
      <c r="G84" s="41">
        <v>0.88</v>
      </c>
      <c r="H84" s="41">
        <v>0</v>
      </c>
      <c r="I84" s="41">
        <v>0</v>
      </c>
      <c r="J84" s="41">
        <v>0</v>
      </c>
      <c r="K84" s="41">
        <v>0</v>
      </c>
      <c r="L84" s="41">
        <v>0</v>
      </c>
      <c r="M84" s="41">
        <v>0</v>
      </c>
      <c r="N84" s="41">
        <v>0</v>
      </c>
      <c r="O84" s="41">
        <v>0</v>
      </c>
      <c r="P84" s="42">
        <f t="shared" ref="P84:P85" si="35">SUM(D84:H84)</f>
        <v>0.88</v>
      </c>
    </row>
    <row r="85" spans="1:16" x14ac:dyDescent="0.2">
      <c r="B85" s="37"/>
      <c r="C85" s="8" t="s">
        <v>133</v>
      </c>
      <c r="D85" s="41">
        <v>0</v>
      </c>
      <c r="E85" s="41">
        <v>0</v>
      </c>
      <c r="F85" s="41">
        <v>0.88</v>
      </c>
      <c r="G85" s="41">
        <v>0</v>
      </c>
      <c r="H85" s="41">
        <v>0</v>
      </c>
      <c r="I85" s="41">
        <v>0</v>
      </c>
      <c r="J85" s="41">
        <v>0</v>
      </c>
      <c r="K85" s="41">
        <v>0</v>
      </c>
      <c r="L85" s="41">
        <v>0</v>
      </c>
      <c r="M85" s="41">
        <v>0</v>
      </c>
      <c r="N85" s="41">
        <v>0</v>
      </c>
      <c r="O85" s="41">
        <v>0.88</v>
      </c>
      <c r="P85" s="42">
        <f t="shared" si="35"/>
        <v>0.88</v>
      </c>
    </row>
    <row r="86" spans="1:16" x14ac:dyDescent="0.2">
      <c r="B86" s="43" t="s">
        <v>313</v>
      </c>
      <c r="C86" s="44"/>
      <c r="D86" s="45">
        <f>SUM(D84:D85)</f>
        <v>0</v>
      </c>
      <c r="E86" s="45">
        <f t="shared" ref="E86:P86" si="36">SUM(E84:E85)</f>
        <v>0</v>
      </c>
      <c r="F86" s="45">
        <f t="shared" si="36"/>
        <v>0.88</v>
      </c>
      <c r="G86" s="45">
        <f t="shared" si="36"/>
        <v>0.88</v>
      </c>
      <c r="H86" s="45">
        <f t="shared" si="36"/>
        <v>0</v>
      </c>
      <c r="I86" s="45">
        <f t="shared" si="36"/>
        <v>0</v>
      </c>
      <c r="J86" s="45">
        <f t="shared" si="36"/>
        <v>0</v>
      </c>
      <c r="K86" s="45">
        <f t="shared" si="36"/>
        <v>0</v>
      </c>
      <c r="L86" s="45">
        <f t="shared" si="36"/>
        <v>0</v>
      </c>
      <c r="M86" s="45">
        <f t="shared" si="36"/>
        <v>0</v>
      </c>
      <c r="N86" s="45">
        <f t="shared" si="36"/>
        <v>0</v>
      </c>
      <c r="O86" s="45">
        <f t="shared" si="36"/>
        <v>0.88</v>
      </c>
      <c r="P86" s="45">
        <f t="shared" si="36"/>
        <v>1.76</v>
      </c>
    </row>
    <row r="87" spans="1:16" x14ac:dyDescent="0.2">
      <c r="B87" s="37" t="s">
        <v>314</v>
      </c>
      <c r="C87" s="8" t="s">
        <v>120</v>
      </c>
      <c r="D87" s="41">
        <v>0.88</v>
      </c>
      <c r="E87" s="41">
        <v>0</v>
      </c>
      <c r="F87" s="41">
        <v>0</v>
      </c>
      <c r="G87" s="41">
        <v>0.88</v>
      </c>
      <c r="H87" s="41">
        <v>0</v>
      </c>
      <c r="I87" s="41">
        <v>0</v>
      </c>
      <c r="J87" s="41">
        <v>0</v>
      </c>
      <c r="K87" s="41">
        <v>0</v>
      </c>
      <c r="L87" s="41">
        <v>0</v>
      </c>
      <c r="M87" s="41">
        <v>0</v>
      </c>
      <c r="N87" s="41">
        <v>0.88</v>
      </c>
      <c r="O87" s="41">
        <v>0</v>
      </c>
      <c r="P87" s="42">
        <f t="shared" ref="P87:P91" si="37">SUM(D87:H87)</f>
        <v>1.76</v>
      </c>
    </row>
    <row r="88" spans="1:16" x14ac:dyDescent="0.2">
      <c r="B88" s="37"/>
      <c r="C88" s="8" t="s">
        <v>121</v>
      </c>
      <c r="D88" s="41">
        <v>0</v>
      </c>
      <c r="E88" s="41">
        <v>0</v>
      </c>
      <c r="F88" s="41">
        <v>0.88000000000000012</v>
      </c>
      <c r="G88" s="41">
        <v>0</v>
      </c>
      <c r="H88" s="41">
        <v>0</v>
      </c>
      <c r="I88" s="41">
        <v>0</v>
      </c>
      <c r="J88" s="41">
        <v>0</v>
      </c>
      <c r="K88" s="41">
        <v>0</v>
      </c>
      <c r="L88" s="41">
        <v>0.88</v>
      </c>
      <c r="M88" s="41">
        <v>0</v>
      </c>
      <c r="N88" s="41">
        <v>0</v>
      </c>
      <c r="O88" s="41">
        <v>0</v>
      </c>
      <c r="P88" s="42">
        <f t="shared" si="37"/>
        <v>0.88000000000000012</v>
      </c>
    </row>
    <row r="89" spans="1:16" x14ac:dyDescent="0.2">
      <c r="B89" s="37"/>
      <c r="C89" s="8" t="s">
        <v>122</v>
      </c>
      <c r="D89" s="41">
        <v>0</v>
      </c>
      <c r="E89" s="41">
        <v>0</v>
      </c>
      <c r="F89" s="41">
        <v>0.87999999999999989</v>
      </c>
      <c r="G89" s="41">
        <v>0</v>
      </c>
      <c r="H89" s="41">
        <v>0</v>
      </c>
      <c r="I89" s="41">
        <v>0</v>
      </c>
      <c r="J89" s="41">
        <v>0.88</v>
      </c>
      <c r="K89" s="41">
        <v>0</v>
      </c>
      <c r="L89" s="41">
        <v>0</v>
      </c>
      <c r="M89" s="41">
        <v>0</v>
      </c>
      <c r="N89" s="41">
        <v>0.88</v>
      </c>
      <c r="O89" s="41">
        <v>0</v>
      </c>
      <c r="P89" s="42">
        <f t="shared" si="37"/>
        <v>0.87999999999999989</v>
      </c>
    </row>
    <row r="90" spans="1:16" x14ac:dyDescent="0.2">
      <c r="B90" s="37"/>
      <c r="C90" s="8" t="s">
        <v>123</v>
      </c>
      <c r="D90" s="41">
        <v>0</v>
      </c>
      <c r="E90" s="41">
        <v>0.88</v>
      </c>
      <c r="F90" s="41">
        <v>0</v>
      </c>
      <c r="G90" s="41">
        <v>0.88</v>
      </c>
      <c r="H90" s="41">
        <v>0</v>
      </c>
      <c r="I90" s="41">
        <v>0</v>
      </c>
      <c r="J90" s="41">
        <v>0.88</v>
      </c>
      <c r="K90" s="41">
        <v>0</v>
      </c>
      <c r="L90" s="41">
        <v>0</v>
      </c>
      <c r="M90" s="41">
        <v>0</v>
      </c>
      <c r="N90" s="41">
        <v>0</v>
      </c>
      <c r="O90" s="41">
        <v>0</v>
      </c>
      <c r="P90" s="42">
        <f t="shared" si="37"/>
        <v>1.76</v>
      </c>
    </row>
    <row r="91" spans="1:16" x14ac:dyDescent="0.2">
      <c r="B91" s="37"/>
      <c r="C91" s="8" t="s">
        <v>315</v>
      </c>
      <c r="D91" s="41">
        <v>0</v>
      </c>
      <c r="E91" s="41">
        <v>-5.5511151231257827E-17</v>
      </c>
      <c r="F91" s="41">
        <v>0.88000000000000012</v>
      </c>
      <c r="G91" s="41">
        <v>0</v>
      </c>
      <c r="H91" s="41">
        <v>0.88</v>
      </c>
      <c r="I91" s="41">
        <v>0</v>
      </c>
      <c r="J91" s="41">
        <v>0</v>
      </c>
      <c r="K91" s="41">
        <v>0</v>
      </c>
      <c r="L91" s="41">
        <v>0</v>
      </c>
      <c r="M91" s="41">
        <v>0</v>
      </c>
      <c r="N91" s="41">
        <v>0.88</v>
      </c>
      <c r="O91" s="41">
        <v>0</v>
      </c>
      <c r="P91" s="42">
        <f t="shared" si="37"/>
        <v>1.7600000000000002</v>
      </c>
    </row>
    <row r="92" spans="1:16" x14ac:dyDescent="0.2">
      <c r="B92" s="43" t="s">
        <v>316</v>
      </c>
      <c r="C92" s="44"/>
      <c r="D92" s="45">
        <f>SUM(D87:D91)</f>
        <v>0.88</v>
      </c>
      <c r="E92" s="45">
        <f t="shared" ref="E92:P92" si="38">SUM(E87:E91)</f>
        <v>0.87999999999999989</v>
      </c>
      <c r="F92" s="45">
        <f t="shared" si="38"/>
        <v>2.64</v>
      </c>
      <c r="G92" s="45">
        <f t="shared" si="38"/>
        <v>1.76</v>
      </c>
      <c r="H92" s="45">
        <f t="shared" si="38"/>
        <v>0.88</v>
      </c>
      <c r="I92" s="45">
        <f t="shared" si="38"/>
        <v>0</v>
      </c>
      <c r="J92" s="45">
        <f t="shared" si="38"/>
        <v>1.76</v>
      </c>
      <c r="K92" s="45">
        <f t="shared" si="38"/>
        <v>0</v>
      </c>
      <c r="L92" s="45">
        <f t="shared" si="38"/>
        <v>0.88</v>
      </c>
      <c r="M92" s="45">
        <f t="shared" si="38"/>
        <v>0</v>
      </c>
      <c r="N92" s="45">
        <f t="shared" si="38"/>
        <v>2.64</v>
      </c>
      <c r="O92" s="45">
        <f t="shared" si="38"/>
        <v>0</v>
      </c>
      <c r="P92" s="45">
        <f t="shared" si="38"/>
        <v>7.0400000000000009</v>
      </c>
    </row>
    <row r="93" spans="1:16" x14ac:dyDescent="0.2">
      <c r="A93" s="49" t="s">
        <v>317</v>
      </c>
      <c r="B93" s="50"/>
      <c r="C93" s="51"/>
      <c r="D93" s="52">
        <f>D72+D79+D83+D86+D92</f>
        <v>4.3999999999999995</v>
      </c>
      <c r="E93" s="52">
        <f t="shared" ref="E93:P93" si="39">E72+E79+E83+E86+E92</f>
        <v>0.87999999999999989</v>
      </c>
      <c r="F93" s="52">
        <f t="shared" si="39"/>
        <v>9.68</v>
      </c>
      <c r="G93" s="52">
        <f t="shared" si="39"/>
        <v>5.28</v>
      </c>
      <c r="H93" s="52">
        <f t="shared" si="39"/>
        <v>4.4000000000000004</v>
      </c>
      <c r="I93" s="52">
        <f t="shared" si="39"/>
        <v>3.5200000000000005</v>
      </c>
      <c r="J93" s="52">
        <f t="shared" si="39"/>
        <v>7.04</v>
      </c>
      <c r="K93" s="52">
        <f t="shared" si="39"/>
        <v>0.88</v>
      </c>
      <c r="L93" s="52">
        <f t="shared" si="39"/>
        <v>4.3999999999999995</v>
      </c>
      <c r="M93" s="52">
        <f t="shared" si="39"/>
        <v>1.76</v>
      </c>
      <c r="N93" s="52">
        <f t="shared" si="39"/>
        <v>6.16</v>
      </c>
      <c r="O93" s="52">
        <f t="shared" si="39"/>
        <v>2.6399999999999997</v>
      </c>
      <c r="P93" s="52">
        <f t="shared" si="39"/>
        <v>24.64</v>
      </c>
    </row>
    <row r="94" spans="1:16" x14ac:dyDescent="0.2">
      <c r="A94" s="53" t="s">
        <v>318</v>
      </c>
      <c r="B94" s="54"/>
      <c r="C94" s="54"/>
      <c r="D94" s="55">
        <f t="shared" ref="D94:P94" si="40">D28+D53+D70+D93</f>
        <v>24.64</v>
      </c>
      <c r="E94" s="55">
        <f t="shared" si="40"/>
        <v>12.32</v>
      </c>
      <c r="F94" s="55">
        <f t="shared" si="40"/>
        <v>37.760000000000005</v>
      </c>
      <c r="G94" s="55">
        <f t="shared" si="40"/>
        <v>28.160000000000004</v>
      </c>
      <c r="H94" s="55">
        <f t="shared" si="40"/>
        <v>25.520000000000003</v>
      </c>
      <c r="I94" s="55">
        <f t="shared" si="40"/>
        <v>29.919999999999998</v>
      </c>
      <c r="J94" s="55">
        <f t="shared" si="40"/>
        <v>28.16</v>
      </c>
      <c r="K94" s="55">
        <f t="shared" si="40"/>
        <v>9.6800000000000015</v>
      </c>
      <c r="L94" s="55">
        <f t="shared" si="40"/>
        <v>24.84</v>
      </c>
      <c r="M94" s="55">
        <f t="shared" si="40"/>
        <v>14.08</v>
      </c>
      <c r="N94" s="55">
        <f t="shared" si="40"/>
        <v>29.920000000000005</v>
      </c>
      <c r="O94" s="55">
        <f t="shared" si="40"/>
        <v>29.040000000000003</v>
      </c>
      <c r="P94" s="55">
        <f t="shared" si="40"/>
        <v>128.40000000000003</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A85759B2-FFAB-43CD-AE43-44ABB6D1F395}">
  <ds:schemaRefs>
    <ds:schemaRef ds:uri="http://gemini/pivotcustomization/ebba321a-9062-4ec7-98b8-8ea2c164306b"/>
  </ds:schemaRefs>
</ds:datastoreItem>
</file>

<file path=customXml/itemProps2.xml><?xml version="1.0" encoding="utf-8"?>
<ds:datastoreItem xmlns:ds="http://schemas.openxmlformats.org/officeDocument/2006/customXml" ds:itemID="{0ED47331-26F4-44DF-8721-47E0B0271E08}">
  <ds:schemaRefs>
    <ds:schemaRef ds:uri="http://gemini/pivotcustomization/77b9caab-f405-4cbe-bfa4-2dc5c02db205"/>
  </ds:schemaRefs>
</ds:datastoreItem>
</file>

<file path=customXml/itemProps3.xml><?xml version="1.0" encoding="utf-8"?>
<ds:datastoreItem xmlns:ds="http://schemas.openxmlformats.org/officeDocument/2006/customXml" ds:itemID="{CF106662-4A8A-4CE1-998B-89448A85E81E}">
  <ds:schemaRefs>
    <ds:schemaRef ds:uri="http://gemini/pivotcustomization/9120f21b-0803-48b3-ae22-3a6eeae6631b"/>
  </ds:schemaRefs>
</ds:datastoreItem>
</file>

<file path=customXml/itemProps4.xml><?xml version="1.0" encoding="utf-8"?>
<ds:datastoreItem xmlns:ds="http://schemas.openxmlformats.org/officeDocument/2006/customXml" ds:itemID="{F4506251-8820-490B-AAA4-40437C0BB3C4}">
  <ds:schemaRefs>
    <ds:schemaRef ds:uri="http://gemini/pivotcustomization/TableXML_dim_materiales_d78aecbc-bd6f-4015-b174-acba6d69e111"/>
  </ds:schemaRefs>
</ds:datastoreItem>
</file>

<file path=customXml/itemProps5.xml><?xml version="1.0" encoding="utf-8"?>
<ds:datastoreItem xmlns:ds="http://schemas.openxmlformats.org/officeDocument/2006/customXml" ds:itemID="{DC0A427B-AE8C-4586-9A18-2EF7F9D4127E}">
  <ds:schemaRefs>
    <ds:schemaRef ds:uri="http://gemini/pivotcustomization/LinkedTableUpdateMode"/>
  </ds:schemaRefs>
</ds:datastoreItem>
</file>

<file path=customXml/itemProps6.xml><?xml version="1.0" encoding="utf-8"?>
<ds:datastoreItem xmlns:ds="http://schemas.openxmlformats.org/officeDocument/2006/customXml" ds:itemID="{88E6C50B-F489-476B-A9B8-A875C09F1AFD}">
  <ds:schemaRefs>
    <ds:schemaRef ds:uri="http://gemini/pivotcustomization/ManualCalcMode"/>
  </ds:schemaRefs>
</ds:datastoreItem>
</file>

<file path=customXml/itemProps7.xml><?xml version="1.0" encoding="utf-8"?>
<ds:datastoreItem xmlns:ds="http://schemas.openxmlformats.org/officeDocument/2006/customXml" ds:itemID="{89EAD4EC-EEFE-435D-9280-EE4BAFDD8CBA}">
  <ds:schemaRefs>
    <ds:schemaRef ds:uri="http://gemini/pivotcustomization/ShowHidden"/>
  </ds:schemaRefs>
</ds:datastoreItem>
</file>

<file path=customXml/itemProps8.xml><?xml version="1.0" encoding="utf-8"?>
<ds:datastoreItem xmlns:ds="http://schemas.openxmlformats.org/officeDocument/2006/customXml" ds:itemID="{B94CBC78-1306-42DC-8941-E66EEF15E776}">
  <ds:schemaRefs>
    <ds:schemaRef ds:uri="http://gemini/pivotcustomization/36001254-0913-46ab-98bc-b20f921c1bb4"/>
  </ds:schemaRefs>
</ds:datastoreItem>
</file>

<file path=customXml/itemProps9.xml><?xml version="1.0" encoding="utf-8"?>
<ds:datastoreItem xmlns:ds="http://schemas.openxmlformats.org/officeDocument/2006/customXml" ds:itemID="{A80AFAC8-B702-411B-B506-50F3B9FF7B6D}">
  <ds:schemaRefs>
    <ds:schemaRef ds:uri="http://gemini/pivotcustomization/6dc22cf1-6984-43b6-88e7-faefc5facd34"/>
  </ds:schemaRefs>
</ds:datastoreItem>
</file>

<file path=customXml/itemProps10.xml><?xml version="1.0" encoding="utf-8"?>
<ds:datastoreItem xmlns:ds="http://schemas.openxmlformats.org/officeDocument/2006/customXml" ds:itemID="{A7131986-3C61-468C-8234-AB23F527892F}">
  <ds:schemaRefs/>
</ds:datastoreItem>
</file>

<file path=customXml/itemProps11.xml><?xml version="1.0" encoding="utf-8"?>
<ds:datastoreItem xmlns:ds="http://schemas.openxmlformats.org/officeDocument/2006/customXml" ds:itemID="{4C7C67F2-7176-439B-BB35-1DCFBE59345F}">
  <ds:schemaRefs>
    <ds:schemaRef ds:uri="http://gemini/pivotcustomization/5cace2ed-f401-4cae-8993-43443039411b"/>
  </ds:schemaRefs>
</ds:datastoreItem>
</file>

<file path=customXml/itemProps12.xml><?xml version="1.0" encoding="utf-8"?>
<ds:datastoreItem xmlns:ds="http://schemas.openxmlformats.org/officeDocument/2006/customXml" ds:itemID="{536CDB9F-4DD1-4026-A699-74FAF1E35002}">
  <ds:schemaRefs>
    <ds:schemaRef ds:uri="http://gemini/pivotcustomization/FormulaBarState"/>
  </ds:schemaRefs>
</ds:datastoreItem>
</file>

<file path=customXml/itemProps13.xml><?xml version="1.0" encoding="utf-8"?>
<ds:datastoreItem xmlns:ds="http://schemas.openxmlformats.org/officeDocument/2006/customXml" ds:itemID="{25C9C8DA-3AE9-416F-9CFF-29CB5620A681}">
  <ds:schemaRefs>
    <ds:schemaRef ds:uri="http://gemini/pivotcustomization/TableXML_Calendar"/>
  </ds:schemaRefs>
</ds:datastoreItem>
</file>

<file path=customXml/itemProps14.xml><?xml version="1.0" encoding="utf-8"?>
<ds:datastoreItem xmlns:ds="http://schemas.openxmlformats.org/officeDocument/2006/customXml" ds:itemID="{80345C2C-36EF-4D53-8BA2-D2917A1D18E6}">
  <ds:schemaRefs>
    <ds:schemaRef ds:uri="http://gemini/pivotcustomization/05540747-3c2d-449f-8514-6af451aa9b0a"/>
  </ds:schemaRefs>
</ds:datastoreItem>
</file>

<file path=customXml/itemProps15.xml><?xml version="1.0" encoding="utf-8"?>
<ds:datastoreItem xmlns:ds="http://schemas.openxmlformats.org/officeDocument/2006/customXml" ds:itemID="{AF45CBC4-CB0F-4C00-ACB0-80B109C583EB}">
  <ds:schemaRefs>
    <ds:schemaRef ds:uri="http://gemini/pivotcustomization/cf7d62e0-492a-41a1-8e3e-ca92d445d53c"/>
  </ds:schemaRefs>
</ds:datastoreItem>
</file>

<file path=customXml/itemProps16.xml><?xml version="1.0" encoding="utf-8"?>
<ds:datastoreItem xmlns:ds="http://schemas.openxmlformats.org/officeDocument/2006/customXml" ds:itemID="{8DE7AFEF-CA8B-41A9-ADE1-2FB181ECF101}">
  <ds:schemaRefs>
    <ds:schemaRef ds:uri="http://gemini/pivotcustomization/ShowImplicitMeasures"/>
  </ds:schemaRefs>
</ds:datastoreItem>
</file>

<file path=customXml/itemProps17.xml><?xml version="1.0" encoding="utf-8"?>
<ds:datastoreItem xmlns:ds="http://schemas.openxmlformats.org/officeDocument/2006/customXml" ds:itemID="{4F80243B-2D27-497A-B044-3401B673E13E}">
  <ds:schemaRefs>
    <ds:schemaRef ds:uri="http://gemini/pivotcustomization/4651cc0a-2376-4638-9fe5-aafdf6025001"/>
  </ds:schemaRefs>
</ds:datastoreItem>
</file>

<file path=customXml/itemProps18.xml><?xml version="1.0" encoding="utf-8"?>
<ds:datastoreItem xmlns:ds="http://schemas.openxmlformats.org/officeDocument/2006/customXml" ds:itemID="{045838B6-4DCA-4467-909A-B6C40B21D116}">
  <ds:schemaRefs>
    <ds:schemaRef ds:uri="http://gemini/pivotcustomization/TableXML_dim_productos_6fd766b9-9d2f-4a57-a3ee-753049a2a7c6"/>
  </ds:schemaRefs>
</ds:datastoreItem>
</file>

<file path=customXml/itemProps19.xml><?xml version="1.0" encoding="utf-8"?>
<ds:datastoreItem xmlns:ds="http://schemas.openxmlformats.org/officeDocument/2006/customXml" ds:itemID="{C3BA8F12-C97C-433E-A4E0-857C79FFBAA3}">
  <ds:schemaRefs>
    <ds:schemaRef ds:uri="http://gemini/pivotcustomization/cb06bc2d-69d3-437b-bf3b-9d6bc0035fdc"/>
  </ds:schemaRefs>
</ds:datastoreItem>
</file>

<file path=customXml/itemProps20.xml><?xml version="1.0" encoding="utf-8"?>
<ds:datastoreItem xmlns:ds="http://schemas.openxmlformats.org/officeDocument/2006/customXml" ds:itemID="{9ED38117-F602-4329-BBB3-40C14EB0089E}">
  <ds:schemaRefs/>
</ds:datastoreItem>
</file>

<file path=customXml/itemProps21.xml><?xml version="1.0" encoding="utf-8"?>
<ds:datastoreItem xmlns:ds="http://schemas.openxmlformats.org/officeDocument/2006/customXml" ds:itemID="{E697EFFA-33F0-4034-BBB7-05BDF743C7E9}">
  <ds:schemaRefs>
    <ds:schemaRef ds:uri="http://gemini/pivotcustomization/TableXML_bridge_materiales_productos_04333214-5a11-4392-a5ac-eed320a12e54"/>
  </ds:schemaRefs>
</ds:datastoreItem>
</file>

<file path=customXml/itemProps22.xml><?xml version="1.0" encoding="utf-8"?>
<ds:datastoreItem xmlns:ds="http://schemas.openxmlformats.org/officeDocument/2006/customXml" ds:itemID="{676DCFBC-A9A8-4643-9531-BD7A37A19772}">
  <ds:schemaRefs>
    <ds:schemaRef ds:uri="http://gemini/pivotcustomization/59d037d4-8f9a-4151-8858-f3e2ff4872b9"/>
  </ds:schemaRefs>
</ds:datastoreItem>
</file>

<file path=customXml/itemProps23.xml><?xml version="1.0" encoding="utf-8"?>
<ds:datastoreItem xmlns:ds="http://schemas.openxmlformats.org/officeDocument/2006/customXml" ds:itemID="{B86B2193-C3D0-4E25-BA68-AA8575C75A6C}">
  <ds:schemaRefs>
    <ds:schemaRef ds:uri="http://gemini/pivotcustomization/e704b0af-18d2-497d-9c5a-e5067f25651c"/>
  </ds:schemaRefs>
</ds:datastoreItem>
</file>

<file path=customXml/itemProps24.xml><?xml version="1.0" encoding="utf-8"?>
<ds:datastoreItem xmlns:ds="http://schemas.openxmlformats.org/officeDocument/2006/customXml" ds:itemID="{51DF2E0C-5670-4EE8-91C9-B95BD7261084}">
  <ds:schemaRefs/>
</ds:datastoreItem>
</file>

<file path=customXml/itemProps25.xml><?xml version="1.0" encoding="utf-8"?>
<ds:datastoreItem xmlns:ds="http://schemas.openxmlformats.org/officeDocument/2006/customXml" ds:itemID="{0620B70F-2099-48C4-AF91-33B78974612C}">
  <ds:schemaRefs/>
</ds:datastoreItem>
</file>

<file path=customXml/itemProps26.xml><?xml version="1.0" encoding="utf-8"?>
<ds:datastoreItem xmlns:ds="http://schemas.openxmlformats.org/officeDocument/2006/customXml" ds:itemID="{3AAE0BBF-46C6-4706-B24D-71A60E026C96}">
  <ds:schemaRefs>
    <ds:schemaRef ds:uri="http://schemas.microsoft.com/DataMashup"/>
  </ds:schemaRefs>
</ds:datastoreItem>
</file>

<file path=customXml/itemProps27.xml><?xml version="1.0" encoding="utf-8"?>
<ds:datastoreItem xmlns:ds="http://schemas.openxmlformats.org/officeDocument/2006/customXml" ds:itemID="{8F709ACF-E609-4F1A-A92E-F01032A52CB3}">
  <ds:schemaRefs/>
</ds:datastoreItem>
</file>

<file path=customXml/itemProps28.xml><?xml version="1.0" encoding="utf-8"?>
<ds:datastoreItem xmlns:ds="http://schemas.openxmlformats.org/officeDocument/2006/customXml" ds:itemID="{BE74ED2A-9665-4F31-88B2-65864318C8AD}">
  <ds:schemaRefs/>
</ds:datastoreItem>
</file>

<file path=customXml/itemProps29.xml><?xml version="1.0" encoding="utf-8"?>
<ds:datastoreItem xmlns:ds="http://schemas.openxmlformats.org/officeDocument/2006/customXml" ds:itemID="{EE53B757-AC18-4F78-BC6B-4611C2298516}">
  <ds:schemaRefs/>
</ds:datastoreItem>
</file>

<file path=customXml/itemProps30.xml><?xml version="1.0" encoding="utf-8"?>
<ds:datastoreItem xmlns:ds="http://schemas.openxmlformats.org/officeDocument/2006/customXml" ds:itemID="{0309CB08-E968-45F4-8BA4-188FB7B72ABA}">
  <ds:schemaRefs/>
</ds:datastoreItem>
</file>

<file path=customXml/itemProps31.xml><?xml version="1.0" encoding="utf-8"?>
<ds:datastoreItem xmlns:ds="http://schemas.openxmlformats.org/officeDocument/2006/customXml" ds:itemID="{4D731EF6-0AEF-4BB2-A13D-7240CD624BC9}">
  <ds:schemaRefs/>
</ds:datastoreItem>
</file>

<file path=customXml/itemProps32.xml><?xml version="1.0" encoding="utf-8"?>
<ds:datastoreItem xmlns:ds="http://schemas.openxmlformats.org/officeDocument/2006/customXml" ds:itemID="{4FDE8347-3C2D-4EF2-A56D-2BAD2AC8C0BC}">
  <ds:schemaRefs/>
</ds:datastoreItem>
</file>

<file path=customXml/itemProps33.xml><?xml version="1.0" encoding="utf-8"?>
<ds:datastoreItem xmlns:ds="http://schemas.openxmlformats.org/officeDocument/2006/customXml" ds:itemID="{F4373B62-1619-4D50-8072-9E5A449216DE}">
  <ds:schemaRefs/>
</ds:datastoreItem>
</file>

<file path=customXml/itemProps34.xml><?xml version="1.0" encoding="utf-8"?>
<ds:datastoreItem xmlns:ds="http://schemas.openxmlformats.org/officeDocument/2006/customXml" ds:itemID="{4824B55F-7180-4E67-AC97-EB53C4DB0098}">
  <ds:schemaRefs/>
</ds:datastoreItem>
</file>

<file path=customXml/itemProps35.xml><?xml version="1.0" encoding="utf-8"?>
<ds:datastoreItem xmlns:ds="http://schemas.openxmlformats.org/officeDocument/2006/customXml" ds:itemID="{ED9368F7-529E-4236-A839-004B03DDEFCD}">
  <ds:schemaRefs/>
</ds:datastoreItem>
</file>

<file path=customXml/itemProps36.xml><?xml version="1.0" encoding="utf-8"?>
<ds:datastoreItem xmlns:ds="http://schemas.openxmlformats.org/officeDocument/2006/customXml" ds:itemID="{F47DB673-AF5B-4E02-B2DE-E81E02DAAE70}">
  <ds:schemaRefs/>
</ds:datastoreItem>
</file>

<file path=customXml/itemProps37.xml><?xml version="1.0" encoding="utf-8"?>
<ds:datastoreItem xmlns:ds="http://schemas.openxmlformats.org/officeDocument/2006/customXml" ds:itemID="{FE17D9AB-5F32-41AC-84E1-B999A6A3F827}">
  <ds:schemaRefs/>
</ds:datastoreItem>
</file>

<file path=customXml/itemProps38.xml><?xml version="1.0" encoding="utf-8"?>
<ds:datastoreItem xmlns:ds="http://schemas.openxmlformats.org/officeDocument/2006/customXml" ds:itemID="{54FF104B-8DB2-42B6-8B4A-128CDCC691E8}">
  <ds:schemaRefs/>
</ds:datastoreItem>
</file>

<file path=customXml/itemProps39.xml><?xml version="1.0" encoding="utf-8"?>
<ds:datastoreItem xmlns:ds="http://schemas.openxmlformats.org/officeDocument/2006/customXml" ds:itemID="{DA28E489-3295-438A-8B6D-592D2ECB2A93}">
  <ds:schemaRefs/>
</ds:datastoreItem>
</file>

<file path=docMetadata/LabelInfo.xml><?xml version="1.0" encoding="utf-8"?>
<clbl:labelList xmlns:clbl="http://schemas.microsoft.com/office/2020/mipLabelMetadata">
  <clbl:label id="{c33f049c-059e-4077-8401-8aceac0515e7}" enabled="1" method="Standard" siteId="{6ee19001-d0c4-45f8-af8b-ff00f16d07e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NOTAS</vt:lpstr>
      <vt:lpstr>PRODUCTOS</vt:lpstr>
      <vt:lpstr>FACT</vt:lpstr>
      <vt:lpstr>PROD REGION</vt:lpstr>
      <vt:lpstr>CASTILLOS REGION</vt:lpstr>
      <vt:lpstr>PROD PLAZA</vt:lpstr>
      <vt:lpstr>CASTILLOS PLAZA</vt:lpstr>
      <vt:lpstr>CEMEX GO Nuevo</vt:lpstr>
      <vt:lpstr>CEMEX GO</vt:lpstr>
      <vt:lpstr>Ventas MS, Antihu y Asfalt ANTE</vt:lpstr>
      <vt:lpstr>GRAFICAS PRECIO</vt:lpstr>
      <vt:lpstr>ANTIHUMEDAD antes</vt:lpstr>
      <vt:lpstr>MS</vt:lpstr>
      <vt:lpstr>MS antes</vt:lpstr>
      <vt:lpstr>ANTIHUMEDAD</vt:lpstr>
      <vt:lpstr>ASFALTO</vt:lpstr>
      <vt:lpstr>paul</vt:lpstr>
      <vt:lpstr>Ventas MS, Antihumedad y Asfalt</vt:lpstr>
      <vt:lpstr>GRIS-18-19</vt:lpstr>
      <vt:lpstr>GRIS+IMPER+ANTIH-18-19</vt:lpstr>
      <vt:lpstr>BLANCO-19</vt:lpstr>
      <vt:lpstr>MORTERO-19</vt:lpstr>
      <vt:lpstr>MULTIPLAST-19</vt:lpstr>
      <vt:lpstr>MS-19</vt:lpstr>
      <vt:lpstr>2KG-19</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Bryan Brandon Betancur Morales</dc:creator>
  <cp:keywords/>
  <dc:description/>
  <cp:lastModifiedBy>Sara Yessenia Jasso Moreno</cp:lastModifiedBy>
  <cp:revision/>
  <dcterms:created xsi:type="dcterms:W3CDTF">2015-06-05T18:17:20Z</dcterms:created>
  <dcterms:modified xsi:type="dcterms:W3CDTF">2026-05-01T21:29:19Z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5b858c0a-04b8-441f-bafb-2f6ba09f825b</vt:lpwstr>
  </property>
  <property fmtid="{D5CDD505-2E9C-101B-9397-08002B2CF9AE}" pid="3" name="MSIP_Label_c33f049c-059e-4077-8401-8aceac0515e7_Enabled">
    <vt:lpwstr>true</vt:lpwstr>
  </property>
  <property fmtid="{D5CDD505-2E9C-101B-9397-08002B2CF9AE}" pid="4" name="MSIP_Label_c33f049c-059e-4077-8401-8aceac0515e7_SetDate">
    <vt:lpwstr>2025-06-26T17:34:49Z</vt:lpwstr>
  </property>
  <property fmtid="{D5CDD505-2E9C-101B-9397-08002B2CF9AE}" pid="5" name="MSIP_Label_c33f049c-059e-4077-8401-8aceac0515e7_Method">
    <vt:lpwstr>Standard</vt:lpwstr>
  </property>
  <property fmtid="{D5CDD505-2E9C-101B-9397-08002B2CF9AE}" pid="6" name="MSIP_Label_c33f049c-059e-4077-8401-8aceac0515e7_Name">
    <vt:lpwstr>Internal - Open Access (Unencrypted)</vt:lpwstr>
  </property>
  <property fmtid="{D5CDD505-2E9C-101B-9397-08002B2CF9AE}" pid="7" name="MSIP_Label_c33f049c-059e-4077-8401-8aceac0515e7_SiteId">
    <vt:lpwstr>6ee19001-d0c4-45f8-af8b-ff00f16d07e1</vt:lpwstr>
  </property>
  <property fmtid="{D5CDD505-2E9C-101B-9397-08002B2CF9AE}" pid="8" name="MSIP_Label_c33f049c-059e-4077-8401-8aceac0515e7_ActionId">
    <vt:lpwstr>aa724e96-6349-411c-a0dc-ef30c7496e99</vt:lpwstr>
  </property>
  <property fmtid="{D5CDD505-2E9C-101B-9397-08002B2CF9AE}" pid="9" name="MSIP_Label_c33f049c-059e-4077-8401-8aceac0515e7_ContentBits">
    <vt:lpwstr>0</vt:lpwstr>
  </property>
  <property fmtid="{D5CDD505-2E9C-101B-9397-08002B2CF9AE}" pid="10" name="MSIP_Label_c33f049c-059e-4077-8401-8aceac0515e7_Tag">
    <vt:lpwstr>10, 3, 0, 1</vt:lpwstr>
  </property>
</Properties>
</file>