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DE53D6D9-E4EB-40E9-9B4A-A521DE32C8CB}" xr6:coauthVersionLast="47" xr6:coauthVersionMax="47" xr10:uidLastSave="{00000000-0000-0000-0000-000000000000}"/>
  <bookViews>
    <workbookView xWindow="-80" yWindow="-80" windowWidth="19360" windowHeight="10360" tabRatio="870" activeTab="1" xr2:uid="{B704D4C7-4AFA-47B3-92E9-05BC1A1B8F16}"/>
  </bookViews>
  <sheets>
    <sheet name="Compiled" sheetId="12" r:id="rId1"/>
    <sheet name="IRMS" sheetId="10" r:id="rId2"/>
    <sheet name="QA_Q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9" i="12" l="1"/>
  <c r="J230" i="12"/>
  <c r="J231" i="12"/>
  <c r="J232" i="12"/>
  <c r="J233" i="12"/>
  <c r="K233" i="12" s="1"/>
  <c r="J234" i="12"/>
  <c r="J235" i="12"/>
  <c r="K235" i="12" s="1"/>
  <c r="J236" i="12"/>
  <c r="M236" i="12" s="1"/>
  <c r="J237" i="12"/>
  <c r="J238" i="12"/>
  <c r="J239" i="12"/>
  <c r="J240" i="12"/>
  <c r="K240" i="12" s="1"/>
  <c r="J241" i="12"/>
  <c r="K241" i="12" s="1"/>
  <c r="J242" i="12"/>
  <c r="J243" i="12"/>
  <c r="M243" i="12" s="1"/>
  <c r="J244" i="12"/>
  <c r="M244" i="12" s="1"/>
  <c r="J245" i="12"/>
  <c r="J246" i="12"/>
  <c r="J247" i="12"/>
  <c r="J248" i="12"/>
  <c r="J249" i="12"/>
  <c r="K249" i="12" s="1"/>
  <c r="J250" i="12"/>
  <c r="J251" i="12"/>
  <c r="M251" i="12" s="1"/>
  <c r="J252" i="12"/>
  <c r="M252" i="12" s="1"/>
  <c r="J253" i="12"/>
  <c r="J254" i="12"/>
  <c r="J255" i="12"/>
  <c r="J256" i="12"/>
  <c r="M256" i="12" s="1"/>
  <c r="J257" i="12"/>
  <c r="K257" i="12" s="1"/>
  <c r="J258" i="12"/>
  <c r="J259" i="12"/>
  <c r="K259" i="12" s="1"/>
  <c r="J260" i="12"/>
  <c r="M260" i="12" s="1"/>
  <c r="J261" i="12"/>
  <c r="J262" i="12"/>
  <c r="J263" i="12"/>
  <c r="J264" i="12"/>
  <c r="M264" i="12" s="1"/>
  <c r="J265" i="12"/>
  <c r="K265" i="12" s="1"/>
  <c r="J266" i="12"/>
  <c r="K229" i="12"/>
  <c r="K230" i="12"/>
  <c r="K231" i="12"/>
  <c r="K232" i="12"/>
  <c r="K234" i="12"/>
  <c r="K237" i="12"/>
  <c r="K238" i="12"/>
  <c r="K239" i="12"/>
  <c r="K242" i="12"/>
  <c r="K245" i="12"/>
  <c r="K246" i="12"/>
  <c r="K247" i="12"/>
  <c r="K248" i="12"/>
  <c r="K250" i="12"/>
  <c r="K253" i="12"/>
  <c r="K254" i="12"/>
  <c r="K255" i="12"/>
  <c r="K256" i="12"/>
  <c r="K258" i="12"/>
  <c r="K261" i="12"/>
  <c r="K262" i="12"/>
  <c r="K263" i="12"/>
  <c r="K266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M229" i="12"/>
  <c r="M230" i="12"/>
  <c r="M231" i="12"/>
  <c r="M232" i="12"/>
  <c r="M234" i="12"/>
  <c r="M237" i="12"/>
  <c r="M238" i="12"/>
  <c r="M239" i="12"/>
  <c r="M240" i="12"/>
  <c r="M242" i="12"/>
  <c r="M245" i="12"/>
  <c r="M246" i="12"/>
  <c r="M247" i="12"/>
  <c r="M248" i="12"/>
  <c r="M250" i="12"/>
  <c r="M253" i="12"/>
  <c r="M254" i="12"/>
  <c r="M255" i="12"/>
  <c r="M258" i="12"/>
  <c r="M259" i="12"/>
  <c r="M261" i="12"/>
  <c r="M262" i="12"/>
  <c r="M263" i="12"/>
  <c r="M266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J228" i="12"/>
  <c r="M228" i="12" s="1"/>
  <c r="L228" i="12"/>
  <c r="N228" i="12"/>
  <c r="J227" i="12"/>
  <c r="M227" i="12" s="1"/>
  <c r="K227" i="12"/>
  <c r="L227" i="12"/>
  <c r="N227" i="12"/>
  <c r="H106" i="12"/>
  <c r="H105" i="12"/>
  <c r="H104" i="12"/>
  <c r="K104" i="12" s="1"/>
  <c r="H103" i="12"/>
  <c r="H102" i="12"/>
  <c r="H101" i="12"/>
  <c r="M101" i="12" s="1"/>
  <c r="H100" i="12"/>
  <c r="H99" i="12"/>
  <c r="H98" i="12"/>
  <c r="H97" i="12"/>
  <c r="H96" i="12"/>
  <c r="H95" i="12"/>
  <c r="H94" i="12"/>
  <c r="M94" i="12" s="1"/>
  <c r="H93" i="12"/>
  <c r="M93" i="12" s="1"/>
  <c r="H92" i="12"/>
  <c r="H91" i="12"/>
  <c r="H90" i="12"/>
  <c r="H89" i="12"/>
  <c r="H88" i="12"/>
  <c r="H87" i="12"/>
  <c r="H86" i="12"/>
  <c r="K86" i="12" s="1"/>
  <c r="H85" i="12"/>
  <c r="H84" i="12"/>
  <c r="H83" i="12"/>
  <c r="H82" i="12"/>
  <c r="H81" i="12"/>
  <c r="H80" i="12"/>
  <c r="H79" i="12"/>
  <c r="H78" i="12"/>
  <c r="K78" i="12" s="1"/>
  <c r="H77" i="12"/>
  <c r="H76" i="12"/>
  <c r="H75" i="12"/>
  <c r="H74" i="12"/>
  <c r="H73" i="12"/>
  <c r="H72" i="12"/>
  <c r="H71" i="12"/>
  <c r="H70" i="12"/>
  <c r="K70" i="12" s="1"/>
  <c r="H69" i="12"/>
  <c r="H68" i="12"/>
  <c r="H67" i="12"/>
  <c r="H66" i="12"/>
  <c r="H65" i="12"/>
  <c r="H64" i="12"/>
  <c r="H63" i="12"/>
  <c r="H62" i="12"/>
  <c r="K62" i="12" s="1"/>
  <c r="H61" i="12"/>
  <c r="H60" i="12"/>
  <c r="H59" i="12"/>
  <c r="H58" i="12"/>
  <c r="H57" i="12"/>
  <c r="H56" i="12"/>
  <c r="H55" i="12"/>
  <c r="H54" i="12"/>
  <c r="K54" i="12" s="1"/>
  <c r="J90" i="12"/>
  <c r="M90" i="12" s="1"/>
  <c r="J91" i="12"/>
  <c r="M91" i="12" s="1"/>
  <c r="J92" i="12"/>
  <c r="J93" i="12"/>
  <c r="J94" i="12"/>
  <c r="J95" i="12"/>
  <c r="K95" i="12" s="1"/>
  <c r="J96" i="12"/>
  <c r="J97" i="12"/>
  <c r="J98" i="12"/>
  <c r="M98" i="12" s="1"/>
  <c r="J99" i="12"/>
  <c r="M99" i="12" s="1"/>
  <c r="J100" i="12"/>
  <c r="J101" i="12"/>
  <c r="J102" i="12"/>
  <c r="J103" i="12"/>
  <c r="M103" i="12" s="1"/>
  <c r="J104" i="12"/>
  <c r="J105" i="12"/>
  <c r="J106" i="12"/>
  <c r="M106" i="12" s="1"/>
  <c r="K91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M92" i="12"/>
  <c r="M100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J54" i="12"/>
  <c r="J55" i="12"/>
  <c r="J56" i="12"/>
  <c r="J57" i="12"/>
  <c r="K57" i="12" s="1"/>
  <c r="J58" i="12"/>
  <c r="K58" i="12" s="1"/>
  <c r="J59" i="12"/>
  <c r="J60" i="12"/>
  <c r="M60" i="12" s="1"/>
  <c r="J61" i="12"/>
  <c r="M61" i="12" s="1"/>
  <c r="J62" i="12"/>
  <c r="J63" i="12"/>
  <c r="J64" i="12"/>
  <c r="J65" i="12"/>
  <c r="K65" i="12" s="1"/>
  <c r="J66" i="12"/>
  <c r="K66" i="12" s="1"/>
  <c r="J67" i="12"/>
  <c r="M67" i="12" s="1"/>
  <c r="J68" i="12"/>
  <c r="K68" i="12" s="1"/>
  <c r="J69" i="12"/>
  <c r="M69" i="12" s="1"/>
  <c r="J70" i="12"/>
  <c r="J71" i="12"/>
  <c r="J72" i="12"/>
  <c r="J73" i="12"/>
  <c r="K73" i="12" s="1"/>
  <c r="J74" i="12"/>
  <c r="K74" i="12" s="1"/>
  <c r="J75" i="12"/>
  <c r="J76" i="12"/>
  <c r="K76" i="12" s="1"/>
  <c r="J77" i="12"/>
  <c r="M77" i="12" s="1"/>
  <c r="J78" i="12"/>
  <c r="J79" i="12"/>
  <c r="J80" i="12"/>
  <c r="J81" i="12"/>
  <c r="K81" i="12" s="1"/>
  <c r="J82" i="12"/>
  <c r="K82" i="12" s="1"/>
  <c r="J83" i="12"/>
  <c r="K83" i="12" s="1"/>
  <c r="J84" i="12"/>
  <c r="K84" i="12" s="1"/>
  <c r="J85" i="12"/>
  <c r="M85" i="12" s="1"/>
  <c r="J86" i="12"/>
  <c r="J87" i="12"/>
  <c r="J88" i="12"/>
  <c r="J89" i="12"/>
  <c r="K89" i="12" s="1"/>
  <c r="K55" i="12"/>
  <c r="K59" i="12"/>
  <c r="K60" i="12"/>
  <c r="K61" i="12"/>
  <c r="K63" i="12"/>
  <c r="K71" i="12"/>
  <c r="K75" i="12"/>
  <c r="K79" i="12"/>
  <c r="K85" i="12"/>
  <c r="K87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M55" i="12"/>
  <c r="M58" i="12"/>
  <c r="M59" i="12"/>
  <c r="M63" i="12"/>
  <c r="M71" i="12"/>
  <c r="M74" i="12"/>
  <c r="M75" i="12"/>
  <c r="M79" i="12"/>
  <c r="M83" i="12"/>
  <c r="M87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H53" i="12"/>
  <c r="K53" i="12" s="1"/>
  <c r="H52" i="12"/>
  <c r="H51" i="12"/>
  <c r="H50" i="12"/>
  <c r="H49" i="12"/>
  <c r="H48" i="12"/>
  <c r="H47" i="12"/>
  <c r="H46" i="12"/>
  <c r="H45" i="12"/>
  <c r="K45" i="12" s="1"/>
  <c r="H44" i="12"/>
  <c r="H43" i="12"/>
  <c r="H42" i="12"/>
  <c r="H41" i="12"/>
  <c r="H40" i="12"/>
  <c r="H39" i="12"/>
  <c r="H38" i="12"/>
  <c r="H37" i="12"/>
  <c r="K37" i="12" s="1"/>
  <c r="H36" i="12"/>
  <c r="H35" i="12"/>
  <c r="H34" i="12"/>
  <c r="H33" i="12"/>
  <c r="H32" i="12"/>
  <c r="H31" i="12"/>
  <c r="H30" i="12"/>
  <c r="H29" i="12"/>
  <c r="K29" i="12" s="1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K16" i="12" s="1"/>
  <c r="H15" i="12"/>
  <c r="H14" i="12"/>
  <c r="H13" i="12"/>
  <c r="H12" i="12"/>
  <c r="H11" i="12"/>
  <c r="H10" i="12"/>
  <c r="H9" i="12"/>
  <c r="H8" i="12"/>
  <c r="M8" i="12" s="1"/>
  <c r="H7" i="12"/>
  <c r="H6" i="12"/>
  <c r="H5" i="12"/>
  <c r="H4" i="12"/>
  <c r="H3" i="12"/>
  <c r="H2" i="12"/>
  <c r="J23" i="12"/>
  <c r="J24" i="12"/>
  <c r="M24" i="12" s="1"/>
  <c r="J25" i="12"/>
  <c r="J26" i="12"/>
  <c r="K26" i="12" s="1"/>
  <c r="J27" i="12"/>
  <c r="M27" i="12" s="1"/>
  <c r="J28" i="12"/>
  <c r="M28" i="12" s="1"/>
  <c r="J29" i="12"/>
  <c r="J30" i="12"/>
  <c r="J31" i="12"/>
  <c r="K31" i="12" s="1"/>
  <c r="J32" i="12"/>
  <c r="M32" i="12" s="1"/>
  <c r="J33" i="12"/>
  <c r="J34" i="12"/>
  <c r="J35" i="12"/>
  <c r="M35" i="12" s="1"/>
  <c r="J36" i="12"/>
  <c r="M36" i="12" s="1"/>
  <c r="J37" i="12"/>
  <c r="J38" i="12"/>
  <c r="J39" i="12"/>
  <c r="K39" i="12" s="1"/>
  <c r="J40" i="12"/>
  <c r="M40" i="12" s="1"/>
  <c r="J41" i="12"/>
  <c r="J42" i="12"/>
  <c r="J43" i="12"/>
  <c r="M43" i="12" s="1"/>
  <c r="J44" i="12"/>
  <c r="M44" i="12" s="1"/>
  <c r="J45" i="12"/>
  <c r="J46" i="12"/>
  <c r="J47" i="12"/>
  <c r="K47" i="12" s="1"/>
  <c r="J48" i="12"/>
  <c r="M48" i="12" s="1"/>
  <c r="J49" i="12"/>
  <c r="J50" i="12"/>
  <c r="J51" i="12"/>
  <c r="M51" i="12" s="1"/>
  <c r="J52" i="12"/>
  <c r="M52" i="12" s="1"/>
  <c r="J53" i="12"/>
  <c r="K36" i="12"/>
  <c r="K42" i="12"/>
  <c r="K43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J3" i="12"/>
  <c r="K3" i="12" s="1"/>
  <c r="J4" i="12"/>
  <c r="J5" i="12"/>
  <c r="K5" i="12" s="1"/>
  <c r="J6" i="12"/>
  <c r="K6" i="12" s="1"/>
  <c r="J7" i="12"/>
  <c r="J8" i="12"/>
  <c r="J9" i="12"/>
  <c r="J10" i="12"/>
  <c r="K10" i="12" s="1"/>
  <c r="J11" i="12"/>
  <c r="K11" i="12" s="1"/>
  <c r="J12" i="12"/>
  <c r="J13" i="12"/>
  <c r="K13" i="12" s="1"/>
  <c r="J14" i="12"/>
  <c r="K14" i="12" s="1"/>
  <c r="J15" i="12"/>
  <c r="J16" i="12"/>
  <c r="J17" i="12"/>
  <c r="M17" i="12" s="1"/>
  <c r="J18" i="12"/>
  <c r="K18" i="12" s="1"/>
  <c r="J19" i="12"/>
  <c r="K19" i="12" s="1"/>
  <c r="J20" i="12"/>
  <c r="J21" i="12"/>
  <c r="J22" i="12"/>
  <c r="K22" i="12" s="1"/>
  <c r="K17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M20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J2" i="12"/>
  <c r="M2" i="12" s="1"/>
  <c r="K2" i="12"/>
  <c r="L2" i="12"/>
  <c r="N2" i="12"/>
  <c r="J204" i="12"/>
  <c r="M204" i="12" s="1"/>
  <c r="J205" i="12"/>
  <c r="K205" i="12" s="1"/>
  <c r="J206" i="12"/>
  <c r="K206" i="12" s="1"/>
  <c r="J207" i="12"/>
  <c r="K207" i="12" s="1"/>
  <c r="J208" i="12"/>
  <c r="K208" i="12" s="1"/>
  <c r="J209" i="12"/>
  <c r="M209" i="12" s="1"/>
  <c r="J210" i="12"/>
  <c r="M210" i="12" s="1"/>
  <c r="J211" i="12"/>
  <c r="M211" i="12" s="1"/>
  <c r="J212" i="12"/>
  <c r="K212" i="12" s="1"/>
  <c r="J213" i="12"/>
  <c r="K213" i="12" s="1"/>
  <c r="J214" i="12"/>
  <c r="M214" i="12" s="1"/>
  <c r="J215" i="12"/>
  <c r="M215" i="12" s="1"/>
  <c r="J216" i="12"/>
  <c r="K216" i="12" s="1"/>
  <c r="J217" i="12"/>
  <c r="M217" i="12" s="1"/>
  <c r="J218" i="12"/>
  <c r="M218" i="12" s="1"/>
  <c r="J219" i="12"/>
  <c r="M219" i="12" s="1"/>
  <c r="J220" i="12"/>
  <c r="M220" i="12" s="1"/>
  <c r="J221" i="12"/>
  <c r="K221" i="12" s="1"/>
  <c r="J222" i="12"/>
  <c r="M222" i="12" s="1"/>
  <c r="J223" i="12"/>
  <c r="K223" i="12" s="1"/>
  <c r="J224" i="12"/>
  <c r="K224" i="12" s="1"/>
  <c r="J225" i="12"/>
  <c r="M225" i="12" s="1"/>
  <c r="J226" i="12"/>
  <c r="M226" i="12" s="1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M205" i="12"/>
  <c r="M206" i="12"/>
  <c r="M207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J203" i="12"/>
  <c r="M203" i="12" s="1"/>
  <c r="K203" i="12"/>
  <c r="L203" i="12"/>
  <c r="N203" i="12"/>
  <c r="J107" i="12"/>
  <c r="K107" i="12" s="1"/>
  <c r="J108" i="12"/>
  <c r="M108" i="12" s="1"/>
  <c r="J109" i="12"/>
  <c r="J110" i="12"/>
  <c r="K110" i="12" s="1"/>
  <c r="J111" i="12"/>
  <c r="M111" i="12" s="1"/>
  <c r="J112" i="12"/>
  <c r="M112" i="12" s="1"/>
  <c r="J113" i="12"/>
  <c r="M113" i="12" s="1"/>
  <c r="J114" i="12"/>
  <c r="M114" i="12" s="1"/>
  <c r="J115" i="12"/>
  <c r="M115" i="12" s="1"/>
  <c r="J116" i="12"/>
  <c r="M116" i="12" s="1"/>
  <c r="J117" i="12"/>
  <c r="K117" i="12" s="1"/>
  <c r="J118" i="12"/>
  <c r="K118" i="12" s="1"/>
  <c r="J119" i="12"/>
  <c r="J120" i="12"/>
  <c r="M120" i="12" s="1"/>
  <c r="J121" i="12"/>
  <c r="M121" i="12" s="1"/>
  <c r="J122" i="12"/>
  <c r="M122" i="12" s="1"/>
  <c r="J123" i="12"/>
  <c r="K123" i="12" s="1"/>
  <c r="J124" i="12"/>
  <c r="K124" i="12" s="1"/>
  <c r="J125" i="12"/>
  <c r="J126" i="12"/>
  <c r="J127" i="12"/>
  <c r="K127" i="12" s="1"/>
  <c r="J128" i="12"/>
  <c r="K128" i="12" s="1"/>
  <c r="J129" i="12"/>
  <c r="K129" i="12" s="1"/>
  <c r="J130" i="12"/>
  <c r="M130" i="12" s="1"/>
  <c r="J131" i="12"/>
  <c r="M131" i="12" s="1"/>
  <c r="J132" i="12"/>
  <c r="K132" i="12" s="1"/>
  <c r="J133" i="12"/>
  <c r="K133" i="12" s="1"/>
  <c r="J134" i="12"/>
  <c r="K134" i="12" s="1"/>
  <c r="J135" i="12"/>
  <c r="J136" i="12"/>
  <c r="J137" i="12"/>
  <c r="K137" i="12" s="1"/>
  <c r="J138" i="12"/>
  <c r="M138" i="12"/>
  <c r="J139" i="12"/>
  <c r="M139" i="12" s="1"/>
  <c r="J140" i="12"/>
  <c r="K140" i="12" s="1"/>
  <c r="J141" i="12"/>
  <c r="J142" i="12"/>
  <c r="M142" i="12" s="1"/>
  <c r="J143" i="12"/>
  <c r="M143" i="12" s="1"/>
  <c r="J144" i="12"/>
  <c r="J145" i="12"/>
  <c r="M145" i="12" s="1"/>
  <c r="J146" i="12"/>
  <c r="M146" i="12" s="1"/>
  <c r="J147" i="12"/>
  <c r="M147" i="12" s="1"/>
  <c r="J148" i="12"/>
  <c r="M148" i="12"/>
  <c r="J149" i="12"/>
  <c r="M149" i="12" s="1"/>
  <c r="J150" i="12"/>
  <c r="K150" i="12" s="1"/>
  <c r="J151" i="12"/>
  <c r="K151" i="12" s="1"/>
  <c r="J152" i="12"/>
  <c r="K152" i="12" s="1"/>
  <c r="J153" i="12"/>
  <c r="K153" i="12" s="1"/>
  <c r="J154" i="12"/>
  <c r="M154" i="12" s="1"/>
  <c r="J155" i="12"/>
  <c r="M155" i="12"/>
  <c r="J156" i="12"/>
  <c r="M156" i="12" s="1"/>
  <c r="J157" i="12"/>
  <c r="M157" i="12" s="1"/>
  <c r="J158" i="12"/>
  <c r="K158" i="12" s="1"/>
  <c r="J159" i="12"/>
  <c r="K159" i="12" s="1"/>
  <c r="J160" i="12"/>
  <c r="J161" i="12"/>
  <c r="K161" i="12" s="1"/>
  <c r="J162" i="12"/>
  <c r="M162" i="12" s="1"/>
  <c r="J163" i="12"/>
  <c r="M163" i="12" s="1"/>
  <c r="J164" i="12"/>
  <c r="M164" i="12" s="1"/>
  <c r="J165" i="12"/>
  <c r="M165" i="12" s="1"/>
  <c r="J166" i="12"/>
  <c r="K166" i="12" s="1"/>
  <c r="J167" i="12"/>
  <c r="M167" i="12" s="1"/>
  <c r="J168" i="12"/>
  <c r="J169" i="12"/>
  <c r="M169" i="12" s="1"/>
  <c r="J170" i="12"/>
  <c r="K170" i="12" s="1"/>
  <c r="J171" i="12"/>
  <c r="K171" i="12" s="1"/>
  <c r="J172" i="12"/>
  <c r="K172" i="12" s="1"/>
  <c r="J173" i="12"/>
  <c r="K173" i="12" s="1"/>
  <c r="J174" i="12"/>
  <c r="K174" i="12" s="1"/>
  <c r="J175" i="12"/>
  <c r="K175" i="12" s="1"/>
  <c r="J176" i="12"/>
  <c r="J177" i="12"/>
  <c r="M177" i="12"/>
  <c r="J178" i="12"/>
  <c r="M178" i="12" s="1"/>
  <c r="J179" i="12"/>
  <c r="K179" i="12" s="1"/>
  <c r="J180" i="12"/>
  <c r="M180" i="12" s="1"/>
  <c r="J181" i="12"/>
  <c r="M181" i="12" s="1"/>
  <c r="J182" i="12"/>
  <c r="K182" i="12" s="1"/>
  <c r="J183" i="12"/>
  <c r="K183" i="12" s="1"/>
  <c r="J184" i="12"/>
  <c r="K184" i="12" s="1"/>
  <c r="J185" i="12"/>
  <c r="K185" i="12" s="1"/>
  <c r="J186" i="12"/>
  <c r="M186" i="12" s="1"/>
  <c r="J187" i="12"/>
  <c r="M187" i="12" s="1"/>
  <c r="J188" i="12"/>
  <c r="K188" i="12" s="1"/>
  <c r="J189" i="12"/>
  <c r="M189" i="12" s="1"/>
  <c r="J190" i="12"/>
  <c r="M190" i="12" s="1"/>
  <c r="J191" i="12"/>
  <c r="K191" i="12" s="1"/>
  <c r="J192" i="12"/>
  <c r="K192" i="12" s="1"/>
  <c r="J193" i="12"/>
  <c r="J194" i="12"/>
  <c r="K194" i="12"/>
  <c r="J195" i="12"/>
  <c r="K195" i="12" s="1"/>
  <c r="J196" i="12"/>
  <c r="M196" i="12" s="1"/>
  <c r="J197" i="12"/>
  <c r="M197" i="12" s="1"/>
  <c r="J198" i="12"/>
  <c r="M198" i="12" s="1"/>
  <c r="J199" i="12"/>
  <c r="K199" i="12" s="1"/>
  <c r="J200" i="12"/>
  <c r="J201" i="12"/>
  <c r="K201" i="12" s="1"/>
  <c r="J202" i="12"/>
  <c r="K202" i="12" s="1"/>
  <c r="K109" i="12"/>
  <c r="K116" i="12"/>
  <c r="K119" i="12"/>
  <c r="K120" i="12"/>
  <c r="K121" i="12"/>
  <c r="K125" i="12"/>
  <c r="K126" i="12"/>
  <c r="K131" i="12"/>
  <c r="K135" i="12"/>
  <c r="K136" i="12"/>
  <c r="K141" i="12"/>
  <c r="K144" i="12"/>
  <c r="K147" i="12"/>
  <c r="K148" i="12"/>
  <c r="K155" i="12"/>
  <c r="K157" i="12"/>
  <c r="K160" i="12"/>
  <c r="K165" i="12"/>
  <c r="K167" i="12"/>
  <c r="K168" i="12"/>
  <c r="K169" i="12"/>
  <c r="K176" i="12"/>
  <c r="K177" i="12"/>
  <c r="K181" i="12"/>
  <c r="K189" i="12"/>
  <c r="K190" i="12"/>
  <c r="K193" i="12"/>
  <c r="K200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M109" i="12"/>
  <c r="M110" i="12"/>
  <c r="M119" i="12"/>
  <c r="M125" i="12"/>
  <c r="M126" i="12"/>
  <c r="M127" i="12"/>
  <c r="M134" i="12"/>
  <c r="M135" i="12"/>
  <c r="M136" i="12"/>
  <c r="M141" i="12"/>
  <c r="M144" i="12"/>
  <c r="M150" i="12"/>
  <c r="M151" i="12"/>
  <c r="M152" i="12"/>
  <c r="M153" i="12"/>
  <c r="M160" i="12"/>
  <c r="M161" i="12"/>
  <c r="M168" i="12"/>
  <c r="M173" i="12"/>
  <c r="M174" i="12"/>
  <c r="M175" i="12"/>
  <c r="M176" i="12"/>
  <c r="M193" i="12"/>
  <c r="M194" i="12"/>
  <c r="M199" i="12"/>
  <c r="M200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F13" i="6" a="1"/>
  <c r="F13" i="6"/>
  <c r="F11" i="6" a="1"/>
  <c r="F11" i="6"/>
  <c r="F7" i="6" a="1"/>
  <c r="F7" i="6"/>
  <c r="E13" i="6" a="1"/>
  <c r="E13" i="6"/>
  <c r="C13" i="6" a="1"/>
  <c r="C13" i="6"/>
  <c r="D13" i="6"/>
  <c r="C11" i="6" a="1"/>
  <c r="C11" i="6"/>
  <c r="E11" i="6" a="1"/>
  <c r="E11" i="6"/>
  <c r="C7" i="6" a="1"/>
  <c r="C7" i="6"/>
  <c r="C4" i="6" a="1"/>
  <c r="C4" i="6"/>
  <c r="C5" i="6" a="1"/>
  <c r="C5" i="6"/>
  <c r="C3" i="6" a="1"/>
  <c r="C3" i="6"/>
  <c r="E3" i="6" a="1"/>
  <c r="E3" i="6"/>
  <c r="L107" i="12"/>
  <c r="N107" i="12"/>
  <c r="B5" i="6"/>
  <c r="F5" i="6" a="1"/>
  <c r="F5" i="6"/>
  <c r="F4" i="6" a="1"/>
  <c r="F4" i="6"/>
  <c r="B4" i="6"/>
  <c r="B3" i="6"/>
  <c r="B7" i="6"/>
  <c r="D7" i="6"/>
  <c r="F3" i="6" a="1"/>
  <c r="F3" i="6"/>
  <c r="B13" i="6"/>
  <c r="D5" i="6"/>
  <c r="D4" i="6"/>
  <c r="D3" i="6"/>
  <c r="D11" i="6"/>
  <c r="B11" i="6"/>
  <c r="K156" i="12"/>
  <c r="K154" i="12"/>
  <c r="K146" i="12"/>
  <c r="K138" i="12"/>
  <c r="K196" i="12"/>
  <c r="E4" i="6" a="1"/>
  <c r="E4" i="6"/>
  <c r="E5" i="6" a="1"/>
  <c r="E5" i="6"/>
  <c r="E7" i="6" a="1"/>
  <c r="E7" i="6"/>
  <c r="M21" i="12" l="1"/>
  <c r="M184" i="12"/>
  <c r="K197" i="12"/>
  <c r="K214" i="12"/>
  <c r="M76" i="12"/>
  <c r="K77" i="12"/>
  <c r="K96" i="12"/>
  <c r="M185" i="12"/>
  <c r="M129" i="12"/>
  <c r="K130" i="12"/>
  <c r="M53" i="12"/>
  <c r="K35" i="12"/>
  <c r="M188" i="12"/>
  <c r="M132" i="12"/>
  <c r="M221" i="12"/>
  <c r="K21" i="12"/>
  <c r="M45" i="12"/>
  <c r="K27" i="12"/>
  <c r="K9" i="12"/>
  <c r="M102" i="12"/>
  <c r="K143" i="12"/>
  <c r="M13" i="12"/>
  <c r="M37" i="12"/>
  <c r="M26" i="12"/>
  <c r="M34" i="12"/>
  <c r="M42" i="12"/>
  <c r="M50" i="12"/>
  <c r="K164" i="12"/>
  <c r="K222" i="12"/>
  <c r="K142" i="12"/>
  <c r="M124" i="12"/>
  <c r="M213" i="12"/>
  <c r="M6" i="12"/>
  <c r="K8" i="12"/>
  <c r="M29" i="12"/>
  <c r="K52" i="12"/>
  <c r="M84" i="12"/>
  <c r="M66" i="12"/>
  <c r="K69" i="12"/>
  <c r="K103" i="12"/>
  <c r="M170" i="12"/>
  <c r="K180" i="12"/>
  <c r="M171" i="12"/>
  <c r="M5" i="12"/>
  <c r="K51" i="12"/>
  <c r="M4" i="12"/>
  <c r="M12" i="12"/>
  <c r="M235" i="12"/>
  <c r="M159" i="12"/>
  <c r="M192" i="12"/>
  <c r="K115" i="12"/>
  <c r="K88" i="12"/>
  <c r="K72" i="12"/>
  <c r="K56" i="12"/>
  <c r="K99" i="12"/>
  <c r="K186" i="12"/>
  <c r="M191" i="12"/>
  <c r="M158" i="12"/>
  <c r="K187" i="12"/>
  <c r="K145" i="12"/>
  <c r="K114" i="12"/>
  <c r="M223" i="12"/>
  <c r="M212" i="12"/>
  <c r="K219" i="12"/>
  <c r="M22" i="12"/>
  <c r="M9" i="12"/>
  <c r="K50" i="12"/>
  <c r="K34" i="12"/>
  <c r="K30" i="12"/>
  <c r="K38" i="12"/>
  <c r="K46" i="12"/>
  <c r="M82" i="12"/>
  <c r="M68" i="12"/>
  <c r="K67" i="12"/>
  <c r="M96" i="12"/>
  <c r="K101" i="12"/>
  <c r="K93" i="12"/>
  <c r="K228" i="12"/>
  <c r="K264" i="12"/>
  <c r="M224" i="12"/>
  <c r="K220" i="12"/>
  <c r="K204" i="12"/>
  <c r="K80" i="12"/>
  <c r="K64" i="12"/>
  <c r="M107" i="12"/>
  <c r="K198" i="12"/>
  <c r="K122" i="12"/>
  <c r="K111" i="12"/>
  <c r="M179" i="12"/>
  <c r="M140" i="12"/>
  <c r="M128" i="12"/>
  <c r="M208" i="12"/>
  <c r="K215" i="12"/>
  <c r="M49" i="12"/>
  <c r="M41" i="12"/>
  <c r="M33" i="12"/>
  <c r="M25" i="12"/>
  <c r="K7" i="12"/>
  <c r="K15" i="12"/>
  <c r="K23" i="12"/>
  <c r="M31" i="12"/>
  <c r="M39" i="12"/>
  <c r="M47" i="12"/>
  <c r="M95" i="12"/>
  <c r="K100" i="12"/>
  <c r="K92" i="12"/>
  <c r="K236" i="12"/>
  <c r="K244" i="12"/>
  <c r="K44" i="12"/>
  <c r="M137" i="12"/>
  <c r="K252" i="12"/>
  <c r="K243" i="12"/>
  <c r="K28" i="12"/>
  <c r="K163" i="12"/>
  <c r="M118" i="12"/>
  <c r="M202" i="12"/>
  <c r="M216" i="12"/>
  <c r="K211" i="12"/>
  <c r="M16" i="12"/>
  <c r="K105" i="12"/>
  <c r="K97" i="12"/>
  <c r="K94" i="12"/>
  <c r="K102" i="12"/>
  <c r="K260" i="12"/>
  <c r="K251" i="12"/>
  <c r="M166" i="12"/>
  <c r="M104" i="12"/>
  <c r="M182" i="12"/>
  <c r="M14" i="12"/>
  <c r="K20" i="12"/>
  <c r="K12" i="12"/>
  <c r="K4" i="12"/>
  <c r="K149" i="12"/>
  <c r="M23" i="12"/>
  <c r="M105" i="12"/>
  <c r="M97" i="12"/>
  <c r="M195" i="12"/>
  <c r="K162" i="12"/>
  <c r="M183" i="12"/>
  <c r="K139" i="12"/>
  <c r="K113" i="12"/>
  <c r="M46" i="12"/>
  <c r="M38" i="12"/>
  <c r="M30" i="12"/>
  <c r="M86" i="12"/>
  <c r="M78" i="12"/>
  <c r="M70" i="12"/>
  <c r="M62" i="12"/>
  <c r="M54" i="12"/>
  <c r="K106" i="12"/>
  <c r="K98" i="12"/>
  <c r="K90" i="12"/>
  <c r="M265" i="12"/>
  <c r="M257" i="12"/>
  <c r="M249" i="12"/>
  <c r="M241" i="12"/>
  <c r="M233" i="12"/>
  <c r="K178" i="12"/>
  <c r="K112" i="12"/>
  <c r="M201" i="12"/>
  <c r="M172" i="12"/>
  <c r="M123" i="12"/>
  <c r="M15" i="12"/>
  <c r="M7" i="12"/>
  <c r="K226" i="12"/>
  <c r="K218" i="12"/>
  <c r="K210" i="12"/>
  <c r="K49" i="12"/>
  <c r="K41" i="12"/>
  <c r="K33" i="12"/>
  <c r="K25" i="12"/>
  <c r="M133" i="12"/>
  <c r="M117" i="12"/>
  <c r="K225" i="12"/>
  <c r="K217" i="12"/>
  <c r="K209" i="12"/>
  <c r="K48" i="12"/>
  <c r="K40" i="12"/>
  <c r="K32" i="12"/>
  <c r="K24" i="12"/>
  <c r="K108" i="12"/>
  <c r="M19" i="12"/>
  <c r="M11" i="12"/>
  <c r="M3" i="12"/>
  <c r="M89" i="12"/>
  <c r="M81" i="12"/>
  <c r="M73" i="12"/>
  <c r="M65" i="12"/>
  <c r="M57" i="12"/>
  <c r="M18" i="12"/>
  <c r="M10" i="12"/>
  <c r="M88" i="12"/>
  <c r="M80" i="12"/>
  <c r="M72" i="12"/>
  <c r="M64" i="12"/>
  <c r="M5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<sst xmlns="http://schemas.openxmlformats.org/spreadsheetml/2006/main" count="1876" uniqueCount="185">
  <si>
    <t>Name</t>
  </si>
  <si>
    <t>%C</t>
  </si>
  <si>
    <t>%N</t>
  </si>
  <si>
    <t>BLUM</t>
  </si>
  <si>
    <t>USGS 40</t>
  </si>
  <si>
    <t>USGS 41</t>
  </si>
  <si>
    <t>ID</t>
  </si>
  <si>
    <t>Count</t>
  </si>
  <si>
    <t>Mass (mg)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</si>
  <si>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</si>
  <si>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</t>
    </r>
  </si>
  <si>
    <t>Cystine</t>
  </si>
  <si>
    <t>Isotopic SRM</t>
  </si>
  <si>
    <t>Elemental SRM</t>
  </si>
  <si>
    <t>%N Difference</t>
  </si>
  <si>
    <t>%N STDEV</t>
  </si>
  <si>
    <t>%C Difference</t>
  </si>
  <si>
    <t>%C STDEV</t>
  </si>
  <si>
    <t>Isotopic QC</t>
  </si>
  <si>
    <t>Elemental QC</t>
  </si>
  <si>
    <t>Peach</t>
  </si>
  <si>
    <t>IRMS ID</t>
  </si>
  <si>
    <t>Position</t>
  </si>
  <si>
    <t>Sample Type</t>
  </si>
  <si>
    <t>N Beam Height (nA)</t>
  </si>
  <si>
    <t>C Beam Height (nA)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</si>
  <si>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</si>
  <si>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</si>
  <si>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</si>
  <si>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</si>
  <si>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</si>
  <si>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</si>
  <si>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</si>
  <si>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</si>
  <si>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</si>
  <si>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</si>
  <si>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</si>
  <si>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</si>
  <si>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</si>
  <si>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</si>
  <si>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</si>
  <si>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</si>
  <si>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</si>
  <si>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</si>
  <si>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</si>
  <si>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</si>
  <si>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</si>
  <si>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</si>
  <si>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</si>
  <si>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</si>
  <si>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</si>
  <si>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</si>
  <si>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</si>
  <si>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</si>
  <si>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</si>
  <si>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</si>
  <si>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</si>
  <si>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</si>
  <si>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</si>
  <si>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</si>
  <si>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</si>
  <si>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</si>
  <si>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</si>
  <si>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</si>
  <si>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</si>
  <si>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</si>
  <si>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</si>
  <si>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</si>
  <si>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</si>
  <si>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</si>
  <si>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</si>
  <si>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</si>
  <si>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</si>
  <si>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</si>
  <si>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</si>
  <si>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</si>
  <si>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</si>
  <si>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</si>
  <si>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</si>
  <si>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</si>
  <si>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</si>
  <si>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</si>
  <si>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</si>
  <si>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</si>
  <si>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</si>
  <si>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</si>
  <si>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</si>
  <si>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</si>
  <si>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</si>
  <si>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</si>
  <si>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</si>
  <si>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</si>
  <si>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</si>
  <si>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</si>
  <si>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</si>
  <si>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</si>
  <si>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</si>
  <si>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</si>
  <si>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</si>
  <si>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</si>
  <si>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</si>
  <si>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</si>
  <si>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</si>
  <si>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</si>
  <si>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IRMS Weight (mg)</t>
  </si>
  <si>
    <t>Sample Weight (mg)</t>
  </si>
  <si>
    <t>A1</t>
  </si>
  <si>
    <t>Standard Reference Materials</t>
  </si>
  <si>
    <t>Quality Control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</si>
  <si>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</si>
  <si>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</si>
  <si>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</si>
  <si>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STDEV</t>
    </r>
  </si>
  <si>
    <t>Tray</t>
  </si>
  <si>
    <t>North</t>
  </si>
  <si>
    <t>Middle</t>
  </si>
  <si>
    <t>South</t>
  </si>
  <si>
    <t>F6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</si>
  <si>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</si>
  <si>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</si>
  <si>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</si>
  <si>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</si>
  <si>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</si>
  <si>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</si>
  <si>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</si>
  <si>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</si>
  <si>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</si>
  <si>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</si>
  <si>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</si>
  <si>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</si>
  <si>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</si>
  <si>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</si>
  <si>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</si>
  <si>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</si>
  <si>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MT</t>
  </si>
  <si>
    <t>Blank</t>
  </si>
  <si>
    <t>Runin</t>
  </si>
  <si>
    <t>Unknown Sample</t>
  </si>
  <si>
    <t>IRMS SRM</t>
  </si>
  <si>
    <t>EA SRM</t>
  </si>
  <si>
    <t>PEACH</t>
  </si>
  <si>
    <t>A1 WHETS Sediment</t>
  </si>
  <si>
    <t>Dud</t>
  </si>
  <si>
    <t>***BLUM</t>
  </si>
  <si>
    <t>A1 GSO Tray 7</t>
  </si>
  <si>
    <t>Bakeout</t>
  </si>
  <si>
    <t>E1 WHETS Sediment</t>
  </si>
  <si>
    <t>δ¹⁵N (‰)</t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</si>
  <si>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total</t>
    </r>
    <r>
      <rPr>
        <b/>
        <sz val="11"/>
        <color theme="0"/>
        <rFont val="Calibri"/>
        <family val="2"/>
        <scheme val="minor"/>
      </rPr>
      <t xml:space="preserve"> (‰)</t>
    </r>
  </si>
  <si>
    <t>Location</t>
  </si>
  <si>
    <t>Depth (cm)</t>
  </si>
  <si>
    <t>RunIn</t>
  </si>
  <si>
    <t>EA Run-in</t>
  </si>
  <si>
    <t>A1 Serbst BOM Tray 7</t>
  </si>
  <si>
    <t>A1 Serbst Insects Tray 6</t>
  </si>
  <si>
    <t>NA</t>
  </si>
  <si>
    <t>A1 Serbst BOM Tray 8</t>
  </si>
  <si>
    <t>A1 WHETS Sediment S3</t>
  </si>
  <si>
    <t>Unacidified</t>
  </si>
  <si>
    <t>Run Date</t>
  </si>
  <si>
    <t>PEACH 4mg</t>
  </si>
  <si>
    <t>PEACH 6mg</t>
  </si>
  <si>
    <t>PEACH 8mg</t>
  </si>
  <si>
    <t>A1 Pelletier NarrBay Sediment</t>
  </si>
  <si>
    <t>B4 WHETS Sediment</t>
  </si>
  <si>
    <t>A1 Pelletier NarrBay Sediment Tray 2</t>
  </si>
  <si>
    <t>PEA_CH 0.4mg</t>
  </si>
  <si>
    <t>PEACH 0.8mg</t>
  </si>
  <si>
    <t>PEACH 1.2mg</t>
  </si>
  <si>
    <t>PEACH 1.6mg</t>
  </si>
  <si>
    <t>PEACH 2.0mg</t>
  </si>
  <si>
    <t>PEACH 2mg</t>
  </si>
  <si>
    <t>PEACH 5mg</t>
  </si>
  <si>
    <t>A1 WHETS AC-2 Acidified</t>
  </si>
  <si>
    <t>B7 WHETS M-6 Acidified</t>
  </si>
  <si>
    <t>D1 WHETS S-3 Acidified</t>
  </si>
  <si>
    <t>E6 Pelletier NarrBay Sediment Acidified</t>
  </si>
  <si>
    <t>Acidified</t>
  </si>
  <si>
    <t>***USGS 40</t>
  </si>
  <si>
    <t>A1 Tray 1 Pelletier Sediment A</t>
  </si>
  <si>
    <t>F1 Tray 2 Pelletier Acidified A</t>
  </si>
  <si>
    <t>A1 Tray 2 WHETS Acidified</t>
  </si>
  <si>
    <t>G2 Tray 2 Pelletier Acidified B</t>
  </si>
  <si>
    <t>B2 Tray 2 Pelletier Sediment B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</si>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</sst>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2">
    <xf numFmtId="0" fontId="0" fillId="0" borderId="0" xfId="0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3" borderId="14" xfId="0" applyFont="1" applyFill="1" applyBorder="1"/>
    <xf numFmtId="2" fontId="1" fillId="3" borderId="14" xfId="0" applyNumberFormat="1" applyFont="1" applyFill="1" applyBorder="1"/>
    <xf numFmtId="2" fontId="1" fillId="4" borderId="14" xfId="0" applyNumberFormat="1" applyFont="1" applyFill="1" applyBorder="1"/>
    <xf numFmtId="2" fontId="1" fillId="4" borderId="15" xfId="0" applyNumberFormat="1" applyFont="1" applyFill="1" applyBorder="1"/>
    <xf numFmtId="0" fontId="0" fillId="0" borderId="4" xfId="0" applyBorder="1"/>
    <xf numFmtId="2" fontId="0" fillId="5" borderId="4" xfId="1" applyNumberFormat="1" applyFont="1" applyFill="1" applyBorder="1" applyAlignment="1">
      <alignment horizontal="right"/>
    </xf>
    <xf numFmtId="2" fontId="0" fillId="7" borderId="4" xfId="1" applyNumberFormat="1" applyFont="1" applyFill="1" applyBorder="1" applyAlignment="1">
      <alignment horizontal="right"/>
    </xf>
    <xf numFmtId="2" fontId="0" fillId="6" borderId="4" xfId="1" applyNumberFormat="1" applyFont="1" applyFill="1" applyBorder="1" applyAlignment="1">
      <alignment horizontal="right"/>
    </xf>
    <xf numFmtId="2" fontId="0" fillId="6" borderId="17" xfId="1" applyNumberFormat="1" applyFont="1" applyFill="1" applyBorder="1" applyAlignment="1">
      <alignment horizontal="right"/>
    </xf>
    <xf numFmtId="0" fontId="0" fillId="0" borderId="19" xfId="0" applyBorder="1"/>
    <xf numFmtId="0" fontId="0" fillId="0" borderId="20" xfId="0" applyBorder="1"/>
    <xf numFmtId="1" fontId="0" fillId="0" borderId="9" xfId="0" applyNumberFormat="1" applyBorder="1"/>
    <xf numFmtId="0" fontId="0" fillId="0" borderId="21" xfId="0" applyBorder="1"/>
    <xf numFmtId="0" fontId="0" fillId="0" borderId="22" xfId="0" applyBorder="1"/>
    <xf numFmtId="164" fontId="0" fillId="0" borderId="16" xfId="1" applyNumberFormat="1" applyFont="1" applyBorder="1"/>
    <xf numFmtId="0" fontId="0" fillId="0" borderId="4" xfId="1" applyFont="1" applyBorder="1"/>
    <xf numFmtId="2" fontId="0" fillId="5" borderId="4" xfId="1" applyNumberFormat="1" applyFont="1" applyFill="1" applyBorder="1"/>
    <xf numFmtId="2" fontId="0" fillId="5" borderId="4" xfId="0" applyNumberFormat="1" applyFill="1" applyBorder="1"/>
    <xf numFmtId="2" fontId="0" fillId="6" borderId="4" xfId="0" applyNumberFormat="1" applyFill="1" applyBorder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1" fontId="0" fillId="0" borderId="12" xfId="0" applyNumberFormat="1" applyBorder="1"/>
    <xf numFmtId="2" fontId="1" fillId="3" borderId="2" xfId="0" applyNumberFormat="1" applyFont="1" applyFill="1" applyBorder="1"/>
    <xf numFmtId="2" fontId="1" fillId="4" borderId="2" xfId="0" applyNumberFormat="1" applyFont="1" applyFill="1" applyBorder="1"/>
    <xf numFmtId="0" fontId="1" fillId="2" borderId="1" xfId="0" applyFont="1" applyFill="1" applyBorder="1"/>
    <xf numFmtId="2" fontId="1" fillId="2" borderId="3" xfId="0" applyNumberFormat="1" applyFont="1" applyFill="1" applyBorder="1"/>
    <xf numFmtId="0" fontId="1" fillId="2" borderId="3" xfId="0" applyFont="1" applyFill="1" applyBorder="1"/>
    <xf numFmtId="2" fontId="0" fillId="5" borderId="14" xfId="0" applyNumberFormat="1" applyFill="1" applyBorder="1"/>
    <xf numFmtId="2" fontId="0" fillId="5" borderId="18" xfId="0" applyNumberFormat="1" applyFill="1" applyBorder="1"/>
    <xf numFmtId="2" fontId="0" fillId="5" borderId="8" xfId="0" applyNumberFormat="1" applyFill="1" applyBorder="1"/>
    <xf numFmtId="2" fontId="0" fillId="5" borderId="11" xfId="0" applyNumberFormat="1" applyFill="1" applyBorder="1"/>
    <xf numFmtId="2" fontId="0" fillId="6" borderId="14" xfId="0" applyNumberFormat="1" applyFill="1" applyBorder="1"/>
    <xf numFmtId="2" fontId="0" fillId="6" borderId="18" xfId="0" applyNumberFormat="1" applyFill="1" applyBorder="1"/>
    <xf numFmtId="2" fontId="0" fillId="6" borderId="8" xfId="0" applyNumberFormat="1" applyFill="1" applyBorder="1"/>
    <xf numFmtId="2" fontId="0" fillId="6" borderId="11" xfId="0" applyNumberFormat="1" applyFill="1" applyBorder="1"/>
    <xf numFmtId="1" fontId="1" fillId="2" borderId="4" xfId="0" applyNumberFormat="1" applyFont="1" applyFill="1" applyBorder="1"/>
    <xf numFmtId="0" fontId="1" fillId="2" borderId="4" xfId="0" applyFont="1" applyFill="1" applyBorder="1"/>
    <xf numFmtId="165" fontId="1" fillId="2" borderId="4" xfId="0" applyNumberFormat="1" applyFont="1" applyFill="1" applyBorder="1"/>
    <xf numFmtId="1" fontId="0" fillId="0" borderId="4" xfId="0" applyNumberFormat="1" applyBorder="1"/>
    <xf numFmtId="165" fontId="0" fillId="0" borderId="4" xfId="0" applyNumberFormat="1" applyBorder="1"/>
    <xf numFmtId="164" fontId="0" fillId="0" borderId="16" xfId="1" applyNumberFormat="1" applyFont="1" applyFill="1" applyBorder="1"/>
    <xf numFmtId="0" fontId="0" fillId="0" borderId="4" xfId="1" applyFont="1" applyFill="1" applyBorder="1"/>
    <xf numFmtId="164" fontId="0" fillId="0" borderId="29" xfId="1" applyNumberFormat="1" applyFont="1" applyFill="1" applyBorder="1"/>
    <xf numFmtId="0" fontId="0" fillId="0" borderId="18" xfId="1" applyFont="1" applyFill="1" applyBorder="1"/>
    <xf numFmtId="2" fontId="0" fillId="5" borderId="18" xfId="1" applyNumberFormat="1" applyFont="1" applyFill="1" applyBorder="1"/>
    <xf numFmtId="2" fontId="0" fillId="5" borderId="18" xfId="1" applyNumberFormat="1" applyFont="1" applyFill="1" applyBorder="1" applyAlignment="1">
      <alignment horizontal="right"/>
    </xf>
    <xf numFmtId="2" fontId="0" fillId="7" borderId="18" xfId="1" applyNumberFormat="1" applyFont="1" applyFill="1" applyBorder="1" applyAlignment="1">
      <alignment horizontal="right"/>
    </xf>
    <xf numFmtId="2" fontId="0" fillId="6" borderId="18" xfId="1" applyNumberFormat="1" applyFont="1" applyFill="1" applyBorder="1" applyAlignment="1">
      <alignment horizontal="right"/>
    </xf>
    <xf numFmtId="2" fontId="0" fillId="6" borderId="30" xfId="1" applyNumberFormat="1" applyFont="1" applyFill="1" applyBorder="1" applyAlignment="1">
      <alignment horizontal="right"/>
    </xf>
    <xf numFmtId="1" fontId="0" fillId="0" borderId="18" xfId="0" applyNumberFormat="1" applyBorder="1"/>
    <xf numFmtId="0" fontId="0" fillId="0" borderId="18" xfId="0" applyBorder="1"/>
    <xf numFmtId="165" fontId="0" fillId="0" borderId="18" xfId="0" applyNumberFormat="1" applyBorder="1"/>
    <xf numFmtId="14" fontId="1" fillId="2" borderId="4" xfId="0" applyNumberFormat="1" applyFont="1" applyFill="1" applyBorder="1"/>
    <xf numFmtId="14" fontId="0" fillId="0" borderId="4" xfId="0" applyNumberFormat="1" applyBorder="1"/>
    <xf numFmtId="14" fontId="0" fillId="0" borderId="18" xfId="0" applyNumberFormat="1" applyBorder="1"/>
    <xf numFmtId="14" fontId="0" fillId="0" borderId="0" xfId="0" applyNumberFormat="1"/>
    <xf numFmtId="2" fontId="0" fillId="6" borderId="17" xfId="0" applyNumberFormat="1" applyFill="1" applyBorder="1"/>
    <xf numFmtId="2" fontId="0" fillId="6" borderId="30" xfId="0" applyNumberFormat="1" applyFill="1" applyBorder="1"/>
    <xf numFmtId="2" fontId="1" fillId="2" borderId="14" xfId="0" applyNumberFormat="1" applyFont="1" applyFill="1" applyBorder="1"/>
    <xf numFmtId="2" fontId="0" fillId="0" borderId="16" xfId="1" applyNumberFormat="1" applyFont="1" applyBorder="1"/>
    <xf numFmtId="2" fontId="0" fillId="0" borderId="16" xfId="1" applyNumberFormat="1" applyFont="1" applyFill="1" applyBorder="1"/>
    <xf numFmtId="2" fontId="0" fillId="0" borderId="29" xfId="1" applyNumberFormat="1" applyFont="1" applyFill="1" applyBorder="1"/>
    <xf numFmtId="165" fontId="0" fillId="0" borderId="29" xfId="0" applyNumberFormat="1" applyBorder="1"/>
    <xf numFmtId="165" fontId="0" fillId="0" borderId="16" xfId="0" applyNumberFormat="1" applyBorder="1"/>
    <xf numFmtId="165" fontId="0" fillId="0" borderId="4" xfId="1" applyNumberFormat="1" applyFont="1" applyFill="1" applyBorder="1"/>
    <xf numFmtId="165" fontId="0" fillId="0" borderId="18" xfId="1" applyNumberFormat="1" applyFont="1" applyFill="1" applyBorder="1"/>
    <xf numFmtId="165" fontId="0" fillId="0" borderId="0" xfId="0" applyNumberFormat="1"/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</cellXfs>
  <cellStyles count="2">
    <cellStyle name="Normal" xfId="0" builtinId="0"/>
    <cellStyle name="Normal 2" xfId="1" xr:uid="{9E7CDE7B-6296-4A4A-9D5F-DA1A8E4C10FF}"/>
  </cellStyles>
  <dxfs count="3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11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8DEAF-C1F2-4612-8D7B-B01C95DD7E8F}" name="Table1" displayName="Table1" ref="A1:N266" totalsRowShown="0" headerRowDxfId="31" headerRowBorderDxfId="30" tableBorderDxfId="29" totalsRowBorderDxfId="28">
  <sortState xmlns:xlrd2="http://schemas.microsoft.com/office/spreadsheetml/2017/richdata2" ref="A2:N226">
    <sortCondition ref="B2:B226"/>
    <sortCondition ref="I2:I226"/>
  </sortState>
  <tableColumns count="14">
    <tableColumn id="9" xr3:uid="{192004DB-C85A-479A-B9BB-1AAEF7B5AFAC}" name="Run Date" dataDxfId="27"/>
    <tableColumn id="5" xr3:uid="{D449FE5E-0B8A-4AFC-A4B9-238A31346633}" name="Tray" dataDxfId="26"/>
    <tableColumn id="7" xr3:uid="{D1B0751E-8D03-4373-A9EB-6D7EE35DE60D}" name="Position" dataDxfId="25"/>
    <tableColumn id="6" xr3:uid="{C5FAD285-CAF6-4D3C-968D-977163866F47}" name="Location" dataDxfId="24"/>
    <tableColumn id="4" xr3:uid="{5FCC1FF8-1833-489E-97DE-27AE5708B366}" name="Depth (cm)" dataDxfId="23"/>
    <tableColumn id="15" xr3:uid="{36707D6D-9DB5-414E-8247-536ECA9690FF}" name="Ignore" dataDxfId="0"/>
    <tableColumn id="2" xr3:uid="{77C7CA5F-FCDB-4EBA-BE47-9572A560F668}" name="Sample Type" dataDxfId="22"/>
    <tableColumn id="14" xr3:uid="{2E9A2619-633D-41A1-A863-8A1E3F49220A}" name="Sample Weight (mg)" dataDxfId="21"/>
    <tableColumn id="8" xr3:uid="{8001997B-A0C6-40A2-8009-30B88B619068}" name="IRMS ID" dataDxfId="20"/>
    <tableColumn id="1" xr3:uid="{9F928BA3-7602-4118-8A71-F9281FFCD4D3}" name="IRMS Weight (mg)" dataDxfId="19" dataCellStyle="Normal 2">
      <calculatedColumnFormula>IF(ISNUMBER(_xlfn.XLOOKUP($I2,IRMS[ID],IRMS[Mass (mg)],,0)),_xlfn.XLOOKUP($I2,IRMS[ID],IRMS[Mass (mg)],,0),NA())</calculatedColumnFormula>
    </tableColumn>
    <tableColumn id="10" xr3:uid="{089A9E8E-1DD0-43C4-A463-6DD38505C79B}" name="%N" dataDxfId="18">
      <calculatedColumnFormula>IF(ISNUMBER(_xlfn.XLOOKUP($I2,IRMS[ID],IRMS[%N],,0)),_xlfn.XLOOKUP($I2,IRMS[ID],IRMS[%N],,0),NA())*(Table1[[#This Row],[IRMS Weight (mg)]]/Table1[[#This Row],[Sample Weight (mg)]])</calculatedColumnFormula>
    </tableColumn>
    <tableColumn id="12" xr3:uid="{02AED1E6-9141-41F5-A884-57796CB5CBCD}" name="δ¹⁵N (‰)" dataDxfId="17">
      <calculatedColumnFormula>IF(ISNUMBER(_xlfn.XLOOKUP($I2,IRMS[ID],IRMS[δ¹⁵NAir (‰)],,0)),_xlfn.XLOOKUP($I2,IRMS[ID],IRMS[δ¹⁵NAir (‰)],,0),NA())</calculatedColumnFormula>
    </tableColumn>
    <tableColumn id="11" xr3:uid="{92FBF6AA-9293-4B16-BB35-337BF8F0C293}" name="%C" dataDxfId="16">
      <calculatedColumnFormula>IF(ISNUMBER(_xlfn.XLOOKUP($I2,IRMS[ID],IRMS[%C],,0)),_xlfn.XLOOKUP($I2,IRMS[ID],IRMS[%C],,0),NA())*(Table1[[#This Row],[IRMS Weight (mg)]]/Table1[[#This Row],[Sample Weight (mg)]])</calculatedColumnFormula>
    </tableColumn>
    <tableColumn id="13" xr3:uid="{71F86A5F-BA68-495D-BD4C-78FB1D23D45B}" name="δ¹³Ctotal (‰)" dataDxfId="15">
      <calculatedColumnFormula>IF(ISNUMBER(_xlfn.XLOOKUP($I2,IRMS[ID],IRMS[δ¹³CVPDB (‰)],,0)),_xlfn.XLOOKUP($I2,IRMS[ID],IRMS[δ¹³CVPDB (‰)],,0),NA())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390EB-26C9-435A-A51C-BB4E328F38E8}" name="IRMS" displayName="IRMS" ref="A1:J606" totalsRowShown="0" headerRowDxfId="14" headerRowBorderDxfId="13" tableBorderDxfId="12" totalsRowBorderDxfId="11">
  <autoFilter ref="A1:J606" xr:uid="{A960E1F2-D3EC-43D2-BE30-7164EB7BC8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2">
    <sortCondition ref="A2"/>
  </sortState>
  <tableColumns count="10">
    <tableColumn id="1" xr3:uid="{80AB69B1-7F32-4FBC-A20C-5906F65189EA}" name="ID" dataDxfId="10" dataCellStyle="Normal 2"/>
    <tableColumn id="2" xr3:uid="{A888D1F4-3738-442F-A54C-EA5316F77FF0}" name="Name" dataDxfId="9" dataCellStyle="Normal 2"/>
    <tableColumn id="5" xr3:uid="{CA97AB6F-AD76-4C12-AA1F-D327B811A8F6}" name="Sample Type" dataDxfId="8" dataCellStyle="Normal 2"/>
    <tableColumn id="4" xr3:uid="{9EB1E643-3BCB-40E8-A17D-186916113EB6}" name="Mass (mg)" dataDxfId="7" dataCellStyle="Normal 2"/>
    <tableColumn id="8" xr3:uid="{9D2C3169-C3CA-4DCF-889A-AB04DB9826FD}" name="N Beam Height (nA)" dataDxfId="6" dataCellStyle="Normal 2"/>
    <tableColumn id="7" xr3:uid="{E1F6F506-C415-431D-BB4C-803207B96F49}" name="%N" dataDxfId="5" dataCellStyle="Normal 2"/>
    <tableColumn id="33" xr3:uid="{E010D1CD-F061-4876-8C3E-8F6CDEE9EE6F}" name="δ¹⁵NAir (‰)" dataDxfId="4" dataCellStyle="Normal 2"/>
    <tableColumn id="9" xr3:uid="{1C72FDAE-40AD-4F18-A754-1EC9E6419FA5}" name="C Beam Height (nA)" dataDxfId="3" dataCellStyle="Normal 2"/>
    <tableColumn id="6" xr3:uid="{D3D2F0F8-1519-4A2B-B24A-D2BF02B836F8}" name="%C" dataDxfId="2" dataCellStyle="Normal 2"/>
    <tableColumn id="30" xr3:uid="{73E63995-E879-42DB-BE0C-F15926CC3A7E}" name="δ¹³CVPDB (‰)" dataDxfId="1" dataCellStyle="Normal 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554-EE29-47BE-B6F3-A0911FF15A20}">
  <dimension ref="A1:N266"/>
  <sheetViews>
    <sheetView workbookViewId="0">
      <pane ySplit="1" topLeftCell="A233" activePane="bottomLeft" state="frozen"/>
      <selection pane="bottomLeft" activeCell="F248" sqref="F248"/>
    </sheetView>
  </sheetViews>
  <sheetFormatPr defaultRowHeight="14.5" x14ac:dyDescent="0.35"/>
  <cols>
    <col min="1" max="1" width="12.36328125" style="64" customWidth="1"/>
    <col min="2" max="2" width="4.453125" bestFit="1" customWidth="1"/>
    <col min="3" max="3" width="7.6328125" bestFit="1" customWidth="1"/>
    <col min="4" max="4" width="7.90625" bestFit="1" customWidth="1"/>
    <col min="5" max="5" width="10.1796875" bestFit="1" customWidth="1"/>
    <col min="6" max="6" width="10.1796875" customWidth="1"/>
    <col min="7" max="7" width="11.36328125" bestFit="1" customWidth="1"/>
    <col min="8" max="8" width="17.81640625" style="75" bestFit="1" customWidth="1"/>
    <col min="9" max="9" width="7.36328125" bestFit="1" customWidth="1"/>
    <col min="10" max="10" width="15.90625" style="1" bestFit="1" customWidth="1"/>
    <col min="11" max="11" width="4.36328125" style="1" bestFit="1" customWidth="1"/>
    <col min="12" max="12" width="8.1796875" style="1" bestFit="1" customWidth="1"/>
    <col min="13" max="13" width="5.36328125" style="1" bestFit="1" customWidth="1"/>
    <col min="14" max="14" width="10.6328125" style="1" bestFit="1" customWidth="1"/>
    <col min="15" max="16" width="11.08984375" bestFit="1" customWidth="1"/>
    <col min="17" max="17" width="13.08984375" customWidth="1"/>
  </cols>
  <sheetData>
    <row r="1" spans="1:14" ht="16.5" x14ac:dyDescent="0.45">
      <c r="A1" s="61" t="s">
        <v>159</v>
      </c>
      <c r="B1" s="44" t="s">
        <v>113</v>
      </c>
      <c r="C1" s="45" t="s">
        <v>22</v>
      </c>
      <c r="D1" s="45" t="s">
        <v>149</v>
      </c>
      <c r="E1" s="45" t="s">
        <v>150</v>
      </c>
      <c r="F1" s="45" t="s">
        <v>184</v>
      </c>
      <c r="G1" s="45" t="s">
        <v>23</v>
      </c>
      <c r="H1" s="46" t="s">
        <v>105</v>
      </c>
      <c r="I1" s="7" t="s">
        <v>21</v>
      </c>
      <c r="J1" s="67" t="s">
        <v>104</v>
      </c>
      <c r="K1" s="9" t="s">
        <v>2</v>
      </c>
      <c r="L1" s="9" t="s">
        <v>147</v>
      </c>
      <c r="M1" s="10" t="s">
        <v>1</v>
      </c>
      <c r="N1" s="11" t="s">
        <v>148</v>
      </c>
    </row>
    <row r="2" spans="1:14" x14ac:dyDescent="0.35">
      <c r="A2" s="62">
        <v>44378</v>
      </c>
      <c r="B2" s="47">
        <v>1</v>
      </c>
      <c r="C2" s="50" t="s">
        <v>40</v>
      </c>
      <c r="D2" s="12" t="s">
        <v>115</v>
      </c>
      <c r="E2" s="12">
        <v>0</v>
      </c>
      <c r="F2" s="12" t="b">
        <v>0</v>
      </c>
      <c r="G2" s="12" t="s">
        <v>158</v>
      </c>
      <c r="H2" s="73">
        <f>IF(ISNUMBER(_xlfn.XLOOKUP($I2,IRMS[ID],IRMS[Mass (mg)],,0)),_xlfn.XLOOKUP($I2,IRMS[ID],IRMS[Mass (mg)],,0),NA())</f>
        <v>20.687999999999999</v>
      </c>
      <c r="I2" s="49">
        <v>6394</v>
      </c>
      <c r="J2" s="69">
        <f>IF(ISNUMBER(_xlfn.XLOOKUP($I2,IRMS[ID],IRMS[Mass (mg)],,0)),_xlfn.XLOOKUP($I2,IRMS[ID],IRMS[Mass (mg)],,0),NA())</f>
        <v>20.687999999999999</v>
      </c>
      <c r="K2" s="25">
        <f>IF(ISNUMBER(_xlfn.XLOOKUP($I2,IRMS[ID],IRMS[%N],,0)),_xlfn.XLOOKUP($I2,IRMS[ID],IRMS[%N],,0),NA())*(Table1[[#This Row],[IRMS Weight (mg)]]/Table1[[#This Row],[Sample Weight (mg)]])</f>
        <v>0.65549358670034463</v>
      </c>
      <c r="L2" s="25">
        <f>IF(ISNUMBER(_xlfn.XLOOKUP($I2,IRMS[ID],IRMS[δ¹⁵NAir (‰)],,0)),_xlfn.XLOOKUP($I2,IRMS[ID],IRMS[δ¹⁵NAir (‰)],,0),NA())</f>
        <v>8.638319835097791</v>
      </c>
      <c r="M2" s="26">
        <f>IF(ISNUMBER(_xlfn.XLOOKUP($I2,IRMS[ID],IRMS[%C],,0)),_xlfn.XLOOKUP($I2,IRMS[ID],IRMS[%C],,0),NA())*(Table1[[#This Row],[IRMS Weight (mg)]]/Table1[[#This Row],[Sample Weight (mg)]])</f>
        <v>7.3297117277320414</v>
      </c>
      <c r="N2" s="65">
        <f>IF(ISNUMBER(_xlfn.XLOOKUP($I2,IRMS[ID],IRMS[δ¹³CVPDB (‰)],,0)),_xlfn.XLOOKUP($I2,IRMS[ID],IRMS[δ¹³CVPDB (‰)],,0),NA())</f>
        <v>-21.996587044663784</v>
      </c>
    </row>
    <row r="3" spans="1:14" x14ac:dyDescent="0.35">
      <c r="A3" s="62">
        <v>44378</v>
      </c>
      <c r="B3" s="47">
        <v>1</v>
      </c>
      <c r="C3" s="50" t="s">
        <v>41</v>
      </c>
      <c r="D3" s="12" t="s">
        <v>115</v>
      </c>
      <c r="E3" s="12">
        <v>1</v>
      </c>
      <c r="F3" s="12" t="b">
        <v>0</v>
      </c>
      <c r="G3" s="12" t="s">
        <v>158</v>
      </c>
      <c r="H3" s="73">
        <f>IF(ISNUMBER(_xlfn.XLOOKUP($I3,IRMS[ID],IRMS[Mass (mg)],,0)),_xlfn.XLOOKUP($I3,IRMS[ID],IRMS[Mass (mg)],,0),NA())</f>
        <v>18.29</v>
      </c>
      <c r="I3" s="49">
        <v>6395</v>
      </c>
      <c r="J3" s="69">
        <f>IF(ISNUMBER(_xlfn.XLOOKUP($I3,IRMS[ID],IRMS[Mass (mg)],,0)),_xlfn.XLOOKUP($I3,IRMS[ID],IRMS[Mass (mg)],,0),NA())</f>
        <v>18.29</v>
      </c>
      <c r="K3" s="25">
        <f>IF(ISNUMBER(_xlfn.XLOOKUP($I3,IRMS[ID],IRMS[%N],,0)),_xlfn.XLOOKUP($I3,IRMS[ID],IRMS[%N],,0),NA())*(Table1[[#This Row],[IRMS Weight (mg)]]/Table1[[#This Row],[Sample Weight (mg)]])</f>
        <v>0.57581301057179257</v>
      </c>
      <c r="L3" s="25">
        <f>IF(ISNUMBER(_xlfn.XLOOKUP($I3,IRMS[ID],IRMS[δ¹⁵NAir (‰)],,0)),_xlfn.XLOOKUP($I3,IRMS[ID],IRMS[δ¹⁵NAir (‰)],,0),NA())</f>
        <v>8.6962188751970704</v>
      </c>
      <c r="M3" s="26">
        <f>IF(ISNUMBER(_xlfn.XLOOKUP($I3,IRMS[ID],IRMS[%C],,0)),_xlfn.XLOOKUP($I3,IRMS[ID],IRMS[%C],,0),NA())*(Table1[[#This Row],[IRMS Weight (mg)]]/Table1[[#This Row],[Sample Weight (mg)]])</f>
        <v>5.8525460346254725</v>
      </c>
      <c r="N3" s="65">
        <f>IF(ISNUMBER(_xlfn.XLOOKUP($I3,IRMS[ID],IRMS[δ¹³CVPDB (‰)],,0)),_xlfn.XLOOKUP($I3,IRMS[ID],IRMS[δ¹³CVPDB (‰)],,0),NA())</f>
        <v>-20.416187072324647</v>
      </c>
    </row>
    <row r="4" spans="1:14" x14ac:dyDescent="0.35">
      <c r="A4" s="62">
        <v>44378</v>
      </c>
      <c r="B4" s="47">
        <v>1</v>
      </c>
      <c r="C4" s="50" t="s">
        <v>42</v>
      </c>
      <c r="D4" s="12" t="s">
        <v>115</v>
      </c>
      <c r="E4" s="12">
        <v>4</v>
      </c>
      <c r="F4" s="12" t="b">
        <v>0</v>
      </c>
      <c r="G4" s="12" t="s">
        <v>158</v>
      </c>
      <c r="H4" s="73">
        <f>IF(ISNUMBER(_xlfn.XLOOKUP($I4,IRMS[ID],IRMS[Mass (mg)],,0)),_xlfn.XLOOKUP($I4,IRMS[ID],IRMS[Mass (mg)],,0),NA())</f>
        <v>17.282</v>
      </c>
      <c r="I4" s="49">
        <v>6396</v>
      </c>
      <c r="J4" s="69">
        <f>IF(ISNUMBER(_xlfn.XLOOKUP($I4,IRMS[ID],IRMS[Mass (mg)],,0)),_xlfn.XLOOKUP($I4,IRMS[ID],IRMS[Mass (mg)],,0),NA())</f>
        <v>17.282</v>
      </c>
      <c r="K4" s="25">
        <f>IF(ISNUMBER(_xlfn.XLOOKUP($I4,IRMS[ID],IRMS[%N],,0)),_xlfn.XLOOKUP($I4,IRMS[ID],IRMS[%N],,0),NA())*(Table1[[#This Row],[IRMS Weight (mg)]]/Table1[[#This Row],[Sample Weight (mg)]])</f>
        <v>0.4805180032518776</v>
      </c>
      <c r="L4" s="25">
        <f>IF(ISNUMBER(_xlfn.XLOOKUP($I4,IRMS[ID],IRMS[δ¹⁵NAir (‰)],,0)),_xlfn.XLOOKUP($I4,IRMS[ID],IRMS[δ¹⁵NAir (‰)],,0),NA())</f>
        <v>8.8194701912059372</v>
      </c>
      <c r="M4" s="26">
        <f>IF(ISNUMBER(_xlfn.XLOOKUP($I4,IRMS[ID],IRMS[%C],,0)),_xlfn.XLOOKUP($I4,IRMS[ID],IRMS[%C],,0),NA())*(Table1[[#This Row],[IRMS Weight (mg)]]/Table1[[#This Row],[Sample Weight (mg)]])</f>
        <v>5.0844791670846998</v>
      </c>
      <c r="N4" s="65">
        <f>IF(ISNUMBER(_xlfn.XLOOKUP($I4,IRMS[ID],IRMS[δ¹³CVPDB (‰)],,0)),_xlfn.XLOOKUP($I4,IRMS[ID],IRMS[δ¹³CVPDB (‰)],,0),NA())</f>
        <v>-20.086580024586777</v>
      </c>
    </row>
    <row r="5" spans="1:14" x14ac:dyDescent="0.35">
      <c r="A5" s="62">
        <v>44378</v>
      </c>
      <c r="B5" s="47">
        <v>1</v>
      </c>
      <c r="C5" s="50" t="s">
        <v>43</v>
      </c>
      <c r="D5" s="12" t="s">
        <v>115</v>
      </c>
      <c r="E5" s="12">
        <v>8</v>
      </c>
      <c r="F5" s="12" t="b">
        <v>0</v>
      </c>
      <c r="G5" s="12" t="s">
        <v>158</v>
      </c>
      <c r="H5" s="73">
        <f>IF(ISNUMBER(_xlfn.XLOOKUP($I5,IRMS[ID],IRMS[Mass (mg)],,0)),_xlfn.XLOOKUP($I5,IRMS[ID],IRMS[Mass (mg)],,0),NA())</f>
        <v>22.009</v>
      </c>
      <c r="I5" s="49">
        <v>6397</v>
      </c>
      <c r="J5" s="69">
        <f>IF(ISNUMBER(_xlfn.XLOOKUP($I5,IRMS[ID],IRMS[Mass (mg)],,0)),_xlfn.XLOOKUP($I5,IRMS[ID],IRMS[Mass (mg)],,0),NA())</f>
        <v>22.009</v>
      </c>
      <c r="K5" s="25">
        <f>IF(ISNUMBER(_xlfn.XLOOKUP($I5,IRMS[ID],IRMS[%N],,0)),_xlfn.XLOOKUP($I5,IRMS[ID],IRMS[%N],,0),NA())*(Table1[[#This Row],[IRMS Weight (mg)]]/Table1[[#This Row],[Sample Weight (mg)]])</f>
        <v>0.46872070717495817</v>
      </c>
      <c r="L5" s="25">
        <f>IF(ISNUMBER(_xlfn.XLOOKUP($I5,IRMS[ID],IRMS[δ¹⁵NAir (‰)],,0)),_xlfn.XLOOKUP($I5,IRMS[ID],IRMS[δ¹⁵NAir (‰)],,0),NA())</f>
        <v>8.6112702380212198</v>
      </c>
      <c r="M5" s="26">
        <f>IF(ISNUMBER(_xlfn.XLOOKUP($I5,IRMS[ID],IRMS[%C],,0)),_xlfn.XLOOKUP($I5,IRMS[ID],IRMS[%C],,0),NA())*(Table1[[#This Row],[IRMS Weight (mg)]]/Table1[[#This Row],[Sample Weight (mg)]])</f>
        <v>5.0149360015776416</v>
      </c>
      <c r="N5" s="65">
        <f>IF(ISNUMBER(_xlfn.XLOOKUP($I5,IRMS[ID],IRMS[δ¹³CVPDB (‰)],,0)),_xlfn.XLOOKUP($I5,IRMS[ID],IRMS[δ¹³CVPDB (‰)],,0),NA())</f>
        <v>-20.236326913687595</v>
      </c>
    </row>
    <row r="6" spans="1:14" x14ac:dyDescent="0.35">
      <c r="A6" s="62">
        <v>44378</v>
      </c>
      <c r="B6" s="47">
        <v>1</v>
      </c>
      <c r="C6" s="50" t="s">
        <v>44</v>
      </c>
      <c r="D6" s="12" t="s">
        <v>115</v>
      </c>
      <c r="E6" s="12">
        <v>12</v>
      </c>
      <c r="F6" s="12" t="b">
        <v>0</v>
      </c>
      <c r="G6" s="12" t="s">
        <v>158</v>
      </c>
      <c r="H6" s="73">
        <f>IF(ISNUMBER(_xlfn.XLOOKUP($I6,IRMS[ID],IRMS[Mass (mg)],,0)),_xlfn.XLOOKUP($I6,IRMS[ID],IRMS[Mass (mg)],,0),NA())</f>
        <v>20.033999999999999</v>
      </c>
      <c r="I6" s="49">
        <v>6398</v>
      </c>
      <c r="J6" s="69">
        <f>IF(ISNUMBER(_xlfn.XLOOKUP($I6,IRMS[ID],IRMS[Mass (mg)],,0)),_xlfn.XLOOKUP($I6,IRMS[ID],IRMS[Mass (mg)],,0),NA())</f>
        <v>20.033999999999999</v>
      </c>
      <c r="K6" s="25">
        <f>IF(ISNUMBER(_xlfn.XLOOKUP($I6,IRMS[ID],IRMS[%N],,0)),_xlfn.XLOOKUP($I6,IRMS[ID],IRMS[%N],,0),NA())*(Table1[[#This Row],[IRMS Weight (mg)]]/Table1[[#This Row],[Sample Weight (mg)]])</f>
        <v>0.41543644387748235</v>
      </c>
      <c r="L6" s="25">
        <f>IF(ISNUMBER(_xlfn.XLOOKUP($I6,IRMS[ID],IRMS[δ¹⁵NAir (‰)],,0)),_xlfn.XLOOKUP($I6,IRMS[ID],IRMS[δ¹⁵NAir (‰)],,0),NA())</f>
        <v>8.5726869611581957</v>
      </c>
      <c r="M6" s="26">
        <f>IF(ISNUMBER(_xlfn.XLOOKUP($I6,IRMS[ID],IRMS[%C],,0)),_xlfn.XLOOKUP($I6,IRMS[ID],IRMS[%C],,0),NA())*(Table1[[#This Row],[IRMS Weight (mg)]]/Table1[[#This Row],[Sample Weight (mg)]])</f>
        <v>4.6546872598930911</v>
      </c>
      <c r="N6" s="65">
        <f>IF(ISNUMBER(_xlfn.XLOOKUP($I6,IRMS[ID],IRMS[δ¹³CVPDB (‰)],,0)),_xlfn.XLOOKUP($I6,IRMS[ID],IRMS[δ¹³CVPDB (‰)],,0),NA())</f>
        <v>-20.568112636525075</v>
      </c>
    </row>
    <row r="7" spans="1:14" x14ac:dyDescent="0.35">
      <c r="A7" s="62">
        <v>44378</v>
      </c>
      <c r="B7" s="47">
        <v>1</v>
      </c>
      <c r="C7" s="50" t="s">
        <v>45</v>
      </c>
      <c r="D7" s="12" t="s">
        <v>115</v>
      </c>
      <c r="E7" s="12">
        <v>16</v>
      </c>
      <c r="F7" s="12" t="b">
        <v>0</v>
      </c>
      <c r="G7" s="12" t="s">
        <v>158</v>
      </c>
      <c r="H7" s="73">
        <f>IF(ISNUMBER(_xlfn.XLOOKUP($I7,IRMS[ID],IRMS[Mass (mg)],,0)),_xlfn.XLOOKUP($I7,IRMS[ID],IRMS[Mass (mg)],,0),NA())</f>
        <v>19.233000000000001</v>
      </c>
      <c r="I7" s="49">
        <v>6399</v>
      </c>
      <c r="J7" s="69">
        <f>IF(ISNUMBER(_xlfn.XLOOKUP($I7,IRMS[ID],IRMS[Mass (mg)],,0)),_xlfn.XLOOKUP($I7,IRMS[ID],IRMS[Mass (mg)],,0),NA())</f>
        <v>19.233000000000001</v>
      </c>
      <c r="K7" s="25">
        <f>IF(ISNUMBER(_xlfn.XLOOKUP($I7,IRMS[ID],IRMS[%N],,0)),_xlfn.XLOOKUP($I7,IRMS[ID],IRMS[%N],,0),NA())*(Table1[[#This Row],[IRMS Weight (mg)]]/Table1[[#This Row],[Sample Weight (mg)]])</f>
        <v>0.37622073148744611</v>
      </c>
      <c r="L7" s="25">
        <f>IF(ISNUMBER(_xlfn.XLOOKUP($I7,IRMS[ID],IRMS[δ¹⁵NAir (‰)],,0)),_xlfn.XLOOKUP($I7,IRMS[ID],IRMS[δ¹⁵NAir (‰)],,0),NA())</f>
        <v>8.6587343849556611</v>
      </c>
      <c r="M7" s="26">
        <f>IF(ISNUMBER(_xlfn.XLOOKUP($I7,IRMS[ID],IRMS[%C],,0)),_xlfn.XLOOKUP($I7,IRMS[ID],IRMS[%C],,0),NA())*(Table1[[#This Row],[IRMS Weight (mg)]]/Table1[[#This Row],[Sample Weight (mg)]])</f>
        <v>4.62464150068491</v>
      </c>
      <c r="N7" s="65">
        <f>IF(ISNUMBER(_xlfn.XLOOKUP($I7,IRMS[ID],IRMS[δ¹³CVPDB (‰)],,0)),_xlfn.XLOOKUP($I7,IRMS[ID],IRMS[δ¹³CVPDB (‰)],,0),NA())</f>
        <v>-21.012451782056363</v>
      </c>
    </row>
    <row r="8" spans="1:14" x14ac:dyDescent="0.35">
      <c r="A8" s="62">
        <v>44378</v>
      </c>
      <c r="B8" s="47">
        <v>1</v>
      </c>
      <c r="C8" s="50" t="s">
        <v>46</v>
      </c>
      <c r="D8" s="12" t="s">
        <v>115</v>
      </c>
      <c r="E8" s="12">
        <v>20</v>
      </c>
      <c r="F8" s="12" t="b">
        <v>0</v>
      </c>
      <c r="G8" s="12" t="s">
        <v>158</v>
      </c>
      <c r="H8" s="73">
        <f>IF(ISNUMBER(_xlfn.XLOOKUP($I8,IRMS[ID],IRMS[Mass (mg)],,0)),_xlfn.XLOOKUP($I8,IRMS[ID],IRMS[Mass (mg)],,0),NA())</f>
        <v>22.280999999999999</v>
      </c>
      <c r="I8" s="49">
        <v>6400</v>
      </c>
      <c r="J8" s="69">
        <f>IF(ISNUMBER(_xlfn.XLOOKUP($I8,IRMS[ID],IRMS[Mass (mg)],,0)),_xlfn.XLOOKUP($I8,IRMS[ID],IRMS[Mass (mg)],,0),NA())</f>
        <v>22.280999999999999</v>
      </c>
      <c r="K8" s="25">
        <f>IF(ISNUMBER(_xlfn.XLOOKUP($I8,IRMS[ID],IRMS[%N],,0)),_xlfn.XLOOKUP($I8,IRMS[ID],IRMS[%N],,0),NA())*(Table1[[#This Row],[IRMS Weight (mg)]]/Table1[[#This Row],[Sample Weight (mg)]])</f>
        <v>0.29021936063610165</v>
      </c>
      <c r="L8" s="25">
        <f>IF(ISNUMBER(_xlfn.XLOOKUP($I8,IRMS[ID],IRMS[δ¹⁵NAir (‰)],,0)),_xlfn.XLOOKUP($I8,IRMS[ID],IRMS[δ¹⁵NAir (‰)],,0),NA())</f>
        <v>8.5465201723001449</v>
      </c>
      <c r="M8" s="26">
        <f>IF(ISNUMBER(_xlfn.XLOOKUP($I8,IRMS[ID],IRMS[%C],,0)),_xlfn.XLOOKUP($I8,IRMS[ID],IRMS[%C],,0),NA())*(Table1[[#This Row],[IRMS Weight (mg)]]/Table1[[#This Row],[Sample Weight (mg)]])</f>
        <v>4.1406133650512027</v>
      </c>
      <c r="N8" s="65">
        <f>IF(ISNUMBER(_xlfn.XLOOKUP($I8,IRMS[ID],IRMS[δ¹³CVPDB (‰)],,0)),_xlfn.XLOOKUP($I8,IRMS[ID],IRMS[δ¹³CVPDB (‰)],,0),NA())</f>
        <v>-21.025289885721989</v>
      </c>
    </row>
    <row r="9" spans="1:14" x14ac:dyDescent="0.35">
      <c r="A9" s="62">
        <v>44378</v>
      </c>
      <c r="B9" s="47">
        <v>1</v>
      </c>
      <c r="C9" s="50" t="s">
        <v>47</v>
      </c>
      <c r="D9" s="12" t="s">
        <v>115</v>
      </c>
      <c r="E9" s="12">
        <v>24</v>
      </c>
      <c r="F9" s="12" t="b">
        <v>0</v>
      </c>
      <c r="G9" s="12" t="s">
        <v>158</v>
      </c>
      <c r="H9" s="73">
        <f>IF(ISNUMBER(_xlfn.XLOOKUP($I9,IRMS[ID],IRMS[Mass (mg)],,0)),_xlfn.XLOOKUP($I9,IRMS[ID],IRMS[Mass (mg)],,0),NA())</f>
        <v>20.800999999999998</v>
      </c>
      <c r="I9" s="49">
        <v>6401</v>
      </c>
      <c r="J9" s="69">
        <f>IF(ISNUMBER(_xlfn.XLOOKUP($I9,IRMS[ID],IRMS[Mass (mg)],,0)),_xlfn.XLOOKUP($I9,IRMS[ID],IRMS[Mass (mg)],,0),NA())</f>
        <v>20.800999999999998</v>
      </c>
      <c r="K9" s="25">
        <f>IF(ISNUMBER(_xlfn.XLOOKUP($I9,IRMS[ID],IRMS[%N],,0)),_xlfn.XLOOKUP($I9,IRMS[ID],IRMS[%N],,0),NA())*(Table1[[#This Row],[IRMS Weight (mg)]]/Table1[[#This Row],[Sample Weight (mg)]])</f>
        <v>0.23153581841967438</v>
      </c>
      <c r="L9" s="25">
        <f>IF(ISNUMBER(_xlfn.XLOOKUP($I9,IRMS[ID],IRMS[δ¹⁵NAir (‰)],,0)),_xlfn.XLOOKUP($I9,IRMS[ID],IRMS[δ¹⁵NAir (‰)],,0),NA())</f>
        <v>8.1067918989671846</v>
      </c>
      <c r="M9" s="26">
        <f>IF(ISNUMBER(_xlfn.XLOOKUP($I9,IRMS[ID],IRMS[%C],,0)),_xlfn.XLOOKUP($I9,IRMS[ID],IRMS[%C],,0),NA())*(Table1[[#This Row],[IRMS Weight (mg)]]/Table1[[#This Row],[Sample Weight (mg)]])</f>
        <v>2.8835606634146393</v>
      </c>
      <c r="N9" s="65">
        <f>IF(ISNUMBER(_xlfn.XLOOKUP($I9,IRMS[ID],IRMS[δ¹³CVPDB (‰)],,0)),_xlfn.XLOOKUP($I9,IRMS[ID],IRMS[δ¹³CVPDB (‰)],,0),NA())</f>
        <v>-19.900563374538446</v>
      </c>
    </row>
    <row r="10" spans="1:14" x14ac:dyDescent="0.35">
      <c r="A10" s="62">
        <v>44378</v>
      </c>
      <c r="B10" s="47">
        <v>1</v>
      </c>
      <c r="C10" s="50" t="s">
        <v>48</v>
      </c>
      <c r="D10" s="12" t="s">
        <v>115</v>
      </c>
      <c r="E10" s="12">
        <v>24</v>
      </c>
      <c r="F10" s="12" t="b">
        <v>0</v>
      </c>
      <c r="G10" s="12" t="s">
        <v>158</v>
      </c>
      <c r="H10" s="73">
        <f>IF(ISNUMBER(_xlfn.XLOOKUP($I10,IRMS[ID],IRMS[Mass (mg)],,0)),_xlfn.XLOOKUP($I10,IRMS[ID],IRMS[Mass (mg)],,0),NA())</f>
        <v>20.547000000000001</v>
      </c>
      <c r="I10" s="49">
        <v>6402</v>
      </c>
      <c r="J10" s="69">
        <f>IF(ISNUMBER(_xlfn.XLOOKUP($I10,IRMS[ID],IRMS[Mass (mg)],,0)),_xlfn.XLOOKUP($I10,IRMS[ID],IRMS[Mass (mg)],,0),NA())</f>
        <v>20.547000000000001</v>
      </c>
      <c r="K10" s="25">
        <f>IF(ISNUMBER(_xlfn.XLOOKUP($I10,IRMS[ID],IRMS[%N],,0)),_xlfn.XLOOKUP($I10,IRMS[ID],IRMS[%N],,0),NA())*(Table1[[#This Row],[IRMS Weight (mg)]]/Table1[[#This Row],[Sample Weight (mg)]])</f>
        <v>0.22977324858517886</v>
      </c>
      <c r="L10" s="25">
        <f>IF(ISNUMBER(_xlfn.XLOOKUP($I10,IRMS[ID],IRMS[δ¹⁵NAir (‰)],,0)),_xlfn.XLOOKUP($I10,IRMS[ID],IRMS[δ¹⁵NAir (‰)],,0),NA())</f>
        <v>7.9902707161500004</v>
      </c>
      <c r="M10" s="26">
        <f>IF(ISNUMBER(_xlfn.XLOOKUP($I10,IRMS[ID],IRMS[%C],,0)),_xlfn.XLOOKUP($I10,IRMS[ID],IRMS[%C],,0),NA())*(Table1[[#This Row],[IRMS Weight (mg)]]/Table1[[#This Row],[Sample Weight (mg)]])</f>
        <v>3.2007979342211565</v>
      </c>
      <c r="N10" s="65">
        <f>IF(ISNUMBER(_xlfn.XLOOKUP($I10,IRMS[ID],IRMS[δ¹³CVPDB (‰)],,0)),_xlfn.XLOOKUP($I10,IRMS[ID],IRMS[δ¹³CVPDB (‰)],,0),NA())</f>
        <v>-20.608882610594687</v>
      </c>
    </row>
    <row r="11" spans="1:14" x14ac:dyDescent="0.35">
      <c r="A11" s="62">
        <v>44378</v>
      </c>
      <c r="B11" s="47">
        <v>1</v>
      </c>
      <c r="C11" s="50" t="s">
        <v>49</v>
      </c>
      <c r="D11" s="12" t="s">
        <v>115</v>
      </c>
      <c r="E11" s="12">
        <v>28</v>
      </c>
      <c r="F11" s="12" t="b">
        <v>0</v>
      </c>
      <c r="G11" s="12" t="s">
        <v>158</v>
      </c>
      <c r="H11" s="73">
        <f>IF(ISNUMBER(_xlfn.XLOOKUP($I11,IRMS[ID],IRMS[Mass (mg)],,0)),_xlfn.XLOOKUP($I11,IRMS[ID],IRMS[Mass (mg)],,0),NA())</f>
        <v>19.347000000000001</v>
      </c>
      <c r="I11" s="49">
        <v>6403</v>
      </c>
      <c r="J11" s="69">
        <f>IF(ISNUMBER(_xlfn.XLOOKUP($I11,IRMS[ID],IRMS[Mass (mg)],,0)),_xlfn.XLOOKUP($I11,IRMS[ID],IRMS[Mass (mg)],,0),NA())</f>
        <v>19.347000000000001</v>
      </c>
      <c r="K11" s="25">
        <f>IF(ISNUMBER(_xlfn.XLOOKUP($I11,IRMS[ID],IRMS[%N],,0)),_xlfn.XLOOKUP($I11,IRMS[ID],IRMS[%N],,0),NA())*(Table1[[#This Row],[IRMS Weight (mg)]]/Table1[[#This Row],[Sample Weight (mg)]])</f>
        <v>0.24007168568016884</v>
      </c>
      <c r="L11" s="25">
        <f>IF(ISNUMBER(_xlfn.XLOOKUP($I11,IRMS[ID],IRMS[δ¹⁵NAir (‰)],,0)),_xlfn.XLOOKUP($I11,IRMS[ID],IRMS[δ¹⁵NAir (‰)],,0),NA())</f>
        <v>7.7149416846606105</v>
      </c>
      <c r="M11" s="26">
        <f>IF(ISNUMBER(_xlfn.XLOOKUP($I11,IRMS[ID],IRMS[%C],,0)),_xlfn.XLOOKUP($I11,IRMS[ID],IRMS[%C],,0),NA())*(Table1[[#This Row],[IRMS Weight (mg)]]/Table1[[#This Row],[Sample Weight (mg)]])</f>
        <v>3.0932580653311454</v>
      </c>
      <c r="N11" s="65">
        <f>IF(ISNUMBER(_xlfn.XLOOKUP($I11,IRMS[ID],IRMS[δ¹³CVPDB (‰)],,0)),_xlfn.XLOOKUP($I11,IRMS[ID],IRMS[δ¹³CVPDB (‰)],,0),NA())</f>
        <v>-20.257312661571174</v>
      </c>
    </row>
    <row r="12" spans="1:14" x14ac:dyDescent="0.35">
      <c r="A12" s="62">
        <v>44378</v>
      </c>
      <c r="B12" s="47">
        <v>1</v>
      </c>
      <c r="C12" s="50" t="s">
        <v>50</v>
      </c>
      <c r="D12" s="12" t="s">
        <v>115</v>
      </c>
      <c r="E12" s="12">
        <v>32</v>
      </c>
      <c r="F12" s="12" t="b">
        <v>0</v>
      </c>
      <c r="G12" s="12" t="s">
        <v>158</v>
      </c>
      <c r="H12" s="73">
        <f>IF(ISNUMBER(_xlfn.XLOOKUP($I12,IRMS[ID],IRMS[Mass (mg)],,0)),_xlfn.XLOOKUP($I12,IRMS[ID],IRMS[Mass (mg)],,0),NA())</f>
        <v>22.146999999999998</v>
      </c>
      <c r="I12" s="49">
        <v>6404</v>
      </c>
      <c r="J12" s="69">
        <f>IF(ISNUMBER(_xlfn.XLOOKUP($I12,IRMS[ID],IRMS[Mass (mg)],,0)),_xlfn.XLOOKUP($I12,IRMS[ID],IRMS[Mass (mg)],,0),NA())</f>
        <v>22.146999999999998</v>
      </c>
      <c r="K12" s="25">
        <f>IF(ISNUMBER(_xlfn.XLOOKUP($I12,IRMS[ID],IRMS[%N],,0)),_xlfn.XLOOKUP($I12,IRMS[ID],IRMS[%N],,0),NA())*(Table1[[#This Row],[IRMS Weight (mg)]]/Table1[[#This Row],[Sample Weight (mg)]])</f>
        <v>0.21851056754868883</v>
      </c>
      <c r="L12" s="25">
        <f>IF(ISNUMBER(_xlfn.XLOOKUP($I12,IRMS[ID],IRMS[δ¹⁵NAir (‰)],,0)),_xlfn.XLOOKUP($I12,IRMS[ID],IRMS[δ¹⁵NAir (‰)],,0),NA())</f>
        <v>6.8900108594090304</v>
      </c>
      <c r="M12" s="26">
        <f>IF(ISNUMBER(_xlfn.XLOOKUP($I12,IRMS[ID],IRMS[%C],,0)),_xlfn.XLOOKUP($I12,IRMS[ID],IRMS[%C],,0),NA())*(Table1[[#This Row],[IRMS Weight (mg)]]/Table1[[#This Row],[Sample Weight (mg)]])</f>
        <v>2.6979536233611454</v>
      </c>
      <c r="N12" s="65">
        <f>IF(ISNUMBER(_xlfn.XLOOKUP($I12,IRMS[ID],IRMS[δ¹³CVPDB (‰)],,0)),_xlfn.XLOOKUP($I12,IRMS[ID],IRMS[δ¹³CVPDB (‰)],,0),NA())</f>
        <v>-18.762534631608077</v>
      </c>
    </row>
    <row r="13" spans="1:14" x14ac:dyDescent="0.35">
      <c r="A13" s="62">
        <v>44378</v>
      </c>
      <c r="B13" s="47">
        <v>1</v>
      </c>
      <c r="C13" s="50" t="s">
        <v>51</v>
      </c>
      <c r="D13" s="12" t="s">
        <v>115</v>
      </c>
      <c r="E13" s="12">
        <v>36</v>
      </c>
      <c r="F13" s="12" t="b">
        <v>0</v>
      </c>
      <c r="G13" s="12" t="s">
        <v>158</v>
      </c>
      <c r="H13" s="73">
        <f>IF(ISNUMBER(_xlfn.XLOOKUP($I13,IRMS[ID],IRMS[Mass (mg)],,0)),_xlfn.XLOOKUP($I13,IRMS[ID],IRMS[Mass (mg)],,0),NA())</f>
        <v>20.388000000000002</v>
      </c>
      <c r="I13" s="49">
        <v>6405</v>
      </c>
      <c r="J13" s="69">
        <f>IF(ISNUMBER(_xlfn.XLOOKUP($I13,IRMS[ID],IRMS[Mass (mg)],,0)),_xlfn.XLOOKUP($I13,IRMS[ID],IRMS[Mass (mg)],,0),NA())</f>
        <v>20.388000000000002</v>
      </c>
      <c r="K13" s="25">
        <f>IF(ISNUMBER(_xlfn.XLOOKUP($I13,IRMS[ID],IRMS[%N],,0)),_xlfn.XLOOKUP($I13,IRMS[ID],IRMS[%N],,0),NA())*(Table1[[#This Row],[IRMS Weight (mg)]]/Table1[[#This Row],[Sample Weight (mg)]])</f>
        <v>0.22849583535344936</v>
      </c>
      <c r="L13" s="25">
        <f>IF(ISNUMBER(_xlfn.XLOOKUP($I13,IRMS[ID],IRMS[δ¹⁵NAir (‰)],,0)),_xlfn.XLOOKUP($I13,IRMS[ID],IRMS[δ¹⁵NAir (‰)],,0),NA())</f>
        <v>6.5967896873239287</v>
      </c>
      <c r="M13" s="26">
        <f>IF(ISNUMBER(_xlfn.XLOOKUP($I13,IRMS[ID],IRMS[%C],,0)),_xlfn.XLOOKUP($I13,IRMS[ID],IRMS[%C],,0),NA())*(Table1[[#This Row],[IRMS Weight (mg)]]/Table1[[#This Row],[Sample Weight (mg)]])</f>
        <v>2.5943299292856041</v>
      </c>
      <c r="N13" s="65">
        <f>IF(ISNUMBER(_xlfn.XLOOKUP($I13,IRMS[ID],IRMS[δ¹³CVPDB (‰)],,0)),_xlfn.XLOOKUP($I13,IRMS[ID],IRMS[δ¹³CVPDB (‰)],,0),NA())</f>
        <v>-18.604006195439148</v>
      </c>
    </row>
    <row r="14" spans="1:14" x14ac:dyDescent="0.35">
      <c r="A14" s="62">
        <v>44378</v>
      </c>
      <c r="B14" s="47">
        <v>1</v>
      </c>
      <c r="C14" s="50" t="s">
        <v>52</v>
      </c>
      <c r="D14" s="12" t="s">
        <v>115</v>
      </c>
      <c r="E14" s="12">
        <v>40</v>
      </c>
      <c r="F14" s="12" t="b">
        <v>0</v>
      </c>
      <c r="G14" s="12" t="s">
        <v>158</v>
      </c>
      <c r="H14" s="73">
        <f>IF(ISNUMBER(_xlfn.XLOOKUP($I14,IRMS[ID],IRMS[Mass (mg)],,0)),_xlfn.XLOOKUP($I14,IRMS[ID],IRMS[Mass (mg)],,0),NA())</f>
        <v>21.952999999999999</v>
      </c>
      <c r="I14" s="49">
        <v>6406</v>
      </c>
      <c r="J14" s="69">
        <f>IF(ISNUMBER(_xlfn.XLOOKUP($I14,IRMS[ID],IRMS[Mass (mg)],,0)),_xlfn.XLOOKUP($I14,IRMS[ID],IRMS[Mass (mg)],,0),NA())</f>
        <v>21.952999999999999</v>
      </c>
      <c r="K14" s="25">
        <f>IF(ISNUMBER(_xlfn.XLOOKUP($I14,IRMS[ID],IRMS[%N],,0)),_xlfn.XLOOKUP($I14,IRMS[ID],IRMS[%N],,0),NA())*(Table1[[#This Row],[IRMS Weight (mg)]]/Table1[[#This Row],[Sample Weight (mg)]])</f>
        <v>0.20418293804865276</v>
      </c>
      <c r="L14" s="25">
        <f>IF(ISNUMBER(_xlfn.XLOOKUP($I14,IRMS[ID],IRMS[δ¹⁵NAir (‰)],,0)),_xlfn.XLOOKUP($I14,IRMS[ID],IRMS[δ¹⁵NAir (‰)],,0),NA())</f>
        <v>5.7104963027274858</v>
      </c>
      <c r="M14" s="26">
        <f>IF(ISNUMBER(_xlfn.XLOOKUP($I14,IRMS[ID],IRMS[%C],,0)),_xlfn.XLOOKUP($I14,IRMS[ID],IRMS[%C],,0),NA())*(Table1[[#This Row],[IRMS Weight (mg)]]/Table1[[#This Row],[Sample Weight (mg)]])</f>
        <v>2.2929832992498032</v>
      </c>
      <c r="N14" s="65">
        <f>IF(ISNUMBER(_xlfn.XLOOKUP($I14,IRMS[ID],IRMS[δ¹³CVPDB (‰)],,0)),_xlfn.XLOOKUP($I14,IRMS[ID],IRMS[δ¹³CVPDB (‰)],,0),NA())</f>
        <v>-18.505391760048958</v>
      </c>
    </row>
    <row r="15" spans="1:14" x14ac:dyDescent="0.35">
      <c r="A15" s="62">
        <v>44378</v>
      </c>
      <c r="B15" s="47">
        <v>1</v>
      </c>
      <c r="C15" s="50" t="s">
        <v>53</v>
      </c>
      <c r="D15" s="12" t="s">
        <v>115</v>
      </c>
      <c r="E15" s="12">
        <v>44</v>
      </c>
      <c r="F15" s="12" t="b">
        <v>0</v>
      </c>
      <c r="G15" s="12" t="s">
        <v>158</v>
      </c>
      <c r="H15" s="73">
        <f>IF(ISNUMBER(_xlfn.XLOOKUP($I15,IRMS[ID],IRMS[Mass (mg)],,0)),_xlfn.XLOOKUP($I15,IRMS[ID],IRMS[Mass (mg)],,0),NA())</f>
        <v>19.085999999999999</v>
      </c>
      <c r="I15" s="49">
        <v>6407</v>
      </c>
      <c r="J15" s="69">
        <f>IF(ISNUMBER(_xlfn.XLOOKUP($I15,IRMS[ID],IRMS[Mass (mg)],,0)),_xlfn.XLOOKUP($I15,IRMS[ID],IRMS[Mass (mg)],,0),NA())</f>
        <v>19.085999999999999</v>
      </c>
      <c r="K15" s="25">
        <f>IF(ISNUMBER(_xlfn.XLOOKUP($I15,IRMS[ID],IRMS[%N],,0)),_xlfn.XLOOKUP($I15,IRMS[ID],IRMS[%N],,0),NA())*(Table1[[#This Row],[IRMS Weight (mg)]]/Table1[[#This Row],[Sample Weight (mg)]])</f>
        <v>0.21724624441795998</v>
      </c>
      <c r="L15" s="25">
        <f>IF(ISNUMBER(_xlfn.XLOOKUP($I15,IRMS[ID],IRMS[δ¹⁵NAir (‰)],,0)),_xlfn.XLOOKUP($I15,IRMS[ID],IRMS[δ¹⁵NAir (‰)],,0),NA())</f>
        <v>4.9376136119640242</v>
      </c>
      <c r="M15" s="26">
        <f>IF(ISNUMBER(_xlfn.XLOOKUP($I15,IRMS[ID],IRMS[%C],,0)),_xlfn.XLOOKUP($I15,IRMS[ID],IRMS[%C],,0),NA())*(Table1[[#This Row],[IRMS Weight (mg)]]/Table1[[#This Row],[Sample Weight (mg)]])</f>
        <v>2.5006605578949745</v>
      </c>
      <c r="N15" s="65">
        <f>IF(ISNUMBER(_xlfn.XLOOKUP($I15,IRMS[ID],IRMS[δ¹³CVPDB (‰)],,0)),_xlfn.XLOOKUP($I15,IRMS[ID],IRMS[δ¹³CVPDB (‰)],,0),NA())</f>
        <v>-18.828834347511631</v>
      </c>
    </row>
    <row r="16" spans="1:14" x14ac:dyDescent="0.35">
      <c r="A16" s="62">
        <v>44378</v>
      </c>
      <c r="B16" s="47">
        <v>1</v>
      </c>
      <c r="C16" s="50" t="s">
        <v>63</v>
      </c>
      <c r="D16" s="12" t="s">
        <v>115</v>
      </c>
      <c r="E16" s="12">
        <v>44</v>
      </c>
      <c r="F16" s="12" t="b">
        <v>0</v>
      </c>
      <c r="G16" s="12" t="s">
        <v>158</v>
      </c>
      <c r="H16" s="73">
        <f>IF(ISNUMBER(_xlfn.XLOOKUP($I16,IRMS[ID],IRMS[Mass (mg)],,0)),_xlfn.XLOOKUP($I16,IRMS[ID],IRMS[Mass (mg)],,0),NA())</f>
        <v>21.106999999999999</v>
      </c>
      <c r="I16" s="49">
        <v>6408</v>
      </c>
      <c r="J16" s="69">
        <f>IF(ISNUMBER(_xlfn.XLOOKUP($I16,IRMS[ID],IRMS[Mass (mg)],,0)),_xlfn.XLOOKUP($I16,IRMS[ID],IRMS[Mass (mg)],,0),NA())</f>
        <v>21.106999999999999</v>
      </c>
      <c r="K16" s="25">
        <f>IF(ISNUMBER(_xlfn.XLOOKUP($I16,IRMS[ID],IRMS[%N],,0)),_xlfn.XLOOKUP($I16,IRMS[ID],IRMS[%N],,0),NA())*(Table1[[#This Row],[IRMS Weight (mg)]]/Table1[[#This Row],[Sample Weight (mg)]])</f>
        <v>0.24443056195264534</v>
      </c>
      <c r="L16" s="25">
        <f>IF(ISNUMBER(_xlfn.XLOOKUP($I16,IRMS[ID],IRMS[δ¹⁵NAir (‰)],,0)),_xlfn.XLOOKUP($I16,IRMS[ID],IRMS[δ¹⁵NAir (‰)],,0),NA())</f>
        <v>5.0303956385644275</v>
      </c>
      <c r="M16" s="26">
        <f>IF(ISNUMBER(_xlfn.XLOOKUP($I16,IRMS[ID],IRMS[%C],,0)),_xlfn.XLOOKUP($I16,IRMS[ID],IRMS[%C],,0),NA())*(Table1[[#This Row],[IRMS Weight (mg)]]/Table1[[#This Row],[Sample Weight (mg)]])</f>
        <v>2.8059414026388838</v>
      </c>
      <c r="N16" s="65">
        <f>IF(ISNUMBER(_xlfn.XLOOKUP($I16,IRMS[ID],IRMS[δ¹³CVPDB (‰)],,0)),_xlfn.XLOOKUP($I16,IRMS[ID],IRMS[δ¹³CVPDB (‰)],,0),NA())</f>
        <v>-19.095099612918034</v>
      </c>
    </row>
    <row r="17" spans="1:14" x14ac:dyDescent="0.35">
      <c r="A17" s="62">
        <v>44378</v>
      </c>
      <c r="B17" s="47">
        <v>1</v>
      </c>
      <c r="C17" s="50" t="s">
        <v>64</v>
      </c>
      <c r="D17" s="12" t="s">
        <v>115</v>
      </c>
      <c r="E17" s="12">
        <v>48</v>
      </c>
      <c r="F17" s="12" t="b">
        <v>0</v>
      </c>
      <c r="G17" s="12" t="s">
        <v>158</v>
      </c>
      <c r="H17" s="73">
        <f>IF(ISNUMBER(_xlfn.XLOOKUP($I17,IRMS[ID],IRMS[Mass (mg)],,0)),_xlfn.XLOOKUP($I17,IRMS[ID],IRMS[Mass (mg)],,0),NA())</f>
        <v>20.087</v>
      </c>
      <c r="I17" s="49">
        <v>6409</v>
      </c>
      <c r="J17" s="69">
        <f>IF(ISNUMBER(_xlfn.XLOOKUP($I17,IRMS[ID],IRMS[Mass (mg)],,0)),_xlfn.XLOOKUP($I17,IRMS[ID],IRMS[Mass (mg)],,0),NA())</f>
        <v>20.087</v>
      </c>
      <c r="K17" s="25">
        <f>IF(ISNUMBER(_xlfn.XLOOKUP($I17,IRMS[ID],IRMS[%N],,0)),_xlfn.XLOOKUP($I17,IRMS[ID],IRMS[%N],,0),NA())*(Table1[[#This Row],[IRMS Weight (mg)]]/Table1[[#This Row],[Sample Weight (mg)]])</f>
        <v>0.12945971115970983</v>
      </c>
      <c r="L17" s="25">
        <f>IF(ISNUMBER(_xlfn.XLOOKUP($I17,IRMS[ID],IRMS[δ¹⁵NAir (‰)],,0)),_xlfn.XLOOKUP($I17,IRMS[ID],IRMS[δ¹⁵NAir (‰)],,0),NA())</f>
        <v>4.1431650892438796</v>
      </c>
      <c r="M17" s="26">
        <f>IF(ISNUMBER(_xlfn.XLOOKUP($I17,IRMS[ID],IRMS[%C],,0)),_xlfn.XLOOKUP($I17,IRMS[ID],IRMS[%C],,0),NA())*(Table1[[#This Row],[IRMS Weight (mg)]]/Table1[[#This Row],[Sample Weight (mg)]])</f>
        <v>1.9654555820564394</v>
      </c>
      <c r="N17" s="65">
        <f>IF(ISNUMBER(_xlfn.XLOOKUP($I17,IRMS[ID],IRMS[δ¹³CVPDB (‰)],,0)),_xlfn.XLOOKUP($I17,IRMS[ID],IRMS[δ¹³CVPDB (‰)],,0),NA())</f>
        <v>-20.761242443286349</v>
      </c>
    </row>
    <row r="18" spans="1:14" x14ac:dyDescent="0.35">
      <c r="A18" s="62">
        <v>44378</v>
      </c>
      <c r="B18" s="47">
        <v>1</v>
      </c>
      <c r="C18" s="50" t="s">
        <v>65</v>
      </c>
      <c r="D18" s="12" t="s">
        <v>115</v>
      </c>
      <c r="E18" s="12">
        <v>52</v>
      </c>
      <c r="F18" s="12" t="b">
        <v>0</v>
      </c>
      <c r="G18" s="12" t="s">
        <v>158</v>
      </c>
      <c r="H18" s="73">
        <f>IF(ISNUMBER(_xlfn.XLOOKUP($I18,IRMS[ID],IRMS[Mass (mg)],,0)),_xlfn.XLOOKUP($I18,IRMS[ID],IRMS[Mass (mg)],,0),NA())</f>
        <v>21.189</v>
      </c>
      <c r="I18" s="49">
        <v>6410</v>
      </c>
      <c r="J18" s="69">
        <f>IF(ISNUMBER(_xlfn.XLOOKUP($I18,IRMS[ID],IRMS[Mass (mg)],,0)),_xlfn.XLOOKUP($I18,IRMS[ID],IRMS[Mass (mg)],,0),NA())</f>
        <v>21.189</v>
      </c>
      <c r="K18" s="25">
        <f>IF(ISNUMBER(_xlfn.XLOOKUP($I18,IRMS[ID],IRMS[%N],,0)),_xlfn.XLOOKUP($I18,IRMS[ID],IRMS[%N],,0),NA())*(Table1[[#This Row],[IRMS Weight (mg)]]/Table1[[#This Row],[Sample Weight (mg)]])</f>
        <v>0.12469563372791484</v>
      </c>
      <c r="L18" s="25">
        <f>IF(ISNUMBER(_xlfn.XLOOKUP($I18,IRMS[ID],IRMS[δ¹⁵NAir (‰)],,0)),_xlfn.XLOOKUP($I18,IRMS[ID],IRMS[δ¹⁵NAir (‰)],,0),NA())</f>
        <v>3.1465369464657948</v>
      </c>
      <c r="M18" s="26">
        <f>IF(ISNUMBER(_xlfn.XLOOKUP($I18,IRMS[ID],IRMS[%C],,0)),_xlfn.XLOOKUP($I18,IRMS[ID],IRMS[%C],,0),NA())*(Table1[[#This Row],[IRMS Weight (mg)]]/Table1[[#This Row],[Sample Weight (mg)]])</f>
        <v>2.5596815442577543</v>
      </c>
      <c r="N18" s="65">
        <f>IF(ISNUMBER(_xlfn.XLOOKUP($I18,IRMS[ID],IRMS[δ¹³CVPDB (‰)],,0)),_xlfn.XLOOKUP($I18,IRMS[ID],IRMS[δ¹³CVPDB (‰)],,0),NA())</f>
        <v>-23.202759727927003</v>
      </c>
    </row>
    <row r="19" spans="1:14" x14ac:dyDescent="0.35">
      <c r="A19" s="62">
        <v>44378</v>
      </c>
      <c r="B19" s="47">
        <v>1</v>
      </c>
      <c r="C19" s="50" t="s">
        <v>66</v>
      </c>
      <c r="D19" s="12" t="s">
        <v>116</v>
      </c>
      <c r="E19" s="12">
        <v>0</v>
      </c>
      <c r="F19" s="12" t="b">
        <v>0</v>
      </c>
      <c r="G19" s="12" t="s">
        <v>158</v>
      </c>
      <c r="H19" s="73">
        <f>IF(ISNUMBER(_xlfn.XLOOKUP($I19,IRMS[ID],IRMS[Mass (mg)],,0)),_xlfn.XLOOKUP($I19,IRMS[ID],IRMS[Mass (mg)],,0),NA())</f>
        <v>20.434000000000001</v>
      </c>
      <c r="I19" s="49">
        <v>6411</v>
      </c>
      <c r="J19" s="69">
        <f>IF(ISNUMBER(_xlfn.XLOOKUP($I19,IRMS[ID],IRMS[Mass (mg)],,0)),_xlfn.XLOOKUP($I19,IRMS[ID],IRMS[Mass (mg)],,0),NA())</f>
        <v>20.434000000000001</v>
      </c>
      <c r="K19" s="25">
        <f>IF(ISNUMBER(_xlfn.XLOOKUP($I19,IRMS[ID],IRMS[%N],,0)),_xlfn.XLOOKUP($I19,IRMS[ID],IRMS[%N],,0),NA())*(Table1[[#This Row],[IRMS Weight (mg)]]/Table1[[#This Row],[Sample Weight (mg)]])</f>
        <v>0.58345105199901992</v>
      </c>
      <c r="L19" s="25">
        <f>IF(ISNUMBER(_xlfn.XLOOKUP($I19,IRMS[ID],IRMS[δ¹⁵NAir (‰)],,0)),_xlfn.XLOOKUP($I19,IRMS[ID],IRMS[δ¹⁵NAir (‰)],,0),NA())</f>
        <v>8.3331668785869173</v>
      </c>
      <c r="M19" s="26">
        <f>IF(ISNUMBER(_xlfn.XLOOKUP($I19,IRMS[ID],IRMS[%C],,0)),_xlfn.XLOOKUP($I19,IRMS[ID],IRMS[%C],,0),NA())*(Table1[[#This Row],[IRMS Weight (mg)]]/Table1[[#This Row],[Sample Weight (mg)]])</f>
        <v>7.1556966318374284</v>
      </c>
      <c r="N19" s="65">
        <f>IF(ISNUMBER(_xlfn.XLOOKUP($I19,IRMS[ID],IRMS[δ¹³CVPDB (‰)],,0)),_xlfn.XLOOKUP($I19,IRMS[ID],IRMS[δ¹³CVPDB (‰)],,0),NA())</f>
        <v>-22.407432536470893</v>
      </c>
    </row>
    <row r="20" spans="1:14" x14ac:dyDescent="0.35">
      <c r="A20" s="62">
        <v>44378</v>
      </c>
      <c r="B20" s="47">
        <v>1</v>
      </c>
      <c r="C20" s="50" t="s">
        <v>67</v>
      </c>
      <c r="D20" s="12" t="s">
        <v>116</v>
      </c>
      <c r="E20" s="12">
        <v>1</v>
      </c>
      <c r="F20" s="12" t="b">
        <v>0</v>
      </c>
      <c r="G20" s="12" t="s">
        <v>158</v>
      </c>
      <c r="H20" s="73">
        <f>IF(ISNUMBER(_xlfn.XLOOKUP($I20,IRMS[ID],IRMS[Mass (mg)],,0)),_xlfn.XLOOKUP($I20,IRMS[ID],IRMS[Mass (mg)],,0),NA())</f>
        <v>19.370999999999999</v>
      </c>
      <c r="I20" s="49">
        <v>6412</v>
      </c>
      <c r="J20" s="69">
        <f>IF(ISNUMBER(_xlfn.XLOOKUP($I20,IRMS[ID],IRMS[Mass (mg)],,0)),_xlfn.XLOOKUP($I20,IRMS[ID],IRMS[Mass (mg)],,0),NA())</f>
        <v>19.370999999999999</v>
      </c>
      <c r="K20" s="25">
        <f>IF(ISNUMBER(_xlfn.XLOOKUP($I20,IRMS[ID],IRMS[%N],,0)),_xlfn.XLOOKUP($I20,IRMS[ID],IRMS[%N],,0),NA())*(Table1[[#This Row],[IRMS Weight (mg)]]/Table1[[#This Row],[Sample Weight (mg)]])</f>
        <v>0.41888704205580501</v>
      </c>
      <c r="L20" s="25">
        <f>IF(ISNUMBER(_xlfn.XLOOKUP($I20,IRMS[ID],IRMS[δ¹⁵NAir (‰)],,0)),_xlfn.XLOOKUP($I20,IRMS[ID],IRMS[δ¹⁵NAir (‰)],,0),NA())</f>
        <v>8.327850358673258</v>
      </c>
      <c r="M20" s="26">
        <f>IF(ISNUMBER(_xlfn.XLOOKUP($I20,IRMS[ID],IRMS[%C],,0)),_xlfn.XLOOKUP($I20,IRMS[ID],IRMS[%C],,0),NA())*(Table1[[#This Row],[IRMS Weight (mg)]]/Table1[[#This Row],[Sample Weight (mg)]])</f>
        <v>4.8228393879323956</v>
      </c>
      <c r="N20" s="65">
        <f>IF(ISNUMBER(_xlfn.XLOOKUP($I20,IRMS[ID],IRMS[δ¹³CVPDB (‰)],,0)),_xlfn.XLOOKUP($I20,IRMS[ID],IRMS[δ¹³CVPDB (‰)],,0),NA())</f>
        <v>-20.829520221557388</v>
      </c>
    </row>
    <row r="21" spans="1:14" x14ac:dyDescent="0.35">
      <c r="A21" s="62">
        <v>44378</v>
      </c>
      <c r="B21" s="47">
        <v>1</v>
      </c>
      <c r="C21" s="50" t="s">
        <v>68</v>
      </c>
      <c r="D21" s="12" t="s">
        <v>116</v>
      </c>
      <c r="E21" s="12">
        <v>4</v>
      </c>
      <c r="F21" s="12" t="b">
        <v>0</v>
      </c>
      <c r="G21" s="12" t="s">
        <v>158</v>
      </c>
      <c r="H21" s="73">
        <f>IF(ISNUMBER(_xlfn.XLOOKUP($I21,IRMS[ID],IRMS[Mass (mg)],,0)),_xlfn.XLOOKUP($I21,IRMS[ID],IRMS[Mass (mg)],,0),NA())</f>
        <v>21.745000000000001</v>
      </c>
      <c r="I21" s="49">
        <v>6413</v>
      </c>
      <c r="J21" s="69">
        <f>IF(ISNUMBER(_xlfn.XLOOKUP($I21,IRMS[ID],IRMS[Mass (mg)],,0)),_xlfn.XLOOKUP($I21,IRMS[ID],IRMS[Mass (mg)],,0),NA())</f>
        <v>21.745000000000001</v>
      </c>
      <c r="K21" s="25">
        <f>IF(ISNUMBER(_xlfn.XLOOKUP($I21,IRMS[ID],IRMS[%N],,0)),_xlfn.XLOOKUP($I21,IRMS[ID],IRMS[%N],,0),NA())*(Table1[[#This Row],[IRMS Weight (mg)]]/Table1[[#This Row],[Sample Weight (mg)]])</f>
        <v>0.36548110515889681</v>
      </c>
      <c r="L21" s="25">
        <f>IF(ISNUMBER(_xlfn.XLOOKUP($I21,IRMS[ID],IRMS[δ¹⁵NAir (‰)],,0)),_xlfn.XLOOKUP($I21,IRMS[ID],IRMS[δ¹⁵NAir (‰)],,0),NA())</f>
        <v>8.412810229299728</v>
      </c>
      <c r="M21" s="26">
        <f>IF(ISNUMBER(_xlfn.XLOOKUP($I21,IRMS[ID],IRMS[%C],,0)),_xlfn.XLOOKUP($I21,IRMS[ID],IRMS[%C],,0),NA())*(Table1[[#This Row],[IRMS Weight (mg)]]/Table1[[#This Row],[Sample Weight (mg)]])</f>
        <v>4.2205408077964695</v>
      </c>
      <c r="N21" s="65">
        <f>IF(ISNUMBER(_xlfn.XLOOKUP($I21,IRMS[ID],IRMS[δ¹³CVPDB (‰)],,0)),_xlfn.XLOOKUP($I21,IRMS[ID],IRMS[δ¹³CVPDB (‰)],,0),NA())</f>
        <v>-20.398969486123708</v>
      </c>
    </row>
    <row r="22" spans="1:14" x14ac:dyDescent="0.35">
      <c r="A22" s="62">
        <v>44378</v>
      </c>
      <c r="B22" s="47">
        <v>1</v>
      </c>
      <c r="C22" s="50" t="s">
        <v>69</v>
      </c>
      <c r="D22" s="12" t="s">
        <v>116</v>
      </c>
      <c r="E22" s="12">
        <v>4</v>
      </c>
      <c r="F22" s="12" t="b">
        <v>0</v>
      </c>
      <c r="G22" s="12" t="s">
        <v>158</v>
      </c>
      <c r="H22" s="73">
        <f>IF(ISNUMBER(_xlfn.XLOOKUP($I22,IRMS[ID],IRMS[Mass (mg)],,0)),_xlfn.XLOOKUP($I22,IRMS[ID],IRMS[Mass (mg)],,0),NA())</f>
        <v>19.271999999999998</v>
      </c>
      <c r="I22" s="49">
        <v>6414</v>
      </c>
      <c r="J22" s="69">
        <f>IF(ISNUMBER(_xlfn.XLOOKUP($I22,IRMS[ID],IRMS[Mass (mg)],,0)),_xlfn.XLOOKUP($I22,IRMS[ID],IRMS[Mass (mg)],,0),NA())</f>
        <v>19.271999999999998</v>
      </c>
      <c r="K22" s="25">
        <f>IF(ISNUMBER(_xlfn.XLOOKUP($I22,IRMS[ID],IRMS[%N],,0)),_xlfn.XLOOKUP($I22,IRMS[ID],IRMS[%N],,0),NA())*(Table1[[#This Row],[IRMS Weight (mg)]]/Table1[[#This Row],[Sample Weight (mg)]])</f>
        <v>0.3585023818440447</v>
      </c>
      <c r="L22" s="25">
        <f>IF(ISNUMBER(_xlfn.XLOOKUP($I22,IRMS[ID],IRMS[δ¹⁵NAir (‰)],,0)),_xlfn.XLOOKUP($I22,IRMS[ID],IRMS[δ¹⁵NAir (‰)],,0),NA())</f>
        <v>8.3494415097474697</v>
      </c>
      <c r="M22" s="26">
        <f>IF(ISNUMBER(_xlfn.XLOOKUP($I22,IRMS[ID],IRMS[%C],,0)),_xlfn.XLOOKUP($I22,IRMS[ID],IRMS[%C],,0),NA())*(Table1[[#This Row],[IRMS Weight (mg)]]/Table1[[#This Row],[Sample Weight (mg)]])</f>
        <v>4.3177443132501683</v>
      </c>
      <c r="N22" s="65">
        <f>IF(ISNUMBER(_xlfn.XLOOKUP($I22,IRMS[ID],IRMS[δ¹³CVPDB (‰)],,0)),_xlfn.XLOOKUP($I22,IRMS[ID],IRMS[δ¹³CVPDB (‰)],,0),NA())</f>
        <v>-20.590749877607085</v>
      </c>
    </row>
    <row r="23" spans="1:14" x14ac:dyDescent="0.35">
      <c r="A23" s="62">
        <v>44378</v>
      </c>
      <c r="B23" s="47">
        <v>1</v>
      </c>
      <c r="C23" s="50" t="s">
        <v>70</v>
      </c>
      <c r="D23" s="12" t="s">
        <v>116</v>
      </c>
      <c r="E23" s="12">
        <v>8</v>
      </c>
      <c r="F23" s="12" t="b">
        <v>0</v>
      </c>
      <c r="G23" s="12" t="s">
        <v>158</v>
      </c>
      <c r="H23" s="73">
        <f>IF(ISNUMBER(_xlfn.XLOOKUP($I23,IRMS[ID],IRMS[Mass (mg)],,0)),_xlfn.XLOOKUP($I23,IRMS[ID],IRMS[Mass (mg)],,0),NA())</f>
        <v>21.443999999999999</v>
      </c>
      <c r="I23" s="49">
        <v>6421</v>
      </c>
      <c r="J23" s="69">
        <f>IF(ISNUMBER(_xlfn.XLOOKUP($I23,IRMS[ID],IRMS[Mass (mg)],,0)),_xlfn.XLOOKUP($I23,IRMS[ID],IRMS[Mass (mg)],,0),NA())</f>
        <v>21.443999999999999</v>
      </c>
      <c r="K23" s="25">
        <f>IF(ISNUMBER(_xlfn.XLOOKUP($I23,IRMS[ID],IRMS[%N],,0)),_xlfn.XLOOKUP($I23,IRMS[ID],IRMS[%N],,0),NA())*(Table1[[#This Row],[IRMS Weight (mg)]]/Table1[[#This Row],[Sample Weight (mg)]])</f>
        <v>0.3417534625494642</v>
      </c>
      <c r="L23" s="25">
        <f>IF(ISNUMBER(_xlfn.XLOOKUP($I23,IRMS[ID],IRMS[δ¹⁵NAir (‰)],,0)),_xlfn.XLOOKUP($I23,IRMS[ID],IRMS[δ¹⁵NAir (‰)],,0),NA())</f>
        <v>8.3707748184161552</v>
      </c>
      <c r="M23" s="26">
        <f>IF(ISNUMBER(_xlfn.XLOOKUP($I23,IRMS[ID],IRMS[%C],,0)),_xlfn.XLOOKUP($I23,IRMS[ID],IRMS[%C],,0),NA())*(Table1[[#This Row],[IRMS Weight (mg)]]/Table1[[#This Row],[Sample Weight (mg)]])</f>
        <v>3.972911011649511</v>
      </c>
      <c r="N23" s="65">
        <f>IF(ISNUMBER(_xlfn.XLOOKUP($I23,IRMS[ID],IRMS[δ¹³CVPDB (‰)],,0)),_xlfn.XLOOKUP($I23,IRMS[ID],IRMS[δ¹³CVPDB (‰)],,0),NA())</f>
        <v>-20.258664565834867</v>
      </c>
    </row>
    <row r="24" spans="1:14" x14ac:dyDescent="0.35">
      <c r="A24" s="62">
        <v>44378</v>
      </c>
      <c r="B24" s="47">
        <v>1</v>
      </c>
      <c r="C24" s="50" t="s">
        <v>71</v>
      </c>
      <c r="D24" s="12" t="s">
        <v>116</v>
      </c>
      <c r="E24" s="12">
        <v>12</v>
      </c>
      <c r="F24" s="12" t="b">
        <v>0</v>
      </c>
      <c r="G24" s="12" t="s">
        <v>158</v>
      </c>
      <c r="H24" s="73">
        <f>IF(ISNUMBER(_xlfn.XLOOKUP($I24,IRMS[ID],IRMS[Mass (mg)],,0)),_xlfn.XLOOKUP($I24,IRMS[ID],IRMS[Mass (mg)],,0),NA())</f>
        <v>21.957000000000001</v>
      </c>
      <c r="I24" s="49">
        <v>6422</v>
      </c>
      <c r="J24" s="69">
        <f>IF(ISNUMBER(_xlfn.XLOOKUP($I24,IRMS[ID],IRMS[Mass (mg)],,0)),_xlfn.XLOOKUP($I24,IRMS[ID],IRMS[Mass (mg)],,0),NA())</f>
        <v>21.957000000000001</v>
      </c>
      <c r="K24" s="25">
        <f>IF(ISNUMBER(_xlfn.XLOOKUP($I24,IRMS[ID],IRMS[%N],,0)),_xlfn.XLOOKUP($I24,IRMS[ID],IRMS[%N],,0),NA())*(Table1[[#This Row],[IRMS Weight (mg)]]/Table1[[#This Row],[Sample Weight (mg)]])</f>
        <v>0.26188499682288963</v>
      </c>
      <c r="L24" s="25">
        <f>IF(ISNUMBER(_xlfn.XLOOKUP($I24,IRMS[ID],IRMS[δ¹⁵NAir (‰)],,0)),_xlfn.XLOOKUP($I24,IRMS[ID],IRMS[δ¹⁵NAir (‰)],,0),NA())</f>
        <v>7.7080115686117079</v>
      </c>
      <c r="M24" s="26">
        <f>IF(ISNUMBER(_xlfn.XLOOKUP($I24,IRMS[ID],IRMS[%C],,0)),_xlfn.XLOOKUP($I24,IRMS[ID],IRMS[%C],,0),NA())*(Table1[[#This Row],[IRMS Weight (mg)]]/Table1[[#This Row],[Sample Weight (mg)]])</f>
        <v>3.1381164925067138</v>
      </c>
      <c r="N24" s="65">
        <f>IF(ISNUMBER(_xlfn.XLOOKUP($I24,IRMS[ID],IRMS[δ¹³CVPDB (‰)],,0)),_xlfn.XLOOKUP($I24,IRMS[ID],IRMS[δ¹³CVPDB (‰)],,0),NA())</f>
        <v>-19.510163153362317</v>
      </c>
    </row>
    <row r="25" spans="1:14" x14ac:dyDescent="0.35">
      <c r="A25" s="62">
        <v>44378</v>
      </c>
      <c r="B25" s="47">
        <v>1</v>
      </c>
      <c r="C25" s="50" t="s">
        <v>72</v>
      </c>
      <c r="D25" s="12" t="s">
        <v>116</v>
      </c>
      <c r="E25" s="12">
        <v>16</v>
      </c>
      <c r="F25" s="12" t="b">
        <v>0</v>
      </c>
      <c r="G25" s="12" t="s">
        <v>158</v>
      </c>
      <c r="H25" s="73">
        <f>IF(ISNUMBER(_xlfn.XLOOKUP($I25,IRMS[ID],IRMS[Mass (mg)],,0)),_xlfn.XLOOKUP($I25,IRMS[ID],IRMS[Mass (mg)],,0),NA())</f>
        <v>20.719000000000001</v>
      </c>
      <c r="I25" s="49">
        <v>6423</v>
      </c>
      <c r="J25" s="69">
        <f>IF(ISNUMBER(_xlfn.XLOOKUP($I25,IRMS[ID],IRMS[Mass (mg)],,0)),_xlfn.XLOOKUP($I25,IRMS[ID],IRMS[Mass (mg)],,0),NA())</f>
        <v>20.719000000000001</v>
      </c>
      <c r="K25" s="25">
        <f>IF(ISNUMBER(_xlfn.XLOOKUP($I25,IRMS[ID],IRMS[%N],,0)),_xlfn.XLOOKUP($I25,IRMS[ID],IRMS[%N],,0),NA())*(Table1[[#This Row],[IRMS Weight (mg)]]/Table1[[#This Row],[Sample Weight (mg)]])</f>
        <v>0.24934354772433198</v>
      </c>
      <c r="L25" s="25">
        <f>IF(ISNUMBER(_xlfn.XLOOKUP($I25,IRMS[ID],IRMS[δ¹⁵NAir (‰)],,0)),_xlfn.XLOOKUP($I25,IRMS[ID],IRMS[δ¹⁵NAir (‰)],,0),NA())</f>
        <v>7.3339055606179056</v>
      </c>
      <c r="M25" s="26">
        <f>IF(ISNUMBER(_xlfn.XLOOKUP($I25,IRMS[ID],IRMS[%C],,0)),_xlfn.XLOOKUP($I25,IRMS[ID],IRMS[%C],,0),NA())*(Table1[[#This Row],[IRMS Weight (mg)]]/Table1[[#This Row],[Sample Weight (mg)]])</f>
        <v>2.8215345079692651</v>
      </c>
      <c r="N25" s="65">
        <f>IF(ISNUMBER(_xlfn.XLOOKUP($I25,IRMS[ID],IRMS[δ¹³CVPDB (‰)],,0)),_xlfn.XLOOKUP($I25,IRMS[ID],IRMS[δ¹³CVPDB (‰)],,0),NA())</f>
        <v>-19.177751327925794</v>
      </c>
    </row>
    <row r="26" spans="1:14" x14ac:dyDescent="0.35">
      <c r="A26" s="62">
        <v>44378</v>
      </c>
      <c r="B26" s="47">
        <v>1</v>
      </c>
      <c r="C26" s="50" t="s">
        <v>73</v>
      </c>
      <c r="D26" s="12" t="s">
        <v>116</v>
      </c>
      <c r="E26" s="12">
        <v>20</v>
      </c>
      <c r="F26" s="12" t="b">
        <v>0</v>
      </c>
      <c r="G26" s="12" t="s">
        <v>158</v>
      </c>
      <c r="H26" s="73">
        <f>IF(ISNUMBER(_xlfn.XLOOKUP($I26,IRMS[ID],IRMS[Mass (mg)],,0)),_xlfn.XLOOKUP($I26,IRMS[ID],IRMS[Mass (mg)],,0),NA())</f>
        <v>18.907</v>
      </c>
      <c r="I26" s="49">
        <v>6424</v>
      </c>
      <c r="J26" s="69">
        <f>IF(ISNUMBER(_xlfn.XLOOKUP($I26,IRMS[ID],IRMS[Mass (mg)],,0)),_xlfn.XLOOKUP($I26,IRMS[ID],IRMS[Mass (mg)],,0),NA())</f>
        <v>18.907</v>
      </c>
      <c r="K26" s="25">
        <f>IF(ISNUMBER(_xlfn.XLOOKUP($I26,IRMS[ID],IRMS[%N],,0)),_xlfn.XLOOKUP($I26,IRMS[ID],IRMS[%N],,0),NA())*(Table1[[#This Row],[IRMS Weight (mg)]]/Table1[[#This Row],[Sample Weight (mg)]])</f>
        <v>0.25889767244028172</v>
      </c>
      <c r="L26" s="25">
        <f>IF(ISNUMBER(_xlfn.XLOOKUP($I26,IRMS[ID],IRMS[δ¹⁵NAir (‰)],,0)),_xlfn.XLOOKUP($I26,IRMS[ID],IRMS[δ¹⁵NAir (‰)],,0),NA())</f>
        <v>6.8761140012947086</v>
      </c>
      <c r="M26" s="26">
        <f>IF(ISNUMBER(_xlfn.XLOOKUP($I26,IRMS[ID],IRMS[%C],,0)),_xlfn.XLOOKUP($I26,IRMS[ID],IRMS[%C],,0),NA())*(Table1[[#This Row],[IRMS Weight (mg)]]/Table1[[#This Row],[Sample Weight (mg)]])</f>
        <v>3.1529415990526339</v>
      </c>
      <c r="N26" s="65">
        <f>IF(ISNUMBER(_xlfn.XLOOKUP($I26,IRMS[ID],IRMS[δ¹³CVPDB (‰)],,0)),_xlfn.XLOOKUP($I26,IRMS[ID],IRMS[δ¹³CVPDB (‰)],,0),NA())</f>
        <v>-19.412348958926241</v>
      </c>
    </row>
    <row r="27" spans="1:14" x14ac:dyDescent="0.35">
      <c r="A27" s="62">
        <v>44378</v>
      </c>
      <c r="B27" s="47">
        <v>1</v>
      </c>
      <c r="C27" s="50" t="s">
        <v>74</v>
      </c>
      <c r="D27" s="12" t="s">
        <v>116</v>
      </c>
      <c r="E27" s="12">
        <v>24</v>
      </c>
      <c r="F27" s="12" t="b">
        <v>0</v>
      </c>
      <c r="G27" s="12" t="s">
        <v>158</v>
      </c>
      <c r="H27" s="73">
        <f>IF(ISNUMBER(_xlfn.XLOOKUP($I27,IRMS[ID],IRMS[Mass (mg)],,0)),_xlfn.XLOOKUP($I27,IRMS[ID],IRMS[Mass (mg)],,0),NA())</f>
        <v>20.289000000000001</v>
      </c>
      <c r="I27" s="49">
        <v>6425</v>
      </c>
      <c r="J27" s="69">
        <f>IF(ISNUMBER(_xlfn.XLOOKUP($I27,IRMS[ID],IRMS[Mass (mg)],,0)),_xlfn.XLOOKUP($I27,IRMS[ID],IRMS[Mass (mg)],,0),NA())</f>
        <v>20.289000000000001</v>
      </c>
      <c r="K27" s="25">
        <f>IF(ISNUMBER(_xlfn.XLOOKUP($I27,IRMS[ID],IRMS[%N],,0)),_xlfn.XLOOKUP($I27,IRMS[ID],IRMS[%N],,0),NA())*(Table1[[#This Row],[IRMS Weight (mg)]]/Table1[[#This Row],[Sample Weight (mg)]])</f>
        <v>0.24857365904522949</v>
      </c>
      <c r="L27" s="25">
        <f>IF(ISNUMBER(_xlfn.XLOOKUP($I27,IRMS[ID],IRMS[δ¹⁵NAir (‰)],,0)),_xlfn.XLOOKUP($I27,IRMS[ID],IRMS[δ¹⁵NAir (‰)],,0),NA())</f>
        <v>5.4801893535029018</v>
      </c>
      <c r="M27" s="26">
        <f>IF(ISNUMBER(_xlfn.XLOOKUP($I27,IRMS[ID],IRMS[%C],,0)),_xlfn.XLOOKUP($I27,IRMS[ID],IRMS[%C],,0),NA())*(Table1[[#This Row],[IRMS Weight (mg)]]/Table1[[#This Row],[Sample Weight (mg)]])</f>
        <v>3.0579137963478056</v>
      </c>
      <c r="N27" s="65">
        <f>IF(ISNUMBER(_xlfn.XLOOKUP($I27,IRMS[ID],IRMS[δ¹³CVPDB (‰)],,0)),_xlfn.XLOOKUP($I27,IRMS[ID],IRMS[δ¹³CVPDB (‰)],,0),NA())</f>
        <v>-19.329309308400809</v>
      </c>
    </row>
    <row r="28" spans="1:14" x14ac:dyDescent="0.35">
      <c r="A28" s="62">
        <v>44378</v>
      </c>
      <c r="B28" s="47">
        <v>1</v>
      </c>
      <c r="C28" s="50" t="s">
        <v>75</v>
      </c>
      <c r="D28" s="12" t="s">
        <v>116</v>
      </c>
      <c r="E28" s="12">
        <v>24</v>
      </c>
      <c r="F28" s="12" t="b">
        <v>0</v>
      </c>
      <c r="G28" s="12" t="s">
        <v>158</v>
      </c>
      <c r="H28" s="73">
        <f>IF(ISNUMBER(_xlfn.XLOOKUP($I28,IRMS[ID],IRMS[Mass (mg)],,0)),_xlfn.XLOOKUP($I28,IRMS[ID],IRMS[Mass (mg)],,0),NA())</f>
        <v>21.024999999999999</v>
      </c>
      <c r="I28" s="49">
        <v>6426</v>
      </c>
      <c r="J28" s="69">
        <f>IF(ISNUMBER(_xlfn.XLOOKUP($I28,IRMS[ID],IRMS[Mass (mg)],,0)),_xlfn.XLOOKUP($I28,IRMS[ID],IRMS[Mass (mg)],,0),NA())</f>
        <v>21.024999999999999</v>
      </c>
      <c r="K28" s="25">
        <f>IF(ISNUMBER(_xlfn.XLOOKUP($I28,IRMS[ID],IRMS[%N],,0)),_xlfn.XLOOKUP($I28,IRMS[ID],IRMS[%N],,0),NA())*(Table1[[#This Row],[IRMS Weight (mg)]]/Table1[[#This Row],[Sample Weight (mg)]])</f>
        <v>0.24582481157458985</v>
      </c>
      <c r="L28" s="25">
        <f>IF(ISNUMBER(_xlfn.XLOOKUP($I28,IRMS[ID],IRMS[δ¹⁵NAir (‰)],,0)),_xlfn.XLOOKUP($I28,IRMS[ID],IRMS[δ¹⁵NAir (‰)],,0),NA())</f>
        <v>5.5708056579864067</v>
      </c>
      <c r="M28" s="26">
        <f>IF(ISNUMBER(_xlfn.XLOOKUP($I28,IRMS[ID],IRMS[%C],,0)),_xlfn.XLOOKUP($I28,IRMS[ID],IRMS[%C],,0),NA())*(Table1[[#This Row],[IRMS Weight (mg)]]/Table1[[#This Row],[Sample Weight (mg)]])</f>
        <v>3.1948665186767209</v>
      </c>
      <c r="N28" s="65">
        <f>IF(ISNUMBER(_xlfn.XLOOKUP($I28,IRMS[ID],IRMS[δ¹³CVPDB (‰)],,0)),_xlfn.XLOOKUP($I28,IRMS[ID],IRMS[δ¹³CVPDB (‰)],,0),NA())</f>
        <v>-19.406808965387228</v>
      </c>
    </row>
    <row r="29" spans="1:14" x14ac:dyDescent="0.35">
      <c r="A29" s="62">
        <v>44378</v>
      </c>
      <c r="B29" s="47">
        <v>1</v>
      </c>
      <c r="C29" s="50" t="s">
        <v>76</v>
      </c>
      <c r="D29" s="12" t="s">
        <v>116</v>
      </c>
      <c r="E29" s="12">
        <v>28</v>
      </c>
      <c r="F29" s="12" t="b">
        <v>0</v>
      </c>
      <c r="G29" s="12" t="s">
        <v>158</v>
      </c>
      <c r="H29" s="73">
        <f>IF(ISNUMBER(_xlfn.XLOOKUP($I29,IRMS[ID],IRMS[Mass (mg)],,0)),_xlfn.XLOOKUP($I29,IRMS[ID],IRMS[Mass (mg)],,0),NA())</f>
        <v>20.474</v>
      </c>
      <c r="I29" s="49">
        <v>6427</v>
      </c>
      <c r="J29" s="69">
        <f>IF(ISNUMBER(_xlfn.XLOOKUP($I29,IRMS[ID],IRMS[Mass (mg)],,0)),_xlfn.XLOOKUP($I29,IRMS[ID],IRMS[Mass (mg)],,0),NA())</f>
        <v>20.474</v>
      </c>
      <c r="K29" s="25">
        <f>IF(ISNUMBER(_xlfn.XLOOKUP($I29,IRMS[ID],IRMS[%N],,0)),_xlfn.XLOOKUP($I29,IRMS[ID],IRMS[%N],,0),NA())*(Table1[[#This Row],[IRMS Weight (mg)]]/Table1[[#This Row],[Sample Weight (mg)]])</f>
        <v>0.24723320078202565</v>
      </c>
      <c r="L29" s="25">
        <f>IF(ISNUMBER(_xlfn.XLOOKUP($I29,IRMS[ID],IRMS[δ¹⁵NAir (‰)],,0)),_xlfn.XLOOKUP($I29,IRMS[ID],IRMS[δ¹⁵NAir (‰)],,0),NA())</f>
        <v>5.0804338403110298</v>
      </c>
      <c r="M29" s="26">
        <f>IF(ISNUMBER(_xlfn.XLOOKUP($I29,IRMS[ID],IRMS[%C],,0)),_xlfn.XLOOKUP($I29,IRMS[ID],IRMS[%C],,0),NA())*(Table1[[#This Row],[IRMS Weight (mg)]]/Table1[[#This Row],[Sample Weight (mg)]])</f>
        <v>3.4381601337986485</v>
      </c>
      <c r="N29" s="65">
        <f>IF(ISNUMBER(_xlfn.XLOOKUP($I29,IRMS[ID],IRMS[δ¹³CVPDB (‰)],,0)),_xlfn.XLOOKUP($I29,IRMS[ID],IRMS[δ¹³CVPDB (‰)],,0),NA())</f>
        <v>-19.686660795200343</v>
      </c>
    </row>
    <row r="30" spans="1:14" x14ac:dyDescent="0.35">
      <c r="A30" s="62">
        <v>44378</v>
      </c>
      <c r="B30" s="47">
        <v>1</v>
      </c>
      <c r="C30" s="50" t="s">
        <v>77</v>
      </c>
      <c r="D30" s="12" t="s">
        <v>116</v>
      </c>
      <c r="E30" s="12">
        <v>32</v>
      </c>
      <c r="F30" s="12" t="b">
        <v>0</v>
      </c>
      <c r="G30" s="12" t="s">
        <v>158</v>
      </c>
      <c r="H30" s="73">
        <f>IF(ISNUMBER(_xlfn.XLOOKUP($I30,IRMS[ID],IRMS[Mass (mg)],,0)),_xlfn.XLOOKUP($I30,IRMS[ID],IRMS[Mass (mg)],,0),NA())</f>
        <v>19.065999999999999</v>
      </c>
      <c r="I30" s="49">
        <v>6428</v>
      </c>
      <c r="J30" s="69">
        <f>IF(ISNUMBER(_xlfn.XLOOKUP($I30,IRMS[ID],IRMS[Mass (mg)],,0)),_xlfn.XLOOKUP($I30,IRMS[ID],IRMS[Mass (mg)],,0),NA())</f>
        <v>19.065999999999999</v>
      </c>
      <c r="K30" s="25">
        <f>IF(ISNUMBER(_xlfn.XLOOKUP($I30,IRMS[ID],IRMS[%N],,0)),_xlfn.XLOOKUP($I30,IRMS[ID],IRMS[%N],,0),NA())*(Table1[[#This Row],[IRMS Weight (mg)]]/Table1[[#This Row],[Sample Weight (mg)]])</f>
        <v>0.30463397286389909</v>
      </c>
      <c r="L30" s="25">
        <f>IF(ISNUMBER(_xlfn.XLOOKUP($I30,IRMS[ID],IRMS[δ¹⁵NAir (‰)],,0)),_xlfn.XLOOKUP($I30,IRMS[ID],IRMS[δ¹⁵NAir (‰)],,0),NA())</f>
        <v>3.7905132031294446</v>
      </c>
      <c r="M30" s="26">
        <f>IF(ISNUMBER(_xlfn.XLOOKUP($I30,IRMS[ID],IRMS[%C],,0)),_xlfn.XLOOKUP($I30,IRMS[ID],IRMS[%C],,0),NA())*(Table1[[#This Row],[IRMS Weight (mg)]]/Table1[[#This Row],[Sample Weight (mg)]])</f>
        <v>4.6539660173811388</v>
      </c>
      <c r="N30" s="65">
        <f>IF(ISNUMBER(_xlfn.XLOOKUP($I30,IRMS[ID],IRMS[δ¹³CVPDB (‰)],,0)),_xlfn.XLOOKUP($I30,IRMS[ID],IRMS[δ¹³CVPDB (‰)],,0),NA())</f>
        <v>-20.727687306907747</v>
      </c>
    </row>
    <row r="31" spans="1:14" x14ac:dyDescent="0.35">
      <c r="A31" s="62">
        <v>44378</v>
      </c>
      <c r="B31" s="47">
        <v>1</v>
      </c>
      <c r="C31" s="50" t="s">
        <v>78</v>
      </c>
      <c r="D31" s="12" t="s">
        <v>116</v>
      </c>
      <c r="E31" s="12">
        <v>36</v>
      </c>
      <c r="F31" s="12" t="b">
        <v>0</v>
      </c>
      <c r="G31" s="12" t="s">
        <v>158</v>
      </c>
      <c r="H31" s="73">
        <f>IF(ISNUMBER(_xlfn.XLOOKUP($I31,IRMS[ID],IRMS[Mass (mg)],,0)),_xlfn.XLOOKUP($I31,IRMS[ID],IRMS[Mass (mg)],,0),NA())</f>
        <v>22.035</v>
      </c>
      <c r="I31" s="49">
        <v>6429</v>
      </c>
      <c r="J31" s="69">
        <f>IF(ISNUMBER(_xlfn.XLOOKUP($I31,IRMS[ID],IRMS[Mass (mg)],,0)),_xlfn.XLOOKUP($I31,IRMS[ID],IRMS[Mass (mg)],,0),NA())</f>
        <v>22.035</v>
      </c>
      <c r="K31" s="25">
        <f>IF(ISNUMBER(_xlfn.XLOOKUP($I31,IRMS[ID],IRMS[%N],,0)),_xlfn.XLOOKUP($I31,IRMS[ID],IRMS[%N],,0),NA())*(Table1[[#This Row],[IRMS Weight (mg)]]/Table1[[#This Row],[Sample Weight (mg)]])</f>
        <v>0.34079154523373706</v>
      </c>
      <c r="L31" s="25">
        <f>IF(ISNUMBER(_xlfn.XLOOKUP($I31,IRMS[ID],IRMS[δ¹⁵NAir (‰)],,0)),_xlfn.XLOOKUP($I31,IRMS[ID],IRMS[δ¹⁵NAir (‰)],,0),NA())</f>
        <v>3.2559490891253118</v>
      </c>
      <c r="M31" s="26">
        <f>IF(ISNUMBER(_xlfn.XLOOKUP($I31,IRMS[ID],IRMS[%C],,0)),_xlfn.XLOOKUP($I31,IRMS[ID],IRMS[%C],,0),NA())*(Table1[[#This Row],[IRMS Weight (mg)]]/Table1[[#This Row],[Sample Weight (mg)]])</f>
        <v>5.8962920151376865</v>
      </c>
      <c r="N31" s="65">
        <f>IF(ISNUMBER(_xlfn.XLOOKUP($I31,IRMS[ID],IRMS[δ¹³CVPDB (‰)],,0)),_xlfn.XLOOKUP($I31,IRMS[ID],IRMS[δ¹³CVPDB (‰)],,0),NA())</f>
        <v>-21.361402189601634</v>
      </c>
    </row>
    <row r="32" spans="1:14" x14ac:dyDescent="0.35">
      <c r="A32" s="62">
        <v>44378</v>
      </c>
      <c r="B32" s="47">
        <v>1</v>
      </c>
      <c r="C32" s="50" t="s">
        <v>79</v>
      </c>
      <c r="D32" s="12" t="s">
        <v>116</v>
      </c>
      <c r="E32" s="12">
        <v>40</v>
      </c>
      <c r="F32" s="12" t="b">
        <v>0</v>
      </c>
      <c r="G32" s="12" t="s">
        <v>158</v>
      </c>
      <c r="H32" s="73">
        <f>IF(ISNUMBER(_xlfn.XLOOKUP($I32,IRMS[ID],IRMS[Mass (mg)],,0)),_xlfn.XLOOKUP($I32,IRMS[ID],IRMS[Mass (mg)],,0),NA())</f>
        <v>18.771000000000001</v>
      </c>
      <c r="I32" s="49">
        <v>6430</v>
      </c>
      <c r="J32" s="69">
        <f>IF(ISNUMBER(_xlfn.XLOOKUP($I32,IRMS[ID],IRMS[Mass (mg)],,0)),_xlfn.XLOOKUP($I32,IRMS[ID],IRMS[Mass (mg)],,0),NA())</f>
        <v>18.771000000000001</v>
      </c>
      <c r="K32" s="25">
        <f>IF(ISNUMBER(_xlfn.XLOOKUP($I32,IRMS[ID],IRMS[%N],,0)),_xlfn.XLOOKUP($I32,IRMS[ID],IRMS[%N],,0),NA())*(Table1[[#This Row],[IRMS Weight (mg)]]/Table1[[#This Row],[Sample Weight (mg)]])</f>
        <v>0.80331061466565545</v>
      </c>
      <c r="L32" s="25">
        <f>IF(ISNUMBER(_xlfn.XLOOKUP($I32,IRMS[ID],IRMS[δ¹⁵NAir (‰)],,0)),_xlfn.XLOOKUP($I32,IRMS[ID],IRMS[δ¹⁵NAir (‰)],,0),NA())</f>
        <v>1.4769789159195679</v>
      </c>
      <c r="M32" s="26">
        <f>IF(ISNUMBER(_xlfn.XLOOKUP($I32,IRMS[ID],IRMS[%C],,0)),_xlfn.XLOOKUP($I32,IRMS[ID],IRMS[%C],,0),NA())*(Table1[[#This Row],[IRMS Weight (mg)]]/Table1[[#This Row],[Sample Weight (mg)]])</f>
        <v>14.79881897251421</v>
      </c>
      <c r="N32" s="65">
        <f>IF(ISNUMBER(_xlfn.XLOOKUP($I32,IRMS[ID],IRMS[δ¹³CVPDB (‰)],,0)),_xlfn.XLOOKUP($I32,IRMS[ID],IRMS[δ¹³CVPDB (‰)],,0),NA())</f>
        <v>-21.190912144808671</v>
      </c>
    </row>
    <row r="33" spans="1:14" x14ac:dyDescent="0.35">
      <c r="A33" s="62">
        <v>44378</v>
      </c>
      <c r="B33" s="47">
        <v>1</v>
      </c>
      <c r="C33" s="50" t="s">
        <v>80</v>
      </c>
      <c r="D33" s="12" t="s">
        <v>116</v>
      </c>
      <c r="E33" s="12">
        <v>44</v>
      </c>
      <c r="F33" s="12" t="b">
        <v>0</v>
      </c>
      <c r="G33" s="12" t="s">
        <v>158</v>
      </c>
      <c r="H33" s="73">
        <f>IF(ISNUMBER(_xlfn.XLOOKUP($I33,IRMS[ID],IRMS[Mass (mg)],,0)),_xlfn.XLOOKUP($I33,IRMS[ID],IRMS[Mass (mg)],,0),NA())</f>
        <v>21.920999999999999</v>
      </c>
      <c r="I33" s="49">
        <v>6431</v>
      </c>
      <c r="J33" s="69">
        <f>IF(ISNUMBER(_xlfn.XLOOKUP($I33,IRMS[ID],IRMS[Mass (mg)],,0)),_xlfn.XLOOKUP($I33,IRMS[ID],IRMS[Mass (mg)],,0),NA())</f>
        <v>21.920999999999999</v>
      </c>
      <c r="K33" s="25">
        <f>IF(ISNUMBER(_xlfn.XLOOKUP($I33,IRMS[ID],IRMS[%N],,0)),_xlfn.XLOOKUP($I33,IRMS[ID],IRMS[%N],,0),NA())*(Table1[[#This Row],[IRMS Weight (mg)]]/Table1[[#This Row],[Sample Weight (mg)]])</f>
        <v>1.4628744260462034</v>
      </c>
      <c r="L33" s="25">
        <f>IF(ISNUMBER(_xlfn.XLOOKUP($I33,IRMS[ID],IRMS[δ¹⁵NAir (‰)],,0)),_xlfn.XLOOKUP($I33,IRMS[ID],IRMS[δ¹⁵NAir (‰)],,0),NA())</f>
        <v>0.33021514362866344</v>
      </c>
      <c r="M33" s="26">
        <f>IF(ISNUMBER(_xlfn.XLOOKUP($I33,IRMS[ID],IRMS[%C],,0)),_xlfn.XLOOKUP($I33,IRMS[ID],IRMS[%C],,0),NA())*(Table1[[#This Row],[IRMS Weight (mg)]]/Table1[[#This Row],[Sample Weight (mg)]])</f>
        <v>28.761901415210595</v>
      </c>
      <c r="N33" s="65">
        <f>IF(ISNUMBER(_xlfn.XLOOKUP($I33,IRMS[ID],IRMS[δ¹³CVPDB (‰)],,0)),_xlfn.XLOOKUP($I33,IRMS[ID],IRMS[δ¹³CVPDB (‰)],,0),NA())</f>
        <v>-19.266776235609285</v>
      </c>
    </row>
    <row r="34" spans="1:14" x14ac:dyDescent="0.35">
      <c r="A34" s="62">
        <v>44378</v>
      </c>
      <c r="B34" s="47">
        <v>1</v>
      </c>
      <c r="C34" s="50" t="s">
        <v>81</v>
      </c>
      <c r="D34" s="12" t="s">
        <v>116</v>
      </c>
      <c r="E34" s="12">
        <v>44</v>
      </c>
      <c r="F34" s="12" t="b">
        <v>0</v>
      </c>
      <c r="G34" s="12" t="s">
        <v>158</v>
      </c>
      <c r="H34" s="73">
        <f>IF(ISNUMBER(_xlfn.XLOOKUP($I34,IRMS[ID],IRMS[Mass (mg)],,0)),_xlfn.XLOOKUP($I34,IRMS[ID],IRMS[Mass (mg)],,0),NA())</f>
        <v>21.907</v>
      </c>
      <c r="I34" s="49">
        <v>6432</v>
      </c>
      <c r="J34" s="69">
        <f>IF(ISNUMBER(_xlfn.XLOOKUP($I34,IRMS[ID],IRMS[Mass (mg)],,0)),_xlfn.XLOOKUP($I34,IRMS[ID],IRMS[Mass (mg)],,0),NA())</f>
        <v>21.907</v>
      </c>
      <c r="K34" s="25">
        <f>IF(ISNUMBER(_xlfn.XLOOKUP($I34,IRMS[ID],IRMS[%N],,0)),_xlfn.XLOOKUP($I34,IRMS[ID],IRMS[%N],,0),NA())*(Table1[[#This Row],[IRMS Weight (mg)]]/Table1[[#This Row],[Sample Weight (mg)]])</f>
        <v>1.4926919186771452</v>
      </c>
      <c r="L34" s="25">
        <f>IF(ISNUMBER(_xlfn.XLOOKUP($I34,IRMS[ID],IRMS[δ¹⁵NAir (‰)],,0)),_xlfn.XLOOKUP($I34,IRMS[ID],IRMS[δ¹⁵NAir (‰)],,0),NA())</f>
        <v>0.68866139760789902</v>
      </c>
      <c r="M34" s="26">
        <f>IF(ISNUMBER(_xlfn.XLOOKUP($I34,IRMS[ID],IRMS[%C],,0)),_xlfn.XLOOKUP($I34,IRMS[ID],IRMS[%C],,0),NA())*(Table1[[#This Row],[IRMS Weight (mg)]]/Table1[[#This Row],[Sample Weight (mg)]])</f>
        <v>29.319561283138178</v>
      </c>
      <c r="N34" s="65">
        <f>IF(ISNUMBER(_xlfn.XLOOKUP($I34,IRMS[ID],IRMS[δ¹³CVPDB (‰)],,0)),_xlfn.XLOOKUP($I34,IRMS[ID],IRMS[δ¹³CVPDB (‰)],,0),NA())</f>
        <v>-19.400874800872675</v>
      </c>
    </row>
    <row r="35" spans="1:14" x14ac:dyDescent="0.35">
      <c r="A35" s="62">
        <v>44378</v>
      </c>
      <c r="B35" s="47">
        <v>1</v>
      </c>
      <c r="C35" s="50" t="s">
        <v>82</v>
      </c>
      <c r="D35" s="12" t="s">
        <v>116</v>
      </c>
      <c r="E35" s="12">
        <v>46</v>
      </c>
      <c r="F35" s="12" t="b">
        <v>0</v>
      </c>
      <c r="G35" s="12" t="s">
        <v>158</v>
      </c>
      <c r="H35" s="73">
        <f>IF(ISNUMBER(_xlfn.XLOOKUP($I35,IRMS[ID],IRMS[Mass (mg)],,0)),_xlfn.XLOOKUP($I35,IRMS[ID],IRMS[Mass (mg)],,0),NA())</f>
        <v>19.22</v>
      </c>
      <c r="I35" s="49">
        <v>6433</v>
      </c>
      <c r="J35" s="69">
        <f>IF(ISNUMBER(_xlfn.XLOOKUP($I35,IRMS[ID],IRMS[Mass (mg)],,0)),_xlfn.XLOOKUP($I35,IRMS[ID],IRMS[Mass (mg)],,0),NA())</f>
        <v>19.22</v>
      </c>
      <c r="K35" s="25">
        <f>IF(ISNUMBER(_xlfn.XLOOKUP($I35,IRMS[ID],IRMS[%N],,0)),_xlfn.XLOOKUP($I35,IRMS[ID],IRMS[%N],,0),NA())*(Table1[[#This Row],[IRMS Weight (mg)]]/Table1[[#This Row],[Sample Weight (mg)]])</f>
        <v>1.6697796551491833</v>
      </c>
      <c r="L35" s="25">
        <f>IF(ISNUMBER(_xlfn.XLOOKUP($I35,IRMS[ID],IRMS[δ¹⁵NAir (‰)],,0)),_xlfn.XLOOKUP($I35,IRMS[ID],IRMS[δ¹⁵NAir (‰)],,0),NA())</f>
        <v>0.6144967062738651</v>
      </c>
      <c r="M35" s="26">
        <f>IF(ISNUMBER(_xlfn.XLOOKUP($I35,IRMS[ID],IRMS[%C],,0)),_xlfn.XLOOKUP($I35,IRMS[ID],IRMS[%C],,0),NA())*(Table1[[#This Row],[IRMS Weight (mg)]]/Table1[[#This Row],[Sample Weight (mg)]])</f>
        <v>32.452710618404474</v>
      </c>
      <c r="N35" s="65">
        <f>IF(ISNUMBER(_xlfn.XLOOKUP($I35,IRMS[ID],IRMS[δ¹³CVPDB (‰)],,0)),_xlfn.XLOOKUP($I35,IRMS[ID],IRMS[δ¹³CVPDB (‰)],,0),NA())</f>
        <v>-19.911942861308734</v>
      </c>
    </row>
    <row r="36" spans="1:14" x14ac:dyDescent="0.35">
      <c r="A36" s="62">
        <v>44378</v>
      </c>
      <c r="B36" s="47">
        <v>1</v>
      </c>
      <c r="C36" s="50" t="s">
        <v>83</v>
      </c>
      <c r="D36" s="12" t="s">
        <v>114</v>
      </c>
      <c r="E36" s="12">
        <v>0</v>
      </c>
      <c r="F36" s="12" t="b">
        <v>0</v>
      </c>
      <c r="G36" s="12" t="s">
        <v>158</v>
      </c>
      <c r="H36" s="73">
        <f>IF(ISNUMBER(_xlfn.XLOOKUP($I36,IRMS[ID],IRMS[Mass (mg)],,0)),_xlfn.XLOOKUP($I36,IRMS[ID],IRMS[Mass (mg)],,0),NA())</f>
        <v>21.969000000000001</v>
      </c>
      <c r="I36" s="49">
        <v>6434</v>
      </c>
      <c r="J36" s="69">
        <f>IF(ISNUMBER(_xlfn.XLOOKUP($I36,IRMS[ID],IRMS[Mass (mg)],,0)),_xlfn.XLOOKUP($I36,IRMS[ID],IRMS[Mass (mg)],,0),NA())</f>
        <v>21.969000000000001</v>
      </c>
      <c r="K36" s="25">
        <f>IF(ISNUMBER(_xlfn.XLOOKUP($I36,IRMS[ID],IRMS[%N],,0)),_xlfn.XLOOKUP($I36,IRMS[ID],IRMS[%N],,0),NA())*(Table1[[#This Row],[IRMS Weight (mg)]]/Table1[[#This Row],[Sample Weight (mg)]])</f>
        <v>0.66073753563872339</v>
      </c>
      <c r="L36" s="25">
        <f>IF(ISNUMBER(_xlfn.XLOOKUP($I36,IRMS[ID],IRMS[δ¹⁵NAir (‰)],,0)),_xlfn.XLOOKUP($I36,IRMS[ID],IRMS[δ¹⁵NAir (‰)],,0),NA())</f>
        <v>8.4032799785138312</v>
      </c>
      <c r="M36" s="26">
        <f>IF(ISNUMBER(_xlfn.XLOOKUP($I36,IRMS[ID],IRMS[%C],,0)),_xlfn.XLOOKUP($I36,IRMS[ID],IRMS[%C],,0),NA())*(Table1[[#This Row],[IRMS Weight (mg)]]/Table1[[#This Row],[Sample Weight (mg)]])</f>
        <v>6.4629387633196203</v>
      </c>
      <c r="N36" s="65">
        <f>IF(ISNUMBER(_xlfn.XLOOKUP($I36,IRMS[ID],IRMS[δ¹³CVPDB (‰)],,0)),_xlfn.XLOOKUP($I36,IRMS[ID],IRMS[δ¹³CVPDB (‰)],,0),NA())</f>
        <v>-20.183071006379503</v>
      </c>
    </row>
    <row r="37" spans="1:14" x14ac:dyDescent="0.35">
      <c r="A37" s="62">
        <v>44378</v>
      </c>
      <c r="B37" s="47">
        <v>1</v>
      </c>
      <c r="C37" s="50" t="s">
        <v>84</v>
      </c>
      <c r="D37" s="12" t="s">
        <v>114</v>
      </c>
      <c r="E37" s="12">
        <v>1</v>
      </c>
      <c r="F37" s="12" t="b">
        <v>0</v>
      </c>
      <c r="G37" s="12" t="s">
        <v>158</v>
      </c>
      <c r="H37" s="73">
        <f>IF(ISNUMBER(_xlfn.XLOOKUP($I37,IRMS[ID],IRMS[Mass (mg)],,0)),_xlfn.XLOOKUP($I37,IRMS[ID],IRMS[Mass (mg)],,0),NA())</f>
        <v>19.021999999999998</v>
      </c>
      <c r="I37" s="49">
        <v>6435</v>
      </c>
      <c r="J37" s="69">
        <f>IF(ISNUMBER(_xlfn.XLOOKUP($I37,IRMS[ID],IRMS[Mass (mg)],,0)),_xlfn.XLOOKUP($I37,IRMS[ID],IRMS[Mass (mg)],,0),NA())</f>
        <v>19.021999999999998</v>
      </c>
      <c r="K37" s="25">
        <f>IF(ISNUMBER(_xlfn.XLOOKUP($I37,IRMS[ID],IRMS[%N],,0)),_xlfn.XLOOKUP($I37,IRMS[ID],IRMS[%N],,0),NA())*(Table1[[#This Row],[IRMS Weight (mg)]]/Table1[[#This Row],[Sample Weight (mg)]])</f>
        <v>0.63334005317711417</v>
      </c>
      <c r="L37" s="25">
        <f>IF(ISNUMBER(_xlfn.XLOOKUP($I37,IRMS[ID],IRMS[δ¹⁵NAir (‰)],,0)),_xlfn.XLOOKUP($I37,IRMS[ID],IRMS[δ¹⁵NAir (‰)],,0),NA())</f>
        <v>8.2399659219067232</v>
      </c>
      <c r="M37" s="26">
        <f>IF(ISNUMBER(_xlfn.XLOOKUP($I37,IRMS[ID],IRMS[%C],,0)),_xlfn.XLOOKUP($I37,IRMS[ID],IRMS[%C],,0),NA())*(Table1[[#This Row],[IRMS Weight (mg)]]/Table1[[#This Row],[Sample Weight (mg)]])</f>
        <v>6.2393984786687158</v>
      </c>
      <c r="N37" s="65">
        <f>IF(ISNUMBER(_xlfn.XLOOKUP($I37,IRMS[ID],IRMS[δ¹³CVPDB (‰)],,0)),_xlfn.XLOOKUP($I37,IRMS[ID],IRMS[δ¹³CVPDB (‰)],,0),NA())</f>
        <v>-20.263471589285793</v>
      </c>
    </row>
    <row r="38" spans="1:14" x14ac:dyDescent="0.35">
      <c r="A38" s="62">
        <v>44378</v>
      </c>
      <c r="B38" s="47">
        <v>1</v>
      </c>
      <c r="C38" s="50" t="s">
        <v>85</v>
      </c>
      <c r="D38" s="12" t="s">
        <v>114</v>
      </c>
      <c r="E38" s="12">
        <v>4</v>
      </c>
      <c r="F38" s="12" t="b">
        <v>0</v>
      </c>
      <c r="G38" s="12" t="s">
        <v>158</v>
      </c>
      <c r="H38" s="73">
        <f>IF(ISNUMBER(_xlfn.XLOOKUP($I38,IRMS[ID],IRMS[Mass (mg)],,0)),_xlfn.XLOOKUP($I38,IRMS[ID],IRMS[Mass (mg)],,0),NA())</f>
        <v>19.495999999999999</v>
      </c>
      <c r="I38" s="49">
        <v>6436</v>
      </c>
      <c r="J38" s="69">
        <f>IF(ISNUMBER(_xlfn.XLOOKUP($I38,IRMS[ID],IRMS[Mass (mg)],,0)),_xlfn.XLOOKUP($I38,IRMS[ID],IRMS[Mass (mg)],,0),NA())</f>
        <v>19.495999999999999</v>
      </c>
      <c r="K38" s="25">
        <f>IF(ISNUMBER(_xlfn.XLOOKUP($I38,IRMS[ID],IRMS[%N],,0)),_xlfn.XLOOKUP($I38,IRMS[ID],IRMS[%N],,0),NA())*(Table1[[#This Row],[IRMS Weight (mg)]]/Table1[[#This Row],[Sample Weight (mg)]])</f>
        <v>0.42321527887395732</v>
      </c>
      <c r="L38" s="25">
        <f>IF(ISNUMBER(_xlfn.XLOOKUP($I38,IRMS[ID],IRMS[δ¹⁵NAir (‰)],,0)),_xlfn.XLOOKUP($I38,IRMS[ID],IRMS[δ¹⁵NAir (‰)],,0),NA())</f>
        <v>8.1922687274033343</v>
      </c>
      <c r="M38" s="26">
        <f>IF(ISNUMBER(_xlfn.XLOOKUP($I38,IRMS[ID],IRMS[%C],,0)),_xlfn.XLOOKUP($I38,IRMS[ID],IRMS[%C],,0),NA())*(Table1[[#This Row],[IRMS Weight (mg)]]/Table1[[#This Row],[Sample Weight (mg)]])</f>
        <v>4.8053392173982434</v>
      </c>
      <c r="N38" s="65">
        <f>IF(ISNUMBER(_xlfn.XLOOKUP($I38,IRMS[ID],IRMS[δ¹³CVPDB (‰)],,0)),_xlfn.XLOOKUP($I38,IRMS[ID],IRMS[δ¹³CVPDB (‰)],,0),NA())</f>
        <v>-20.337435208387038</v>
      </c>
    </row>
    <row r="39" spans="1:14" x14ac:dyDescent="0.35">
      <c r="A39" s="62">
        <v>44378</v>
      </c>
      <c r="B39" s="47">
        <v>1</v>
      </c>
      <c r="C39" s="50" t="s">
        <v>86</v>
      </c>
      <c r="D39" s="12" t="s">
        <v>114</v>
      </c>
      <c r="E39" s="12">
        <v>8</v>
      </c>
      <c r="F39" s="12" t="b">
        <v>0</v>
      </c>
      <c r="G39" s="12" t="s">
        <v>158</v>
      </c>
      <c r="H39" s="73">
        <f>IF(ISNUMBER(_xlfn.XLOOKUP($I39,IRMS[ID],IRMS[Mass (mg)],,0)),_xlfn.XLOOKUP($I39,IRMS[ID],IRMS[Mass (mg)],,0),NA())</f>
        <v>21.186</v>
      </c>
      <c r="I39" s="49">
        <v>6437</v>
      </c>
      <c r="J39" s="69">
        <f>IF(ISNUMBER(_xlfn.XLOOKUP($I39,IRMS[ID],IRMS[Mass (mg)],,0)),_xlfn.XLOOKUP($I39,IRMS[ID],IRMS[Mass (mg)],,0),NA())</f>
        <v>21.186</v>
      </c>
      <c r="K39" s="25">
        <f>IF(ISNUMBER(_xlfn.XLOOKUP($I39,IRMS[ID],IRMS[%N],,0)),_xlfn.XLOOKUP($I39,IRMS[ID],IRMS[%N],,0),NA())*(Table1[[#This Row],[IRMS Weight (mg)]]/Table1[[#This Row],[Sample Weight (mg)]])</f>
        <v>0.38858035931672508</v>
      </c>
      <c r="L39" s="25">
        <f>IF(ISNUMBER(_xlfn.XLOOKUP($I39,IRMS[ID],IRMS[δ¹⁵NAir (‰)],,0)),_xlfn.XLOOKUP($I39,IRMS[ID],IRMS[δ¹⁵NAir (‰)],,0),NA())</f>
        <v>8.1352639627872136</v>
      </c>
      <c r="M39" s="26">
        <f>IF(ISNUMBER(_xlfn.XLOOKUP($I39,IRMS[ID],IRMS[%C],,0)),_xlfn.XLOOKUP($I39,IRMS[ID],IRMS[%C],,0),NA())*(Table1[[#This Row],[IRMS Weight (mg)]]/Table1[[#This Row],[Sample Weight (mg)]])</f>
        <v>4.6269566512619411</v>
      </c>
      <c r="N39" s="65">
        <f>IF(ISNUMBER(_xlfn.XLOOKUP($I39,IRMS[ID],IRMS[δ¹³CVPDB (‰)],,0)),_xlfn.XLOOKUP($I39,IRMS[ID],IRMS[δ¹³CVPDB (‰)],,0),NA())</f>
        <v>-20.583093479086802</v>
      </c>
    </row>
    <row r="40" spans="1:14" x14ac:dyDescent="0.35">
      <c r="A40" s="62">
        <v>44378</v>
      </c>
      <c r="B40" s="47">
        <v>1</v>
      </c>
      <c r="C40" s="50" t="s">
        <v>87</v>
      </c>
      <c r="D40" s="12" t="s">
        <v>114</v>
      </c>
      <c r="E40" s="12">
        <v>8</v>
      </c>
      <c r="F40" s="12" t="b">
        <v>0</v>
      </c>
      <c r="G40" s="12" t="s">
        <v>158</v>
      </c>
      <c r="H40" s="73">
        <f>IF(ISNUMBER(_xlfn.XLOOKUP($I40,IRMS[ID],IRMS[Mass (mg)],,0)),_xlfn.XLOOKUP($I40,IRMS[ID],IRMS[Mass (mg)],,0),NA())</f>
        <v>18.027000000000001</v>
      </c>
      <c r="I40" s="49">
        <v>6438</v>
      </c>
      <c r="J40" s="69">
        <f>IF(ISNUMBER(_xlfn.XLOOKUP($I40,IRMS[ID],IRMS[Mass (mg)],,0)),_xlfn.XLOOKUP($I40,IRMS[ID],IRMS[Mass (mg)],,0),NA())</f>
        <v>18.027000000000001</v>
      </c>
      <c r="K40" s="25">
        <f>IF(ISNUMBER(_xlfn.XLOOKUP($I40,IRMS[ID],IRMS[%N],,0)),_xlfn.XLOOKUP($I40,IRMS[ID],IRMS[%N],,0),NA())*(Table1[[#This Row],[IRMS Weight (mg)]]/Table1[[#This Row],[Sample Weight (mg)]])</f>
        <v>0.39020433782024283</v>
      </c>
      <c r="L40" s="25">
        <f>IF(ISNUMBER(_xlfn.XLOOKUP($I40,IRMS[ID],IRMS[δ¹⁵NAir (‰)],,0)),_xlfn.XLOOKUP($I40,IRMS[ID],IRMS[δ¹⁵NAir (‰)],,0),NA())</f>
        <v>8.1258474735032102</v>
      </c>
      <c r="M40" s="26">
        <f>IF(ISNUMBER(_xlfn.XLOOKUP($I40,IRMS[ID],IRMS[%C],,0)),_xlfn.XLOOKUP($I40,IRMS[ID],IRMS[%C],,0),NA())*(Table1[[#This Row],[IRMS Weight (mg)]]/Table1[[#This Row],[Sample Weight (mg)]])</f>
        <v>4.7408463060797503</v>
      </c>
      <c r="N40" s="65">
        <f>IF(ISNUMBER(_xlfn.XLOOKUP($I40,IRMS[ID],IRMS[δ¹³CVPDB (‰)],,0)),_xlfn.XLOOKUP($I40,IRMS[ID],IRMS[δ¹³CVPDB (‰)],,0),NA())</f>
        <v>-20.846468501527607</v>
      </c>
    </row>
    <row r="41" spans="1:14" x14ac:dyDescent="0.35">
      <c r="A41" s="62">
        <v>44378</v>
      </c>
      <c r="B41" s="47">
        <v>1</v>
      </c>
      <c r="C41" s="50" t="s">
        <v>88</v>
      </c>
      <c r="D41" s="12" t="s">
        <v>114</v>
      </c>
      <c r="E41" s="12">
        <v>12</v>
      </c>
      <c r="F41" s="12" t="b">
        <v>0</v>
      </c>
      <c r="G41" s="12" t="s">
        <v>158</v>
      </c>
      <c r="H41" s="73">
        <f>IF(ISNUMBER(_xlfn.XLOOKUP($I41,IRMS[ID],IRMS[Mass (mg)],,0)),_xlfn.XLOOKUP($I41,IRMS[ID],IRMS[Mass (mg)],,0),NA())</f>
        <v>19.768000000000001</v>
      </c>
      <c r="I41" s="49">
        <v>6439</v>
      </c>
      <c r="J41" s="69">
        <f>IF(ISNUMBER(_xlfn.XLOOKUP($I41,IRMS[ID],IRMS[Mass (mg)],,0)),_xlfn.XLOOKUP($I41,IRMS[ID],IRMS[Mass (mg)],,0),NA())</f>
        <v>19.768000000000001</v>
      </c>
      <c r="K41" s="25">
        <f>IF(ISNUMBER(_xlfn.XLOOKUP($I41,IRMS[ID],IRMS[%N],,0)),_xlfn.XLOOKUP($I41,IRMS[ID],IRMS[%N],,0),NA())*(Table1[[#This Row],[IRMS Weight (mg)]]/Table1[[#This Row],[Sample Weight (mg)]])</f>
        <v>0.32711339408807066</v>
      </c>
      <c r="L41" s="25">
        <f>IF(ISNUMBER(_xlfn.XLOOKUP($I41,IRMS[ID],IRMS[δ¹⁵NAir (‰)],,0)),_xlfn.XLOOKUP($I41,IRMS[ID],IRMS[δ¹⁵NAir (‰)],,0),NA())</f>
        <v>8.2821810092437644</v>
      </c>
      <c r="M41" s="26">
        <f>IF(ISNUMBER(_xlfn.XLOOKUP($I41,IRMS[ID],IRMS[%C],,0)),_xlfn.XLOOKUP($I41,IRMS[ID],IRMS[%C],,0),NA())*(Table1[[#This Row],[IRMS Weight (mg)]]/Table1[[#This Row],[Sample Weight (mg)]])</f>
        <v>3.9699952464773265</v>
      </c>
      <c r="N41" s="65">
        <f>IF(ISNUMBER(_xlfn.XLOOKUP($I41,IRMS[ID],IRMS[δ¹³CVPDB (‰)],,0)),_xlfn.XLOOKUP($I41,IRMS[ID],IRMS[δ¹³CVPDB (‰)],,0),NA())</f>
        <v>-20.522089370894424</v>
      </c>
    </row>
    <row r="42" spans="1:14" x14ac:dyDescent="0.35">
      <c r="A42" s="62">
        <v>44378</v>
      </c>
      <c r="B42" s="47">
        <v>1</v>
      </c>
      <c r="C42" s="50" t="s">
        <v>89</v>
      </c>
      <c r="D42" s="12" t="s">
        <v>114</v>
      </c>
      <c r="E42" s="12">
        <v>16</v>
      </c>
      <c r="F42" s="12" t="b">
        <v>0</v>
      </c>
      <c r="G42" s="12" t="s">
        <v>158</v>
      </c>
      <c r="H42" s="73">
        <f>IF(ISNUMBER(_xlfn.XLOOKUP($I42,IRMS[ID],IRMS[Mass (mg)],,0)),_xlfn.XLOOKUP($I42,IRMS[ID],IRMS[Mass (mg)],,0),NA())</f>
        <v>21.431999999999999</v>
      </c>
      <c r="I42" s="49">
        <v>6440</v>
      </c>
      <c r="J42" s="69">
        <f>IF(ISNUMBER(_xlfn.XLOOKUP($I42,IRMS[ID],IRMS[Mass (mg)],,0)),_xlfn.XLOOKUP($I42,IRMS[ID],IRMS[Mass (mg)],,0),NA())</f>
        <v>21.431999999999999</v>
      </c>
      <c r="K42" s="25">
        <f>IF(ISNUMBER(_xlfn.XLOOKUP($I42,IRMS[ID],IRMS[%N],,0)),_xlfn.XLOOKUP($I42,IRMS[ID],IRMS[%N],,0),NA())*(Table1[[#This Row],[IRMS Weight (mg)]]/Table1[[#This Row],[Sample Weight (mg)]])</f>
        <v>0.27814106934835703</v>
      </c>
      <c r="L42" s="25">
        <f>IF(ISNUMBER(_xlfn.XLOOKUP($I42,IRMS[ID],IRMS[δ¹⁵NAir (‰)],,0)),_xlfn.XLOOKUP($I42,IRMS[ID],IRMS[δ¹⁵NAir (‰)],,0),NA())</f>
        <v>8.3778581051274799</v>
      </c>
      <c r="M42" s="26">
        <f>IF(ISNUMBER(_xlfn.XLOOKUP($I42,IRMS[ID],IRMS[%C],,0)),_xlfn.XLOOKUP($I42,IRMS[ID],IRMS[%C],,0),NA())*(Table1[[#This Row],[IRMS Weight (mg)]]/Table1[[#This Row],[Sample Weight (mg)]])</f>
        <v>3.4909805040743058</v>
      </c>
      <c r="N42" s="65">
        <f>IF(ISNUMBER(_xlfn.XLOOKUP($I42,IRMS[ID],IRMS[δ¹³CVPDB (‰)],,0)),_xlfn.XLOOKUP($I42,IRMS[ID],IRMS[δ¹³CVPDB (‰)],,0),NA())</f>
        <v>-20.451082314211501</v>
      </c>
    </row>
    <row r="43" spans="1:14" x14ac:dyDescent="0.35">
      <c r="A43" s="62">
        <v>44378</v>
      </c>
      <c r="B43" s="47">
        <v>1</v>
      </c>
      <c r="C43" s="50" t="s">
        <v>90</v>
      </c>
      <c r="D43" s="12" t="s">
        <v>114</v>
      </c>
      <c r="E43" s="12">
        <v>20</v>
      </c>
      <c r="F43" s="12" t="b">
        <v>0</v>
      </c>
      <c r="G43" s="12" t="s">
        <v>158</v>
      </c>
      <c r="H43" s="73">
        <f>IF(ISNUMBER(_xlfn.XLOOKUP($I43,IRMS[ID],IRMS[Mass (mg)],,0)),_xlfn.XLOOKUP($I43,IRMS[ID],IRMS[Mass (mg)],,0),NA())</f>
        <v>20.666</v>
      </c>
      <c r="I43" s="49">
        <v>6441</v>
      </c>
      <c r="J43" s="69">
        <f>IF(ISNUMBER(_xlfn.XLOOKUP($I43,IRMS[ID],IRMS[Mass (mg)],,0)),_xlfn.XLOOKUP($I43,IRMS[ID],IRMS[Mass (mg)],,0),NA())</f>
        <v>20.666</v>
      </c>
      <c r="K43" s="25">
        <f>IF(ISNUMBER(_xlfn.XLOOKUP($I43,IRMS[ID],IRMS[%N],,0)),_xlfn.XLOOKUP($I43,IRMS[ID],IRMS[%N],,0),NA())*(Table1[[#This Row],[IRMS Weight (mg)]]/Table1[[#This Row],[Sample Weight (mg)]])</f>
        <v>0.23910443501087469</v>
      </c>
      <c r="L43" s="25">
        <f>IF(ISNUMBER(_xlfn.XLOOKUP($I43,IRMS[ID],IRMS[δ¹⁵NAir (‰)],,0)),_xlfn.XLOOKUP($I43,IRMS[ID],IRMS[δ¹⁵NAir (‰)],,0),NA())</f>
        <v>7.0617835614905529</v>
      </c>
      <c r="M43" s="26">
        <f>IF(ISNUMBER(_xlfn.XLOOKUP($I43,IRMS[ID],IRMS[%C],,0)),_xlfn.XLOOKUP($I43,IRMS[ID],IRMS[%C],,0),NA())*(Table1[[#This Row],[IRMS Weight (mg)]]/Table1[[#This Row],[Sample Weight (mg)]])</f>
        <v>2.7590517962191643</v>
      </c>
      <c r="N43" s="65">
        <f>IF(ISNUMBER(_xlfn.XLOOKUP($I43,IRMS[ID],IRMS[δ¹³CVPDB (‰)],,0)),_xlfn.XLOOKUP($I43,IRMS[ID],IRMS[δ¹³CVPDB (‰)],,0),NA())</f>
        <v>-19.863612169769819</v>
      </c>
    </row>
    <row r="44" spans="1:14" x14ac:dyDescent="0.35">
      <c r="A44" s="62">
        <v>44378</v>
      </c>
      <c r="B44" s="47">
        <v>1</v>
      </c>
      <c r="C44" s="50" t="s">
        <v>91</v>
      </c>
      <c r="D44" s="12" t="s">
        <v>114</v>
      </c>
      <c r="E44" s="12">
        <v>24</v>
      </c>
      <c r="F44" s="12" t="b">
        <v>0</v>
      </c>
      <c r="G44" s="12" t="s">
        <v>158</v>
      </c>
      <c r="H44" s="73">
        <f>IF(ISNUMBER(_xlfn.XLOOKUP($I44,IRMS[ID],IRMS[Mass (mg)],,0)),_xlfn.XLOOKUP($I44,IRMS[ID],IRMS[Mass (mg)],,0),NA())</f>
        <v>19.14</v>
      </c>
      <c r="I44" s="49">
        <v>6442</v>
      </c>
      <c r="J44" s="69">
        <f>IF(ISNUMBER(_xlfn.XLOOKUP($I44,IRMS[ID],IRMS[Mass (mg)],,0)),_xlfn.XLOOKUP($I44,IRMS[ID],IRMS[Mass (mg)],,0),NA())</f>
        <v>19.14</v>
      </c>
      <c r="K44" s="25">
        <f>IF(ISNUMBER(_xlfn.XLOOKUP($I44,IRMS[ID],IRMS[%N],,0)),_xlfn.XLOOKUP($I44,IRMS[ID],IRMS[%N],,0),NA())*(Table1[[#This Row],[IRMS Weight (mg)]]/Table1[[#This Row],[Sample Weight (mg)]])</f>
        <v>0.23407055072762573</v>
      </c>
      <c r="L44" s="25">
        <f>IF(ISNUMBER(_xlfn.XLOOKUP($I44,IRMS[ID],IRMS[δ¹⁵NAir (‰)],,0)),_xlfn.XLOOKUP($I44,IRMS[ID],IRMS[δ¹⁵NAir (‰)],,0),NA())</f>
        <v>5.7247941982818418</v>
      </c>
      <c r="M44" s="26">
        <f>IF(ISNUMBER(_xlfn.XLOOKUP($I44,IRMS[ID],IRMS[%C],,0)),_xlfn.XLOOKUP($I44,IRMS[ID],IRMS[%C],,0),NA())*(Table1[[#This Row],[IRMS Weight (mg)]]/Table1[[#This Row],[Sample Weight (mg)]])</f>
        <v>2.6792671018487306</v>
      </c>
      <c r="N44" s="65">
        <f>IF(ISNUMBER(_xlfn.XLOOKUP($I44,IRMS[ID],IRMS[δ¹³CVPDB (‰)],,0)),_xlfn.XLOOKUP($I44,IRMS[ID],IRMS[δ¹³CVPDB (‰)],,0),NA())</f>
        <v>-18.708612754811757</v>
      </c>
    </row>
    <row r="45" spans="1:14" x14ac:dyDescent="0.35">
      <c r="A45" s="62">
        <v>44378</v>
      </c>
      <c r="B45" s="47">
        <v>1</v>
      </c>
      <c r="C45" s="50" t="s">
        <v>92</v>
      </c>
      <c r="D45" s="12" t="s">
        <v>114</v>
      </c>
      <c r="E45" s="12">
        <v>28</v>
      </c>
      <c r="F45" s="12" t="b">
        <v>0</v>
      </c>
      <c r="G45" s="12" t="s">
        <v>158</v>
      </c>
      <c r="H45" s="73">
        <f>IF(ISNUMBER(_xlfn.XLOOKUP($I45,IRMS[ID],IRMS[Mass (mg)],,0)),_xlfn.XLOOKUP($I45,IRMS[ID],IRMS[Mass (mg)],,0),NA())</f>
        <v>20.331</v>
      </c>
      <c r="I45" s="49">
        <v>6443</v>
      </c>
      <c r="J45" s="69">
        <f>IF(ISNUMBER(_xlfn.XLOOKUP($I45,IRMS[ID],IRMS[Mass (mg)],,0)),_xlfn.XLOOKUP($I45,IRMS[ID],IRMS[Mass (mg)],,0),NA())</f>
        <v>20.331</v>
      </c>
      <c r="K45" s="25">
        <f>IF(ISNUMBER(_xlfn.XLOOKUP($I45,IRMS[ID],IRMS[%N],,0)),_xlfn.XLOOKUP($I45,IRMS[ID],IRMS[%N],,0),NA())*(Table1[[#This Row],[IRMS Weight (mg)]]/Table1[[#This Row],[Sample Weight (mg)]])</f>
        <v>0.23301238626072923</v>
      </c>
      <c r="L45" s="25">
        <f>IF(ISNUMBER(_xlfn.XLOOKUP($I45,IRMS[ID],IRMS[δ¹⁵NAir (‰)],,0)),_xlfn.XLOOKUP($I45,IRMS[ID],IRMS[δ¹⁵NAir (‰)],,0),NA())</f>
        <v>5.2405067422296732</v>
      </c>
      <c r="M45" s="26">
        <f>IF(ISNUMBER(_xlfn.XLOOKUP($I45,IRMS[ID],IRMS[%C],,0)),_xlfn.XLOOKUP($I45,IRMS[ID],IRMS[%C],,0),NA())*(Table1[[#This Row],[IRMS Weight (mg)]]/Table1[[#This Row],[Sample Weight (mg)]])</f>
        <v>2.7883061353127938</v>
      </c>
      <c r="N45" s="65">
        <f>IF(ISNUMBER(_xlfn.XLOOKUP($I45,IRMS[ID],IRMS[δ¹³CVPDB (‰)],,0)),_xlfn.XLOOKUP($I45,IRMS[ID],IRMS[δ¹³CVPDB (‰)],,0),NA())</f>
        <v>-19.253600560335546</v>
      </c>
    </row>
    <row r="46" spans="1:14" x14ac:dyDescent="0.35">
      <c r="A46" s="62">
        <v>44378</v>
      </c>
      <c r="B46" s="47">
        <v>1</v>
      </c>
      <c r="C46" s="50" t="s">
        <v>93</v>
      </c>
      <c r="D46" s="12" t="s">
        <v>114</v>
      </c>
      <c r="E46" s="12">
        <v>28</v>
      </c>
      <c r="F46" s="12" t="b">
        <v>0</v>
      </c>
      <c r="G46" s="12" t="s">
        <v>158</v>
      </c>
      <c r="H46" s="73">
        <f>IF(ISNUMBER(_xlfn.XLOOKUP($I46,IRMS[ID],IRMS[Mass (mg)],,0)),_xlfn.XLOOKUP($I46,IRMS[ID],IRMS[Mass (mg)],,0),NA())</f>
        <v>21.234999999999999</v>
      </c>
      <c r="I46" s="49">
        <v>6444</v>
      </c>
      <c r="J46" s="69">
        <f>IF(ISNUMBER(_xlfn.XLOOKUP($I46,IRMS[ID],IRMS[Mass (mg)],,0)),_xlfn.XLOOKUP($I46,IRMS[ID],IRMS[Mass (mg)],,0),NA())</f>
        <v>21.234999999999999</v>
      </c>
      <c r="K46" s="25">
        <f>IF(ISNUMBER(_xlfn.XLOOKUP($I46,IRMS[ID],IRMS[%N],,0)),_xlfn.XLOOKUP($I46,IRMS[ID],IRMS[%N],,0),NA())*(Table1[[#This Row],[IRMS Weight (mg)]]/Table1[[#This Row],[Sample Weight (mg)]])</f>
        <v>0.23979197680858524</v>
      </c>
      <c r="L46" s="25">
        <f>IF(ISNUMBER(_xlfn.XLOOKUP($I46,IRMS[ID],IRMS[δ¹⁵NAir (‰)],,0)),_xlfn.XLOOKUP($I46,IRMS[ID],IRMS[δ¹⁵NAir (‰)],,0),NA())</f>
        <v>4.9848087386035171</v>
      </c>
      <c r="M46" s="26">
        <f>IF(ISNUMBER(_xlfn.XLOOKUP($I46,IRMS[ID],IRMS[%C],,0)),_xlfn.XLOOKUP($I46,IRMS[ID],IRMS[%C],,0),NA())*(Table1[[#This Row],[IRMS Weight (mg)]]/Table1[[#This Row],[Sample Weight (mg)]])</f>
        <v>2.9738676320633308</v>
      </c>
      <c r="N46" s="65">
        <f>IF(ISNUMBER(_xlfn.XLOOKUP($I46,IRMS[ID],IRMS[δ¹³CVPDB (‰)],,0)),_xlfn.XLOOKUP($I46,IRMS[ID],IRMS[δ¹³CVPDB (‰)],,0),NA())</f>
        <v>-19.571206863956863</v>
      </c>
    </row>
    <row r="47" spans="1:14" x14ac:dyDescent="0.35">
      <c r="A47" s="62">
        <v>44378</v>
      </c>
      <c r="B47" s="47">
        <v>1</v>
      </c>
      <c r="C47" s="50" t="s">
        <v>94</v>
      </c>
      <c r="D47" s="12" t="s">
        <v>114</v>
      </c>
      <c r="E47" s="12">
        <v>32</v>
      </c>
      <c r="F47" s="12" t="b">
        <v>0</v>
      </c>
      <c r="G47" s="12" t="s">
        <v>158</v>
      </c>
      <c r="H47" s="73">
        <f>IF(ISNUMBER(_xlfn.XLOOKUP($I47,IRMS[ID],IRMS[Mass (mg)],,0)),_xlfn.XLOOKUP($I47,IRMS[ID],IRMS[Mass (mg)],,0),NA())</f>
        <v>21.172999999999998</v>
      </c>
      <c r="I47" s="49">
        <v>6445</v>
      </c>
      <c r="J47" s="69">
        <f>IF(ISNUMBER(_xlfn.XLOOKUP($I47,IRMS[ID],IRMS[Mass (mg)],,0)),_xlfn.XLOOKUP($I47,IRMS[ID],IRMS[Mass (mg)],,0),NA())</f>
        <v>21.172999999999998</v>
      </c>
      <c r="K47" s="25">
        <f>IF(ISNUMBER(_xlfn.XLOOKUP($I47,IRMS[ID],IRMS[%N],,0)),_xlfn.XLOOKUP($I47,IRMS[ID],IRMS[%N],,0),NA())*(Table1[[#This Row],[IRMS Weight (mg)]]/Table1[[#This Row],[Sample Weight (mg)]])</f>
        <v>0.25483403734835719</v>
      </c>
      <c r="L47" s="25">
        <f>IF(ISNUMBER(_xlfn.XLOOKUP($I47,IRMS[ID],IRMS[δ¹⁵NAir (‰)],,0)),_xlfn.XLOOKUP($I47,IRMS[ID],IRMS[δ¹⁵NAir (‰)],,0),NA())</f>
        <v>4.9206721718063351</v>
      </c>
      <c r="M47" s="26">
        <f>IF(ISNUMBER(_xlfn.XLOOKUP($I47,IRMS[ID],IRMS[%C],,0)),_xlfn.XLOOKUP($I47,IRMS[ID],IRMS[%C],,0),NA())*(Table1[[#This Row],[IRMS Weight (mg)]]/Table1[[#This Row],[Sample Weight (mg)]])</f>
        <v>3.2013713511994557</v>
      </c>
      <c r="N47" s="65">
        <f>IF(ISNUMBER(_xlfn.XLOOKUP($I47,IRMS[ID],IRMS[δ¹³CVPDB (‰)],,0)),_xlfn.XLOOKUP($I47,IRMS[ID],IRMS[δ¹³CVPDB (‰)],,0),NA())</f>
        <v>-19.782750449817797</v>
      </c>
    </row>
    <row r="48" spans="1:14" x14ac:dyDescent="0.35">
      <c r="A48" s="62">
        <v>44378</v>
      </c>
      <c r="B48" s="47">
        <v>1</v>
      </c>
      <c r="C48" s="50" t="s">
        <v>95</v>
      </c>
      <c r="D48" s="12" t="s">
        <v>114</v>
      </c>
      <c r="E48" s="12">
        <v>36</v>
      </c>
      <c r="F48" s="12" t="b">
        <v>0</v>
      </c>
      <c r="G48" s="12" t="s">
        <v>158</v>
      </c>
      <c r="H48" s="73">
        <f>IF(ISNUMBER(_xlfn.XLOOKUP($I48,IRMS[ID],IRMS[Mass (mg)],,0)),_xlfn.XLOOKUP($I48,IRMS[ID],IRMS[Mass (mg)],,0),NA())</f>
        <v>18.387</v>
      </c>
      <c r="I48" s="49">
        <v>6446</v>
      </c>
      <c r="J48" s="69">
        <f>IF(ISNUMBER(_xlfn.XLOOKUP($I48,IRMS[ID],IRMS[Mass (mg)],,0)),_xlfn.XLOOKUP($I48,IRMS[ID],IRMS[Mass (mg)],,0),NA())</f>
        <v>18.387</v>
      </c>
      <c r="K48" s="25">
        <f>IF(ISNUMBER(_xlfn.XLOOKUP($I48,IRMS[ID],IRMS[%N],,0)),_xlfn.XLOOKUP($I48,IRMS[ID],IRMS[%N],,0),NA())*(Table1[[#This Row],[IRMS Weight (mg)]]/Table1[[#This Row],[Sample Weight (mg)]])</f>
        <v>0.26974894427461077</v>
      </c>
      <c r="L48" s="25">
        <f>IF(ISNUMBER(_xlfn.XLOOKUP($I48,IRMS[ID],IRMS[δ¹⁵NAir (‰)],,0)),_xlfn.XLOOKUP($I48,IRMS[ID],IRMS[δ¹⁵NAir (‰)],,0),NA())</f>
        <v>4.6702043401507849</v>
      </c>
      <c r="M48" s="26">
        <f>IF(ISNUMBER(_xlfn.XLOOKUP($I48,IRMS[ID],IRMS[%C],,0)),_xlfn.XLOOKUP($I48,IRMS[ID],IRMS[%C],,0),NA())*(Table1[[#This Row],[IRMS Weight (mg)]]/Table1[[#This Row],[Sample Weight (mg)]])</f>
        <v>3.4539982690253908</v>
      </c>
      <c r="N48" s="65">
        <f>IF(ISNUMBER(_xlfn.XLOOKUP($I48,IRMS[ID],IRMS[δ¹³CVPDB (‰)],,0)),_xlfn.XLOOKUP($I48,IRMS[ID],IRMS[δ¹³CVPDB (‰)],,0),NA())</f>
        <v>-19.815261224680622</v>
      </c>
    </row>
    <row r="49" spans="1:14" x14ac:dyDescent="0.35">
      <c r="A49" s="62">
        <v>44378</v>
      </c>
      <c r="B49" s="47">
        <v>1</v>
      </c>
      <c r="C49" s="50" t="s">
        <v>96</v>
      </c>
      <c r="D49" s="12" t="s">
        <v>114</v>
      </c>
      <c r="E49" s="12">
        <v>40</v>
      </c>
      <c r="F49" s="12" t="b">
        <v>0</v>
      </c>
      <c r="G49" s="12" t="s">
        <v>158</v>
      </c>
      <c r="H49" s="73">
        <f>IF(ISNUMBER(_xlfn.XLOOKUP($I49,IRMS[ID],IRMS[Mass (mg)],,0)),_xlfn.XLOOKUP($I49,IRMS[ID],IRMS[Mass (mg)],,0),NA())</f>
        <v>20.774999999999999</v>
      </c>
      <c r="I49" s="49">
        <v>6447</v>
      </c>
      <c r="J49" s="69">
        <f>IF(ISNUMBER(_xlfn.XLOOKUP($I49,IRMS[ID],IRMS[Mass (mg)],,0)),_xlfn.XLOOKUP($I49,IRMS[ID],IRMS[Mass (mg)],,0),NA())</f>
        <v>20.774999999999999</v>
      </c>
      <c r="K49" s="25">
        <f>IF(ISNUMBER(_xlfn.XLOOKUP($I49,IRMS[ID],IRMS[%N],,0)),_xlfn.XLOOKUP($I49,IRMS[ID],IRMS[%N],,0),NA())*(Table1[[#This Row],[IRMS Weight (mg)]]/Table1[[#This Row],[Sample Weight (mg)]])</f>
        <v>0.28861058335036027</v>
      </c>
      <c r="L49" s="25">
        <f>IF(ISNUMBER(_xlfn.XLOOKUP($I49,IRMS[ID],IRMS[δ¹⁵NAir (‰)],,0)),_xlfn.XLOOKUP($I49,IRMS[ID],IRMS[δ¹⁵NAir (‰)],,0),NA())</f>
        <v>3.9785281916398487</v>
      </c>
      <c r="M49" s="26">
        <f>IF(ISNUMBER(_xlfn.XLOOKUP($I49,IRMS[ID],IRMS[%C],,0)),_xlfn.XLOOKUP($I49,IRMS[ID],IRMS[%C],,0),NA())*(Table1[[#This Row],[IRMS Weight (mg)]]/Table1[[#This Row],[Sample Weight (mg)]])</f>
        <v>4.1252608598557412</v>
      </c>
      <c r="N49" s="65">
        <f>IF(ISNUMBER(_xlfn.XLOOKUP($I49,IRMS[ID],IRMS[δ¹³CVPDB (‰)],,0)),_xlfn.XLOOKUP($I49,IRMS[ID],IRMS[δ¹³CVPDB (‰)],,0),NA())</f>
        <v>-20.045424810485436</v>
      </c>
    </row>
    <row r="50" spans="1:14" x14ac:dyDescent="0.35">
      <c r="A50" s="62">
        <v>44378</v>
      </c>
      <c r="B50" s="47">
        <v>1</v>
      </c>
      <c r="C50" s="50" t="s">
        <v>97</v>
      </c>
      <c r="D50" s="12" t="s">
        <v>114</v>
      </c>
      <c r="E50" s="12">
        <v>44</v>
      </c>
      <c r="F50" s="12" t="b">
        <v>0</v>
      </c>
      <c r="G50" s="12" t="s">
        <v>158</v>
      </c>
      <c r="H50" s="73">
        <f>IF(ISNUMBER(_xlfn.XLOOKUP($I50,IRMS[ID],IRMS[Mass (mg)],,0)),_xlfn.XLOOKUP($I50,IRMS[ID],IRMS[Mass (mg)],,0),NA())</f>
        <v>20.448</v>
      </c>
      <c r="I50" s="49">
        <v>6448</v>
      </c>
      <c r="J50" s="69">
        <f>IF(ISNUMBER(_xlfn.XLOOKUP($I50,IRMS[ID],IRMS[Mass (mg)],,0)),_xlfn.XLOOKUP($I50,IRMS[ID],IRMS[Mass (mg)],,0),NA())</f>
        <v>20.448</v>
      </c>
      <c r="K50" s="25">
        <f>IF(ISNUMBER(_xlfn.XLOOKUP($I50,IRMS[ID],IRMS[%N],,0)),_xlfn.XLOOKUP($I50,IRMS[ID],IRMS[%N],,0),NA())*(Table1[[#This Row],[IRMS Weight (mg)]]/Table1[[#This Row],[Sample Weight (mg)]])</f>
        <v>0.31736866954646642</v>
      </c>
      <c r="L50" s="25">
        <f>IF(ISNUMBER(_xlfn.XLOOKUP($I50,IRMS[ID],IRMS[δ¹⁵NAir (‰)],,0)),_xlfn.XLOOKUP($I50,IRMS[ID],IRMS[δ¹⁵NAir (‰)],,0),NA())</f>
        <v>3.5391749108701189</v>
      </c>
      <c r="M50" s="26">
        <f>IF(ISNUMBER(_xlfn.XLOOKUP($I50,IRMS[ID],IRMS[%C],,0)),_xlfn.XLOOKUP($I50,IRMS[ID],IRMS[%C],,0),NA())*(Table1[[#This Row],[IRMS Weight (mg)]]/Table1[[#This Row],[Sample Weight (mg)]])</f>
        <v>4.4937758137864856</v>
      </c>
      <c r="N50" s="65">
        <f>IF(ISNUMBER(_xlfn.XLOOKUP($I50,IRMS[ID],IRMS[δ¹³CVPDB (‰)],,0)),_xlfn.XLOOKUP($I50,IRMS[ID],IRMS[δ¹³CVPDB (‰)],,0),NA())</f>
        <v>-19.766279166195325</v>
      </c>
    </row>
    <row r="51" spans="1:14" x14ac:dyDescent="0.35">
      <c r="A51" s="62">
        <v>44378</v>
      </c>
      <c r="B51" s="47">
        <v>1</v>
      </c>
      <c r="C51" s="50" t="s">
        <v>98</v>
      </c>
      <c r="D51" s="12" t="s">
        <v>114</v>
      </c>
      <c r="E51" s="12">
        <v>48</v>
      </c>
      <c r="F51" s="12" t="b">
        <v>0</v>
      </c>
      <c r="G51" s="12" t="s">
        <v>158</v>
      </c>
      <c r="H51" s="73">
        <f>IF(ISNUMBER(_xlfn.XLOOKUP($I51,IRMS[ID],IRMS[Mass (mg)],,0)),_xlfn.XLOOKUP($I51,IRMS[ID],IRMS[Mass (mg)],,0),NA())</f>
        <v>21.074000000000002</v>
      </c>
      <c r="I51" s="49">
        <v>6449</v>
      </c>
      <c r="J51" s="69">
        <f>IF(ISNUMBER(_xlfn.XLOOKUP($I51,IRMS[ID],IRMS[Mass (mg)],,0)),_xlfn.XLOOKUP($I51,IRMS[ID],IRMS[Mass (mg)],,0),NA())</f>
        <v>21.074000000000002</v>
      </c>
      <c r="K51" s="25">
        <f>IF(ISNUMBER(_xlfn.XLOOKUP($I51,IRMS[ID],IRMS[%N],,0)),_xlfn.XLOOKUP($I51,IRMS[ID],IRMS[%N],,0),NA())*(Table1[[#This Row],[IRMS Weight (mg)]]/Table1[[#This Row],[Sample Weight (mg)]])</f>
        <v>0.27428769810948572</v>
      </c>
      <c r="L51" s="25">
        <f>IF(ISNUMBER(_xlfn.XLOOKUP($I51,IRMS[ID],IRMS[δ¹⁵NAir (‰)],,0)),_xlfn.XLOOKUP($I51,IRMS[ID],IRMS[δ¹⁵NAir (‰)],,0),NA())</f>
        <v>4.063958319315133</v>
      </c>
      <c r="M51" s="26">
        <f>IF(ISNUMBER(_xlfn.XLOOKUP($I51,IRMS[ID],IRMS[%C],,0)),_xlfn.XLOOKUP($I51,IRMS[ID],IRMS[%C],,0),NA())*(Table1[[#This Row],[IRMS Weight (mg)]]/Table1[[#This Row],[Sample Weight (mg)]])</f>
        <v>3.7993868608854329</v>
      </c>
      <c r="N51" s="65">
        <f>IF(ISNUMBER(_xlfn.XLOOKUP($I51,IRMS[ID],IRMS[δ¹³CVPDB (‰)],,0)),_xlfn.XLOOKUP($I51,IRMS[ID],IRMS[δ¹³CVPDB (‰)],,0),NA())</f>
        <v>-20.137918002938832</v>
      </c>
    </row>
    <row r="52" spans="1:14" x14ac:dyDescent="0.35">
      <c r="A52" s="62">
        <v>44378</v>
      </c>
      <c r="B52" s="47">
        <v>1</v>
      </c>
      <c r="C52" s="50" t="s">
        <v>117</v>
      </c>
      <c r="D52" s="12" t="s">
        <v>114</v>
      </c>
      <c r="E52" s="12">
        <v>48</v>
      </c>
      <c r="F52" s="12" t="b">
        <v>0</v>
      </c>
      <c r="G52" s="12" t="s">
        <v>158</v>
      </c>
      <c r="H52" s="73">
        <f>IF(ISNUMBER(_xlfn.XLOOKUP($I52,IRMS[ID],IRMS[Mass (mg)],,0)),_xlfn.XLOOKUP($I52,IRMS[ID],IRMS[Mass (mg)],,0),NA())</f>
        <v>20.832000000000001</v>
      </c>
      <c r="I52" s="49">
        <v>6450</v>
      </c>
      <c r="J52" s="69">
        <f>IF(ISNUMBER(_xlfn.XLOOKUP($I52,IRMS[ID],IRMS[Mass (mg)],,0)),_xlfn.XLOOKUP($I52,IRMS[ID],IRMS[Mass (mg)],,0),NA())</f>
        <v>20.832000000000001</v>
      </c>
      <c r="K52" s="25">
        <f>IF(ISNUMBER(_xlfn.XLOOKUP($I52,IRMS[ID],IRMS[%N],,0)),_xlfn.XLOOKUP($I52,IRMS[ID],IRMS[%N],,0),NA())*(Table1[[#This Row],[IRMS Weight (mg)]]/Table1[[#This Row],[Sample Weight (mg)]])</f>
        <v>0.2764727182921205</v>
      </c>
      <c r="L52" s="25">
        <f>IF(ISNUMBER(_xlfn.XLOOKUP($I52,IRMS[ID],IRMS[δ¹⁵NAir (‰)],,0)),_xlfn.XLOOKUP($I52,IRMS[ID],IRMS[δ¹⁵NAir (‰)],,0),NA())</f>
        <v>3.938306326827484</v>
      </c>
      <c r="M52" s="26">
        <f>IF(ISNUMBER(_xlfn.XLOOKUP($I52,IRMS[ID],IRMS[%C],,0)),_xlfn.XLOOKUP($I52,IRMS[ID],IRMS[%C],,0),NA())*(Table1[[#This Row],[IRMS Weight (mg)]]/Table1[[#This Row],[Sample Weight (mg)]])</f>
        <v>3.9030720005388404</v>
      </c>
      <c r="N52" s="65">
        <f>IF(ISNUMBER(_xlfn.XLOOKUP($I52,IRMS[ID],IRMS[δ¹³CVPDB (‰)],,0)),_xlfn.XLOOKUP($I52,IRMS[ID],IRMS[δ¹³CVPDB (‰)],,0),NA())</f>
        <v>-20.264459326533924</v>
      </c>
    </row>
    <row r="53" spans="1:14" x14ac:dyDescent="0.35">
      <c r="A53" s="62">
        <v>44378</v>
      </c>
      <c r="B53" s="47">
        <v>1</v>
      </c>
      <c r="C53" s="50" t="s">
        <v>99</v>
      </c>
      <c r="D53" s="12" t="s">
        <v>114</v>
      </c>
      <c r="E53" s="12">
        <v>52</v>
      </c>
      <c r="F53" s="12" t="b">
        <v>0</v>
      </c>
      <c r="G53" s="12" t="s">
        <v>158</v>
      </c>
      <c r="H53" s="73">
        <f>IF(ISNUMBER(_xlfn.XLOOKUP($I53,IRMS[ID],IRMS[Mass (mg)],,0)),_xlfn.XLOOKUP($I53,IRMS[ID],IRMS[Mass (mg)],,0),NA())</f>
        <v>23.696999999999999</v>
      </c>
      <c r="I53" s="49">
        <v>6451</v>
      </c>
      <c r="J53" s="69">
        <f>IF(ISNUMBER(_xlfn.XLOOKUP($I53,IRMS[ID],IRMS[Mass (mg)],,0)),_xlfn.XLOOKUP($I53,IRMS[ID],IRMS[Mass (mg)],,0),NA())</f>
        <v>23.696999999999999</v>
      </c>
      <c r="K53" s="25">
        <f>IF(ISNUMBER(_xlfn.XLOOKUP($I53,IRMS[ID],IRMS[%N],,0)),_xlfn.XLOOKUP($I53,IRMS[ID],IRMS[%N],,0),NA())*(Table1[[#This Row],[IRMS Weight (mg)]]/Table1[[#This Row],[Sample Weight (mg)]])</f>
        <v>0.27101917167919853</v>
      </c>
      <c r="L53" s="25">
        <f>IF(ISNUMBER(_xlfn.XLOOKUP($I53,IRMS[ID],IRMS[δ¹⁵NAir (‰)],,0)),_xlfn.XLOOKUP($I53,IRMS[ID],IRMS[δ¹⁵NAir (‰)],,0),NA())</f>
        <v>3.8709011643942217</v>
      </c>
      <c r="M53" s="26">
        <f>IF(ISNUMBER(_xlfn.XLOOKUP($I53,IRMS[ID],IRMS[%C],,0)),_xlfn.XLOOKUP($I53,IRMS[ID],IRMS[%C],,0),NA())*(Table1[[#This Row],[IRMS Weight (mg)]]/Table1[[#This Row],[Sample Weight (mg)]])</f>
        <v>3.9586299066490591</v>
      </c>
      <c r="N53" s="65">
        <f>IF(ISNUMBER(_xlfn.XLOOKUP($I53,IRMS[ID],IRMS[δ¹³CVPDB (‰)],,0)),_xlfn.XLOOKUP($I53,IRMS[ID],IRMS[δ¹³CVPDB (‰)],,0),NA())</f>
        <v>-20.429466913029817</v>
      </c>
    </row>
    <row r="54" spans="1:14" x14ac:dyDescent="0.35">
      <c r="A54" s="62">
        <v>44744</v>
      </c>
      <c r="B54" s="47">
        <v>2</v>
      </c>
      <c r="C54" s="50" t="s">
        <v>106</v>
      </c>
      <c r="D54" s="12" t="s">
        <v>114</v>
      </c>
      <c r="E54" s="12">
        <v>0</v>
      </c>
      <c r="F54" s="12" t="b">
        <v>0</v>
      </c>
      <c r="G54" s="12" t="s">
        <v>177</v>
      </c>
      <c r="H54" s="73">
        <f>IF(ISNUMBER(_xlfn.XLOOKUP($I54,IRMS[ID],IRMS[Mass (mg)],,0)),_xlfn.XLOOKUP($I54,IRMS[ID],IRMS[Mass (mg)],,0),NA())</f>
        <v>18.646999999999998</v>
      </c>
      <c r="I54" s="49">
        <v>6507</v>
      </c>
      <c r="J54" s="69">
        <f>IF(ISNUMBER(_xlfn.XLOOKUP($I54,IRMS[ID],IRMS[Mass (mg)],,0)),_xlfn.XLOOKUP($I54,IRMS[ID],IRMS[Mass (mg)],,0),NA())</f>
        <v>18.646999999999998</v>
      </c>
      <c r="K54" s="25">
        <f>IF(ISNUMBER(_xlfn.XLOOKUP($I54,IRMS[ID],IRMS[%N],,0)),_xlfn.XLOOKUP($I54,IRMS[ID],IRMS[%N],,0),NA())*(Table1[[#This Row],[IRMS Weight (mg)]]/Table1[[#This Row],[Sample Weight (mg)]])</f>
        <v>0.65445943445810884</v>
      </c>
      <c r="L54" s="25">
        <f>IF(ISNUMBER(_xlfn.XLOOKUP($I54,IRMS[ID],IRMS[δ¹⁵NAir (‰)],,0)),_xlfn.XLOOKUP($I54,IRMS[ID],IRMS[δ¹⁵NAir (‰)],,0),NA())</f>
        <v>8.01444065642551</v>
      </c>
      <c r="M54" s="26">
        <f>IF(ISNUMBER(_xlfn.XLOOKUP($I54,IRMS[ID],IRMS[%C],,0)),_xlfn.XLOOKUP($I54,IRMS[ID],IRMS[%C],,0),NA())*(Table1[[#This Row],[IRMS Weight (mg)]]/Table1[[#This Row],[Sample Weight (mg)]])</f>
        <v>6.398160401284497</v>
      </c>
      <c r="N54" s="65">
        <f>IF(ISNUMBER(_xlfn.XLOOKUP($I54,IRMS[ID],IRMS[δ¹³CVPDB (‰)],,0)),_xlfn.XLOOKUP($I54,IRMS[ID],IRMS[δ¹³CVPDB (‰)],,0),NA())</f>
        <v>-20.463806697928721</v>
      </c>
    </row>
    <row r="55" spans="1:14" x14ac:dyDescent="0.35">
      <c r="A55" s="62">
        <v>44744</v>
      </c>
      <c r="B55" s="47">
        <v>2</v>
      </c>
      <c r="C55" s="50" t="s">
        <v>26</v>
      </c>
      <c r="D55" s="12" t="s">
        <v>114</v>
      </c>
      <c r="E55" s="12">
        <v>1</v>
      </c>
      <c r="F55" s="12" t="b">
        <v>0</v>
      </c>
      <c r="G55" s="12" t="s">
        <v>177</v>
      </c>
      <c r="H55" s="73">
        <f>IF(ISNUMBER(_xlfn.XLOOKUP($I55,IRMS[ID],IRMS[Mass (mg)],,0)),_xlfn.XLOOKUP($I55,IRMS[ID],IRMS[Mass (mg)],,0),NA())</f>
        <v>23.294</v>
      </c>
      <c r="I55" s="49">
        <v>6508</v>
      </c>
      <c r="J55" s="69">
        <f>IF(ISNUMBER(_xlfn.XLOOKUP($I55,IRMS[ID],IRMS[Mass (mg)],,0)),_xlfn.XLOOKUP($I55,IRMS[ID],IRMS[Mass (mg)],,0),NA())</f>
        <v>23.294</v>
      </c>
      <c r="K55" s="25">
        <f>IF(ISNUMBER(_xlfn.XLOOKUP($I55,IRMS[ID],IRMS[%N],,0)),_xlfn.XLOOKUP($I55,IRMS[ID],IRMS[%N],,0),NA())*(Table1[[#This Row],[IRMS Weight (mg)]]/Table1[[#This Row],[Sample Weight (mg)]])</f>
        <v>0.61126517204879816</v>
      </c>
      <c r="L55" s="25">
        <f>IF(ISNUMBER(_xlfn.XLOOKUP($I55,IRMS[ID],IRMS[δ¹⁵NAir (‰)],,0)),_xlfn.XLOOKUP($I55,IRMS[ID],IRMS[δ¹⁵NAir (‰)],,0),NA())</f>
        <v>8.0456473596616913</v>
      </c>
      <c r="M55" s="26">
        <f>IF(ISNUMBER(_xlfn.XLOOKUP($I55,IRMS[ID],IRMS[%C],,0)),_xlfn.XLOOKUP($I55,IRMS[ID],IRMS[%C],,0),NA())*(Table1[[#This Row],[IRMS Weight (mg)]]/Table1[[#This Row],[Sample Weight (mg)]])</f>
        <v>6.0358651189108645</v>
      </c>
      <c r="N55" s="65">
        <f>IF(ISNUMBER(_xlfn.XLOOKUP($I55,IRMS[ID],IRMS[δ¹³CVPDB (‰)],,0)),_xlfn.XLOOKUP($I55,IRMS[ID],IRMS[δ¹³CVPDB (‰)],,0),NA())</f>
        <v>-20.184122148689919</v>
      </c>
    </row>
    <row r="56" spans="1:14" x14ac:dyDescent="0.35">
      <c r="A56" s="62">
        <v>44744</v>
      </c>
      <c r="B56" s="47">
        <v>2</v>
      </c>
      <c r="C56" s="50" t="s">
        <v>27</v>
      </c>
      <c r="D56" s="12" t="s">
        <v>114</v>
      </c>
      <c r="E56" s="12">
        <v>4</v>
      </c>
      <c r="F56" s="12" t="b">
        <v>0</v>
      </c>
      <c r="G56" s="12" t="s">
        <v>177</v>
      </c>
      <c r="H56" s="73">
        <f>IF(ISNUMBER(_xlfn.XLOOKUP($I56,IRMS[ID],IRMS[Mass (mg)],,0)),_xlfn.XLOOKUP($I56,IRMS[ID],IRMS[Mass (mg)],,0),NA())</f>
        <v>19.867999999999999</v>
      </c>
      <c r="I56" s="49">
        <v>6509</v>
      </c>
      <c r="J56" s="69">
        <f>IF(ISNUMBER(_xlfn.XLOOKUP($I56,IRMS[ID],IRMS[Mass (mg)],,0)),_xlfn.XLOOKUP($I56,IRMS[ID],IRMS[Mass (mg)],,0),NA())</f>
        <v>19.867999999999999</v>
      </c>
      <c r="K56" s="25">
        <f>IF(ISNUMBER(_xlfn.XLOOKUP($I56,IRMS[ID],IRMS[%N],,0)),_xlfn.XLOOKUP($I56,IRMS[ID],IRMS[%N],,0),NA())*(Table1[[#This Row],[IRMS Weight (mg)]]/Table1[[#This Row],[Sample Weight (mg)]])</f>
        <v>0.41228323281958196</v>
      </c>
      <c r="L56" s="25">
        <f>IF(ISNUMBER(_xlfn.XLOOKUP($I56,IRMS[ID],IRMS[δ¹⁵NAir (‰)],,0)),_xlfn.XLOOKUP($I56,IRMS[ID],IRMS[δ¹⁵NAir (‰)],,0),NA())</f>
        <v>8.1576727898129278</v>
      </c>
      <c r="M56" s="26">
        <f>IF(ISNUMBER(_xlfn.XLOOKUP($I56,IRMS[ID],IRMS[%C],,0)),_xlfn.XLOOKUP($I56,IRMS[ID],IRMS[%C],,0),NA())*(Table1[[#This Row],[IRMS Weight (mg)]]/Table1[[#This Row],[Sample Weight (mg)]])</f>
        <v>4.7114342751144633</v>
      </c>
      <c r="N56" s="65">
        <f>IF(ISNUMBER(_xlfn.XLOOKUP($I56,IRMS[ID],IRMS[δ¹³CVPDB (‰)],,0)),_xlfn.XLOOKUP($I56,IRMS[ID],IRMS[δ¹³CVPDB (‰)],,0),NA())</f>
        <v>-20.410701832584298</v>
      </c>
    </row>
    <row r="57" spans="1:14" x14ac:dyDescent="0.35">
      <c r="A57" s="62">
        <v>44744</v>
      </c>
      <c r="B57" s="47">
        <v>2</v>
      </c>
      <c r="C57" s="50" t="s">
        <v>28</v>
      </c>
      <c r="D57" s="12" t="s">
        <v>114</v>
      </c>
      <c r="E57" s="12">
        <v>8</v>
      </c>
      <c r="F57" s="12" t="b">
        <v>0</v>
      </c>
      <c r="G57" s="12" t="s">
        <v>177</v>
      </c>
      <c r="H57" s="73">
        <f>IF(ISNUMBER(_xlfn.XLOOKUP($I57,IRMS[ID],IRMS[Mass (mg)],,0)),_xlfn.XLOOKUP($I57,IRMS[ID],IRMS[Mass (mg)],,0),NA())</f>
        <v>18.573</v>
      </c>
      <c r="I57" s="49">
        <v>6510</v>
      </c>
      <c r="J57" s="69">
        <f>IF(ISNUMBER(_xlfn.XLOOKUP($I57,IRMS[ID],IRMS[Mass (mg)],,0)),_xlfn.XLOOKUP($I57,IRMS[ID],IRMS[Mass (mg)],,0),NA())</f>
        <v>18.573</v>
      </c>
      <c r="K57" s="25">
        <f>IF(ISNUMBER(_xlfn.XLOOKUP($I57,IRMS[ID],IRMS[%N],,0)),_xlfn.XLOOKUP($I57,IRMS[ID],IRMS[%N],,0),NA())*(Table1[[#This Row],[IRMS Weight (mg)]]/Table1[[#This Row],[Sample Weight (mg)]])</f>
        <v>0.38033519474971555</v>
      </c>
      <c r="L57" s="25">
        <f>IF(ISNUMBER(_xlfn.XLOOKUP($I57,IRMS[ID],IRMS[δ¹⁵NAir (‰)],,0)),_xlfn.XLOOKUP($I57,IRMS[ID],IRMS[δ¹⁵NAir (‰)],,0),NA())</f>
        <v>7.9074292427443726</v>
      </c>
      <c r="M57" s="26">
        <f>IF(ISNUMBER(_xlfn.XLOOKUP($I57,IRMS[ID],IRMS[%C],,0)),_xlfn.XLOOKUP($I57,IRMS[ID],IRMS[%C],,0),NA())*(Table1[[#This Row],[IRMS Weight (mg)]]/Table1[[#This Row],[Sample Weight (mg)]])</f>
        <v>4.7138257773985837</v>
      </c>
      <c r="N57" s="65">
        <f>IF(ISNUMBER(_xlfn.XLOOKUP($I57,IRMS[ID],IRMS[δ¹³CVPDB (‰)],,0)),_xlfn.XLOOKUP($I57,IRMS[ID],IRMS[δ¹³CVPDB (‰)],,0),NA())</f>
        <v>-20.862556155549619</v>
      </c>
    </row>
    <row r="58" spans="1:14" x14ac:dyDescent="0.35">
      <c r="A58" s="62">
        <v>44744</v>
      </c>
      <c r="B58" s="47">
        <v>2</v>
      </c>
      <c r="C58" s="50" t="s">
        <v>29</v>
      </c>
      <c r="D58" s="12" t="s">
        <v>114</v>
      </c>
      <c r="E58" s="12">
        <v>12</v>
      </c>
      <c r="F58" s="12" t="b">
        <v>0</v>
      </c>
      <c r="G58" s="12" t="s">
        <v>177</v>
      </c>
      <c r="H58" s="73">
        <f>IF(ISNUMBER(_xlfn.XLOOKUP($I58,IRMS[ID],IRMS[Mass (mg)],,0)),_xlfn.XLOOKUP($I58,IRMS[ID],IRMS[Mass (mg)],,0),NA())</f>
        <v>20.417000000000002</v>
      </c>
      <c r="I58" s="49">
        <v>6511</v>
      </c>
      <c r="J58" s="69">
        <f>IF(ISNUMBER(_xlfn.XLOOKUP($I58,IRMS[ID],IRMS[Mass (mg)],,0)),_xlfn.XLOOKUP($I58,IRMS[ID],IRMS[Mass (mg)],,0),NA())</f>
        <v>20.417000000000002</v>
      </c>
      <c r="K58" s="25">
        <f>IF(ISNUMBER(_xlfn.XLOOKUP($I58,IRMS[ID],IRMS[%N],,0)),_xlfn.XLOOKUP($I58,IRMS[ID],IRMS[%N],,0),NA())*(Table1[[#This Row],[IRMS Weight (mg)]]/Table1[[#This Row],[Sample Weight (mg)]])</f>
        <v>0.32075410805799681</v>
      </c>
      <c r="L58" s="25">
        <f>IF(ISNUMBER(_xlfn.XLOOKUP($I58,IRMS[ID],IRMS[δ¹⁵NAir (‰)],,0)),_xlfn.XLOOKUP($I58,IRMS[ID],IRMS[δ¹⁵NAir (‰)],,0),NA())</f>
        <v>8.0727487482059512</v>
      </c>
      <c r="M58" s="26">
        <f>IF(ISNUMBER(_xlfn.XLOOKUP($I58,IRMS[ID],IRMS[%C],,0)),_xlfn.XLOOKUP($I58,IRMS[ID],IRMS[%C],,0),NA())*(Table1[[#This Row],[IRMS Weight (mg)]]/Table1[[#This Row],[Sample Weight (mg)]])</f>
        <v>4.0156747038885552</v>
      </c>
      <c r="N58" s="65">
        <f>IF(ISNUMBER(_xlfn.XLOOKUP($I58,IRMS[ID],IRMS[δ¹³CVPDB (‰)],,0)),_xlfn.XLOOKUP($I58,IRMS[ID],IRMS[δ¹³CVPDB (‰)],,0),NA())</f>
        <v>-20.689649175257941</v>
      </c>
    </row>
    <row r="59" spans="1:14" x14ac:dyDescent="0.35">
      <c r="A59" s="62">
        <v>44744</v>
      </c>
      <c r="B59" s="47">
        <v>2</v>
      </c>
      <c r="C59" s="50" t="s">
        <v>30</v>
      </c>
      <c r="D59" s="12" t="s">
        <v>114</v>
      </c>
      <c r="E59" s="12">
        <v>12</v>
      </c>
      <c r="F59" s="12" t="b">
        <v>0</v>
      </c>
      <c r="G59" s="12" t="s">
        <v>177</v>
      </c>
      <c r="H59" s="73">
        <f>IF(ISNUMBER(_xlfn.XLOOKUP($I59,IRMS[ID],IRMS[Mass (mg)],,0)),_xlfn.XLOOKUP($I59,IRMS[ID],IRMS[Mass (mg)],,0),NA())</f>
        <v>21.29</v>
      </c>
      <c r="I59" s="49">
        <v>6512</v>
      </c>
      <c r="J59" s="69">
        <f>IF(ISNUMBER(_xlfn.XLOOKUP($I59,IRMS[ID],IRMS[Mass (mg)],,0)),_xlfn.XLOOKUP($I59,IRMS[ID],IRMS[Mass (mg)],,0),NA())</f>
        <v>21.29</v>
      </c>
      <c r="K59" s="25">
        <f>IF(ISNUMBER(_xlfn.XLOOKUP($I59,IRMS[ID],IRMS[%N],,0)),_xlfn.XLOOKUP($I59,IRMS[ID],IRMS[%N],,0),NA())*(Table1[[#This Row],[IRMS Weight (mg)]]/Table1[[#This Row],[Sample Weight (mg)]])</f>
        <v>0.32073020447775746</v>
      </c>
      <c r="L59" s="25">
        <f>IF(ISNUMBER(_xlfn.XLOOKUP($I59,IRMS[ID],IRMS[δ¹⁵NAir (‰)],,0)),_xlfn.XLOOKUP($I59,IRMS[ID],IRMS[δ¹⁵NAir (‰)],,0),NA())</f>
        <v>8.0173167343940062</v>
      </c>
      <c r="M59" s="26">
        <f>IF(ISNUMBER(_xlfn.XLOOKUP($I59,IRMS[ID],IRMS[%C],,0)),_xlfn.XLOOKUP($I59,IRMS[ID],IRMS[%C],,0),NA())*(Table1[[#This Row],[IRMS Weight (mg)]]/Table1[[#This Row],[Sample Weight (mg)]])</f>
        <v>4.026692786936624</v>
      </c>
      <c r="N59" s="65">
        <f>IF(ISNUMBER(_xlfn.XLOOKUP($I59,IRMS[ID],IRMS[δ¹³CVPDB (‰)],,0)),_xlfn.XLOOKUP($I59,IRMS[ID],IRMS[δ¹³CVPDB (‰)],,0),NA())</f>
        <v>-20.621950902242141</v>
      </c>
    </row>
    <row r="60" spans="1:14" x14ac:dyDescent="0.35">
      <c r="A60" s="62">
        <v>44744</v>
      </c>
      <c r="B60" s="47">
        <v>2</v>
      </c>
      <c r="C60" s="50" t="s">
        <v>31</v>
      </c>
      <c r="D60" s="12" t="s">
        <v>114</v>
      </c>
      <c r="E60" s="12">
        <v>16</v>
      </c>
      <c r="F60" s="12" t="b">
        <v>0</v>
      </c>
      <c r="G60" s="12" t="s">
        <v>177</v>
      </c>
      <c r="H60" s="73">
        <f>IF(ISNUMBER(_xlfn.XLOOKUP($I60,IRMS[ID],IRMS[Mass (mg)],,0)),_xlfn.XLOOKUP($I60,IRMS[ID],IRMS[Mass (mg)],,0),NA())</f>
        <v>19.645</v>
      </c>
      <c r="I60" s="49">
        <v>6513</v>
      </c>
      <c r="J60" s="69">
        <f>IF(ISNUMBER(_xlfn.XLOOKUP($I60,IRMS[ID],IRMS[Mass (mg)],,0)),_xlfn.XLOOKUP($I60,IRMS[ID],IRMS[Mass (mg)],,0),NA())</f>
        <v>19.645</v>
      </c>
      <c r="K60" s="25">
        <f>IF(ISNUMBER(_xlfn.XLOOKUP($I60,IRMS[ID],IRMS[%N],,0)),_xlfn.XLOOKUP($I60,IRMS[ID],IRMS[%N],,0),NA())*(Table1[[#This Row],[IRMS Weight (mg)]]/Table1[[#This Row],[Sample Weight (mg)]])</f>
        <v>0.27033235699238306</v>
      </c>
      <c r="L60" s="25">
        <f>IF(ISNUMBER(_xlfn.XLOOKUP($I60,IRMS[ID],IRMS[δ¹⁵NAir (‰)],,0)),_xlfn.XLOOKUP($I60,IRMS[ID],IRMS[δ¹⁵NAir (‰)],,0),NA())</f>
        <v>7.9930190995140826</v>
      </c>
      <c r="M60" s="26">
        <f>IF(ISNUMBER(_xlfn.XLOOKUP($I60,IRMS[ID],IRMS[%C],,0)),_xlfn.XLOOKUP($I60,IRMS[ID],IRMS[%C],,0),NA())*(Table1[[#This Row],[IRMS Weight (mg)]]/Table1[[#This Row],[Sample Weight (mg)]])</f>
        <v>3.4420511191682892</v>
      </c>
      <c r="N60" s="65">
        <f>IF(ISNUMBER(_xlfn.XLOOKUP($I60,IRMS[ID],IRMS[δ¹³CVPDB (‰)],,0)),_xlfn.XLOOKUP($I60,IRMS[ID],IRMS[δ¹³CVPDB (‰)],,0),NA())</f>
        <v>-20.739211553777739</v>
      </c>
    </row>
    <row r="61" spans="1:14" x14ac:dyDescent="0.35">
      <c r="A61" s="62">
        <v>44744</v>
      </c>
      <c r="B61" s="47">
        <v>2</v>
      </c>
      <c r="C61" s="50" t="s">
        <v>32</v>
      </c>
      <c r="D61" s="12" t="s">
        <v>114</v>
      </c>
      <c r="E61" s="12">
        <v>20</v>
      </c>
      <c r="F61" s="12" t="b">
        <v>0</v>
      </c>
      <c r="G61" s="12" t="s">
        <v>177</v>
      </c>
      <c r="H61" s="73">
        <f>IF(ISNUMBER(_xlfn.XLOOKUP($I61,IRMS[ID],IRMS[Mass (mg)],,0)),_xlfn.XLOOKUP($I61,IRMS[ID],IRMS[Mass (mg)],,0),NA())</f>
        <v>20.116</v>
      </c>
      <c r="I61" s="49">
        <v>6514</v>
      </c>
      <c r="J61" s="69">
        <f>IF(ISNUMBER(_xlfn.XLOOKUP($I61,IRMS[ID],IRMS[Mass (mg)],,0)),_xlfn.XLOOKUP($I61,IRMS[ID],IRMS[Mass (mg)],,0),NA())</f>
        <v>20.116</v>
      </c>
      <c r="K61" s="25">
        <f>IF(ISNUMBER(_xlfn.XLOOKUP($I61,IRMS[ID],IRMS[%N],,0)),_xlfn.XLOOKUP($I61,IRMS[ID],IRMS[%N],,0),NA())*(Table1[[#This Row],[IRMS Weight (mg)]]/Table1[[#This Row],[Sample Weight (mg)]])</f>
        <v>0.22748561609998974</v>
      </c>
      <c r="L61" s="25">
        <f>IF(ISNUMBER(_xlfn.XLOOKUP($I61,IRMS[ID],IRMS[δ¹⁵NAir (‰)],,0)),_xlfn.XLOOKUP($I61,IRMS[ID],IRMS[δ¹⁵NAir (‰)],,0),NA())</f>
        <v>7.0473381796030976</v>
      </c>
      <c r="M61" s="26">
        <f>IF(ISNUMBER(_xlfn.XLOOKUP($I61,IRMS[ID],IRMS[%C],,0)),_xlfn.XLOOKUP($I61,IRMS[ID],IRMS[%C],,0),NA())*(Table1[[#This Row],[IRMS Weight (mg)]]/Table1[[#This Row],[Sample Weight (mg)]])</f>
        <v>2.7262891719277405</v>
      </c>
      <c r="N61" s="65">
        <f>IF(ISNUMBER(_xlfn.XLOOKUP($I61,IRMS[ID],IRMS[δ¹³CVPDB (‰)],,0)),_xlfn.XLOOKUP($I61,IRMS[ID],IRMS[δ¹³CVPDB (‰)],,0),NA())</f>
        <v>-19.757130058128649</v>
      </c>
    </row>
    <row r="62" spans="1:14" x14ac:dyDescent="0.35">
      <c r="A62" s="62">
        <v>44744</v>
      </c>
      <c r="B62" s="47">
        <v>2</v>
      </c>
      <c r="C62" s="50" t="s">
        <v>33</v>
      </c>
      <c r="D62" s="12" t="s">
        <v>114</v>
      </c>
      <c r="E62" s="12">
        <v>24</v>
      </c>
      <c r="F62" s="12" t="b">
        <v>0</v>
      </c>
      <c r="G62" s="12" t="s">
        <v>177</v>
      </c>
      <c r="H62" s="73">
        <f>IF(ISNUMBER(_xlfn.XLOOKUP($I62,IRMS[ID],IRMS[Mass (mg)],,0)),_xlfn.XLOOKUP($I62,IRMS[ID],IRMS[Mass (mg)],,0),NA())</f>
        <v>20</v>
      </c>
      <c r="I62" s="49">
        <v>6515</v>
      </c>
      <c r="J62" s="69">
        <f>IF(ISNUMBER(_xlfn.XLOOKUP($I62,IRMS[ID],IRMS[Mass (mg)],,0)),_xlfn.XLOOKUP($I62,IRMS[ID],IRMS[Mass (mg)],,0),NA())</f>
        <v>20</v>
      </c>
      <c r="K62" s="25">
        <f>IF(ISNUMBER(_xlfn.XLOOKUP($I62,IRMS[ID],IRMS[%N],,0)),_xlfn.XLOOKUP($I62,IRMS[ID],IRMS[%N],,0),NA())*(Table1[[#This Row],[IRMS Weight (mg)]]/Table1[[#This Row],[Sample Weight (mg)]])</f>
        <v>0.22499354045821515</v>
      </c>
      <c r="L62" s="25">
        <f>IF(ISNUMBER(_xlfn.XLOOKUP($I62,IRMS[ID],IRMS[δ¹⁵NAir (‰)],,0)),_xlfn.XLOOKUP($I62,IRMS[ID],IRMS[δ¹⁵NAir (‰)],,0),NA())</f>
        <v>5.4703856966314186</v>
      </c>
      <c r="M62" s="26">
        <f>IF(ISNUMBER(_xlfn.XLOOKUP($I62,IRMS[ID],IRMS[%C],,0)),_xlfn.XLOOKUP($I62,IRMS[ID],IRMS[%C],,0),NA())*(Table1[[#This Row],[IRMS Weight (mg)]]/Table1[[#This Row],[Sample Weight (mg)]])</f>
        <v>2.7775305730870663</v>
      </c>
      <c r="N62" s="65">
        <f>IF(ISNUMBER(_xlfn.XLOOKUP($I62,IRMS[ID],IRMS[δ¹³CVPDB (‰)],,0)),_xlfn.XLOOKUP($I62,IRMS[ID],IRMS[δ¹³CVPDB (‰)],,0),NA())</f>
        <v>-18.724381812028099</v>
      </c>
    </row>
    <row r="63" spans="1:14" x14ac:dyDescent="0.35">
      <c r="A63" s="62">
        <v>44744</v>
      </c>
      <c r="B63" s="47">
        <v>2</v>
      </c>
      <c r="C63" s="50" t="s">
        <v>34</v>
      </c>
      <c r="D63" s="12" t="s">
        <v>114</v>
      </c>
      <c r="E63" s="12">
        <v>28</v>
      </c>
      <c r="F63" s="12" t="b">
        <v>0</v>
      </c>
      <c r="G63" s="12" t="s">
        <v>177</v>
      </c>
      <c r="H63" s="73">
        <f>IF(ISNUMBER(_xlfn.XLOOKUP($I63,IRMS[ID],IRMS[Mass (mg)],,0)),_xlfn.XLOOKUP($I63,IRMS[ID],IRMS[Mass (mg)],,0),NA())</f>
        <v>20.859000000000002</v>
      </c>
      <c r="I63" s="49">
        <v>6516</v>
      </c>
      <c r="J63" s="69">
        <f>IF(ISNUMBER(_xlfn.XLOOKUP($I63,IRMS[ID],IRMS[Mass (mg)],,0)),_xlfn.XLOOKUP($I63,IRMS[ID],IRMS[Mass (mg)],,0),NA())</f>
        <v>20.859000000000002</v>
      </c>
      <c r="K63" s="25">
        <f>IF(ISNUMBER(_xlfn.XLOOKUP($I63,IRMS[ID],IRMS[%N],,0)),_xlfn.XLOOKUP($I63,IRMS[ID],IRMS[%N],,0),NA())*(Table1[[#This Row],[IRMS Weight (mg)]]/Table1[[#This Row],[Sample Weight (mg)]])</f>
        <v>0.2335576992929724</v>
      </c>
      <c r="L63" s="25">
        <f>IF(ISNUMBER(_xlfn.XLOOKUP($I63,IRMS[ID],IRMS[δ¹⁵NAir (‰)],,0)),_xlfn.XLOOKUP($I63,IRMS[ID],IRMS[δ¹⁵NAir (‰)],,0),NA())</f>
        <v>4.959411448383765</v>
      </c>
      <c r="M63" s="26">
        <f>IF(ISNUMBER(_xlfn.XLOOKUP($I63,IRMS[ID],IRMS[%C],,0)),_xlfn.XLOOKUP($I63,IRMS[ID],IRMS[%C],,0),NA())*(Table1[[#This Row],[IRMS Weight (mg)]]/Table1[[#This Row],[Sample Weight (mg)]])</f>
        <v>2.9321156320352584</v>
      </c>
      <c r="N63" s="65">
        <f>IF(ISNUMBER(_xlfn.XLOOKUP($I63,IRMS[ID],IRMS[δ¹³CVPDB (‰)],,0)),_xlfn.XLOOKUP($I63,IRMS[ID],IRMS[δ¹³CVPDB (‰)],,0),NA())</f>
        <v>-19.528019042481432</v>
      </c>
    </row>
    <row r="64" spans="1:14" x14ac:dyDescent="0.35">
      <c r="A64" s="62">
        <v>44744</v>
      </c>
      <c r="B64" s="47">
        <v>2</v>
      </c>
      <c r="C64" s="50" t="s">
        <v>35</v>
      </c>
      <c r="D64" s="12" t="s">
        <v>114</v>
      </c>
      <c r="E64" s="12">
        <v>32</v>
      </c>
      <c r="F64" s="12" t="b">
        <v>0</v>
      </c>
      <c r="G64" s="12" t="s">
        <v>177</v>
      </c>
      <c r="H64" s="73">
        <f>IF(ISNUMBER(_xlfn.XLOOKUP($I64,IRMS[ID],IRMS[Mass (mg)],,0)),_xlfn.XLOOKUP($I64,IRMS[ID],IRMS[Mass (mg)],,0),NA())</f>
        <v>20.282</v>
      </c>
      <c r="I64" s="49">
        <v>6517</v>
      </c>
      <c r="J64" s="69">
        <f>IF(ISNUMBER(_xlfn.XLOOKUP($I64,IRMS[ID],IRMS[Mass (mg)],,0)),_xlfn.XLOOKUP($I64,IRMS[ID],IRMS[Mass (mg)],,0),NA())</f>
        <v>20.282</v>
      </c>
      <c r="K64" s="25">
        <f>IF(ISNUMBER(_xlfn.XLOOKUP($I64,IRMS[ID],IRMS[%N],,0)),_xlfn.XLOOKUP($I64,IRMS[ID],IRMS[%N],,0),NA())*(Table1[[#This Row],[IRMS Weight (mg)]]/Table1[[#This Row],[Sample Weight (mg)]])</f>
        <v>0.244302331116307</v>
      </c>
      <c r="L64" s="25">
        <f>IF(ISNUMBER(_xlfn.XLOOKUP($I64,IRMS[ID],IRMS[δ¹⁵NAir (‰)],,0)),_xlfn.XLOOKUP($I64,IRMS[ID],IRMS[δ¹⁵NAir (‰)],,0),NA())</f>
        <v>4.8936977909785355</v>
      </c>
      <c r="M64" s="26">
        <f>IF(ISNUMBER(_xlfn.XLOOKUP($I64,IRMS[ID],IRMS[%C],,0)),_xlfn.XLOOKUP($I64,IRMS[ID],IRMS[%C],,0),NA())*(Table1[[#This Row],[IRMS Weight (mg)]]/Table1[[#This Row],[Sample Weight (mg)]])</f>
        <v>3.1839910835324754</v>
      </c>
      <c r="N64" s="65">
        <f>IF(ISNUMBER(_xlfn.XLOOKUP($I64,IRMS[ID],IRMS[δ¹³CVPDB (‰)],,0)),_xlfn.XLOOKUP($I64,IRMS[ID],IRMS[δ¹³CVPDB (‰)],,0),NA())</f>
        <v>-19.838812201352606</v>
      </c>
    </row>
    <row r="65" spans="1:14" x14ac:dyDescent="0.35">
      <c r="A65" s="62">
        <v>44744</v>
      </c>
      <c r="B65" s="47">
        <v>2</v>
      </c>
      <c r="C65" s="50" t="s">
        <v>36</v>
      </c>
      <c r="D65" s="12" t="s">
        <v>114</v>
      </c>
      <c r="E65" s="12">
        <v>32</v>
      </c>
      <c r="F65" s="12" t="b">
        <v>0</v>
      </c>
      <c r="G65" s="12" t="s">
        <v>177</v>
      </c>
      <c r="H65" s="73">
        <f>IF(ISNUMBER(_xlfn.XLOOKUP($I65,IRMS[ID],IRMS[Mass (mg)],,0)),_xlfn.XLOOKUP($I65,IRMS[ID],IRMS[Mass (mg)],,0),NA())</f>
        <v>17.937999999999999</v>
      </c>
      <c r="I65" s="49">
        <v>6518</v>
      </c>
      <c r="J65" s="69">
        <f>IF(ISNUMBER(_xlfn.XLOOKUP($I65,IRMS[ID],IRMS[Mass (mg)],,0)),_xlfn.XLOOKUP($I65,IRMS[ID],IRMS[Mass (mg)],,0),NA())</f>
        <v>17.937999999999999</v>
      </c>
      <c r="K65" s="25">
        <f>IF(ISNUMBER(_xlfn.XLOOKUP($I65,IRMS[ID],IRMS[%N],,0)),_xlfn.XLOOKUP($I65,IRMS[ID],IRMS[%N],,0),NA())*(Table1[[#This Row],[IRMS Weight (mg)]]/Table1[[#This Row],[Sample Weight (mg)]])</f>
        <v>0.26424965539542511</v>
      </c>
      <c r="L65" s="25">
        <f>IF(ISNUMBER(_xlfn.XLOOKUP($I65,IRMS[ID],IRMS[δ¹⁵NAir (‰)],,0)),_xlfn.XLOOKUP($I65,IRMS[ID],IRMS[δ¹⁵NAir (‰)],,0),NA())</f>
        <v>4.7511027143233955</v>
      </c>
      <c r="M65" s="26">
        <f>IF(ISNUMBER(_xlfn.XLOOKUP($I65,IRMS[ID],IRMS[%C],,0)),_xlfn.XLOOKUP($I65,IRMS[ID],IRMS[%C],,0),NA())*(Table1[[#This Row],[IRMS Weight (mg)]]/Table1[[#This Row],[Sample Weight (mg)]])</f>
        <v>3.2824149659232882</v>
      </c>
      <c r="N65" s="65">
        <f>IF(ISNUMBER(_xlfn.XLOOKUP($I65,IRMS[ID],IRMS[δ¹³CVPDB (‰)],,0)),_xlfn.XLOOKUP($I65,IRMS[ID],IRMS[δ¹³CVPDB (‰)],,0),NA())</f>
        <v>-19.810938982502513</v>
      </c>
    </row>
    <row r="66" spans="1:14" x14ac:dyDescent="0.35">
      <c r="A66" s="62">
        <v>44744</v>
      </c>
      <c r="B66" s="47">
        <v>2</v>
      </c>
      <c r="C66" s="50" t="s">
        <v>37</v>
      </c>
      <c r="D66" s="12" t="s">
        <v>114</v>
      </c>
      <c r="E66" s="12">
        <v>36</v>
      </c>
      <c r="F66" s="12" t="b">
        <v>0</v>
      </c>
      <c r="G66" s="12" t="s">
        <v>177</v>
      </c>
      <c r="H66" s="73">
        <f>IF(ISNUMBER(_xlfn.XLOOKUP($I66,IRMS[ID],IRMS[Mass (mg)],,0)),_xlfn.XLOOKUP($I66,IRMS[ID],IRMS[Mass (mg)],,0),NA())</f>
        <v>22.803999999999998</v>
      </c>
      <c r="I66" s="49">
        <v>6519</v>
      </c>
      <c r="J66" s="69">
        <f>IF(ISNUMBER(_xlfn.XLOOKUP($I66,IRMS[ID],IRMS[Mass (mg)],,0)),_xlfn.XLOOKUP($I66,IRMS[ID],IRMS[Mass (mg)],,0),NA())</f>
        <v>22.803999999999998</v>
      </c>
      <c r="K66" s="25">
        <f>IF(ISNUMBER(_xlfn.XLOOKUP($I66,IRMS[ID],IRMS[%N],,0)),_xlfn.XLOOKUP($I66,IRMS[ID],IRMS[%N],,0),NA())*(Table1[[#This Row],[IRMS Weight (mg)]]/Table1[[#This Row],[Sample Weight (mg)]])</f>
        <v>0.26975607067756896</v>
      </c>
      <c r="L66" s="25">
        <f>IF(ISNUMBER(_xlfn.XLOOKUP($I66,IRMS[ID],IRMS[δ¹⁵NAir (‰)],,0)),_xlfn.XLOOKUP($I66,IRMS[ID],IRMS[δ¹⁵NAir (‰)],,0),NA())</f>
        <v>4.6700415969192557</v>
      </c>
      <c r="M66" s="26">
        <f>IF(ISNUMBER(_xlfn.XLOOKUP($I66,IRMS[ID],IRMS[%C],,0)),_xlfn.XLOOKUP($I66,IRMS[ID],IRMS[%C],,0),NA())*(Table1[[#This Row],[IRMS Weight (mg)]]/Table1[[#This Row],[Sample Weight (mg)]])</f>
        <v>3.4662212284923268</v>
      </c>
      <c r="N66" s="65">
        <f>IF(ISNUMBER(_xlfn.XLOOKUP($I66,IRMS[ID],IRMS[δ¹³CVPDB (‰)],,0)),_xlfn.XLOOKUP($I66,IRMS[ID],IRMS[δ¹³CVPDB (‰)],,0),NA())</f>
        <v>-19.786615392962542</v>
      </c>
    </row>
    <row r="67" spans="1:14" x14ac:dyDescent="0.35">
      <c r="A67" s="62">
        <v>44744</v>
      </c>
      <c r="B67" s="47">
        <v>2</v>
      </c>
      <c r="C67" s="50" t="s">
        <v>38</v>
      </c>
      <c r="D67" s="12" t="s">
        <v>114</v>
      </c>
      <c r="E67" s="12">
        <v>40</v>
      </c>
      <c r="F67" s="12" t="b">
        <v>0</v>
      </c>
      <c r="G67" s="12" t="s">
        <v>177</v>
      </c>
      <c r="H67" s="73">
        <f>IF(ISNUMBER(_xlfn.XLOOKUP($I67,IRMS[ID],IRMS[Mass (mg)],,0)),_xlfn.XLOOKUP($I67,IRMS[ID],IRMS[Mass (mg)],,0),NA())</f>
        <v>19.055</v>
      </c>
      <c r="I67" s="49">
        <v>6520</v>
      </c>
      <c r="J67" s="69">
        <f>IF(ISNUMBER(_xlfn.XLOOKUP($I67,IRMS[ID],IRMS[Mass (mg)],,0)),_xlfn.XLOOKUP($I67,IRMS[ID],IRMS[Mass (mg)],,0),NA())</f>
        <v>19.055</v>
      </c>
      <c r="K67" s="25">
        <f>IF(ISNUMBER(_xlfn.XLOOKUP($I67,IRMS[ID],IRMS[%N],,0)),_xlfn.XLOOKUP($I67,IRMS[ID],IRMS[%N],,0),NA())*(Table1[[#This Row],[IRMS Weight (mg)]]/Table1[[#This Row],[Sample Weight (mg)]])</f>
        <v>0.29518963586750868</v>
      </c>
      <c r="L67" s="25">
        <f>IF(ISNUMBER(_xlfn.XLOOKUP($I67,IRMS[ID],IRMS[δ¹⁵NAir (‰)],,0)),_xlfn.XLOOKUP($I67,IRMS[ID],IRMS[δ¹⁵NAir (‰)],,0),NA())</f>
        <v>3.9660929955660587</v>
      </c>
      <c r="M67" s="26">
        <f>IF(ISNUMBER(_xlfn.XLOOKUP($I67,IRMS[ID],IRMS[%C],,0)),_xlfn.XLOOKUP($I67,IRMS[ID],IRMS[%C],,0),NA())*(Table1[[#This Row],[IRMS Weight (mg)]]/Table1[[#This Row],[Sample Weight (mg)]])</f>
        <v>4.1089637469039841</v>
      </c>
      <c r="N67" s="65">
        <f>IF(ISNUMBER(_xlfn.XLOOKUP($I67,IRMS[ID],IRMS[δ¹³CVPDB (‰)],,0)),_xlfn.XLOOKUP($I67,IRMS[ID],IRMS[δ¹³CVPDB (‰)],,0),NA())</f>
        <v>-20.181104784080105</v>
      </c>
    </row>
    <row r="68" spans="1:14" x14ac:dyDescent="0.35">
      <c r="A68" s="62">
        <v>44744</v>
      </c>
      <c r="B68" s="47">
        <v>2</v>
      </c>
      <c r="C68" s="50" t="s">
        <v>39</v>
      </c>
      <c r="D68" s="12" t="s">
        <v>114</v>
      </c>
      <c r="E68" s="12">
        <v>44</v>
      </c>
      <c r="F68" s="12" t="b">
        <v>0</v>
      </c>
      <c r="G68" s="12" t="s">
        <v>177</v>
      </c>
      <c r="H68" s="73">
        <f>IF(ISNUMBER(_xlfn.XLOOKUP($I68,IRMS[ID],IRMS[Mass (mg)],,0)),_xlfn.XLOOKUP($I68,IRMS[ID],IRMS[Mass (mg)],,0),NA())</f>
        <v>21.071999999999999</v>
      </c>
      <c r="I68" s="49">
        <v>6521</v>
      </c>
      <c r="J68" s="69">
        <f>IF(ISNUMBER(_xlfn.XLOOKUP($I68,IRMS[ID],IRMS[Mass (mg)],,0)),_xlfn.XLOOKUP($I68,IRMS[ID],IRMS[Mass (mg)],,0),NA())</f>
        <v>21.071999999999999</v>
      </c>
      <c r="K68" s="25">
        <f>IF(ISNUMBER(_xlfn.XLOOKUP($I68,IRMS[ID],IRMS[%N],,0)),_xlfn.XLOOKUP($I68,IRMS[ID],IRMS[%N],,0),NA())*(Table1[[#This Row],[IRMS Weight (mg)]]/Table1[[#This Row],[Sample Weight (mg)]])</f>
        <v>0.30596036597456344</v>
      </c>
      <c r="L68" s="25">
        <f>IF(ISNUMBER(_xlfn.XLOOKUP($I68,IRMS[ID],IRMS[δ¹⁵NAir (‰)],,0)),_xlfn.XLOOKUP($I68,IRMS[ID],IRMS[δ¹⁵NAir (‰)],,0),NA())</f>
        <v>3.4303999042593918</v>
      </c>
      <c r="M68" s="26">
        <f>IF(ISNUMBER(_xlfn.XLOOKUP($I68,IRMS[ID],IRMS[%C],,0)),_xlfn.XLOOKUP($I68,IRMS[ID],IRMS[%C],,0),NA())*(Table1[[#This Row],[IRMS Weight (mg)]]/Table1[[#This Row],[Sample Weight (mg)]])</f>
        <v>4.5087203656800332</v>
      </c>
      <c r="N68" s="65">
        <f>IF(ISNUMBER(_xlfn.XLOOKUP($I68,IRMS[ID],IRMS[δ¹³CVPDB (‰)],,0)),_xlfn.XLOOKUP($I68,IRMS[ID],IRMS[δ¹³CVPDB (‰)],,0),NA())</f>
        <v>-19.642654699601575</v>
      </c>
    </row>
    <row r="69" spans="1:14" x14ac:dyDescent="0.35">
      <c r="A69" s="62">
        <v>44744</v>
      </c>
      <c r="B69" s="47">
        <v>2</v>
      </c>
      <c r="C69" s="50" t="s">
        <v>40</v>
      </c>
      <c r="D69" s="12" t="s">
        <v>114</v>
      </c>
      <c r="E69" s="12">
        <v>48</v>
      </c>
      <c r="F69" s="12" t="b">
        <v>0</v>
      </c>
      <c r="G69" s="12" t="s">
        <v>177</v>
      </c>
      <c r="H69" s="73">
        <f>IF(ISNUMBER(_xlfn.XLOOKUP($I69,IRMS[ID],IRMS[Mass (mg)],,0)),_xlfn.XLOOKUP($I69,IRMS[ID],IRMS[Mass (mg)],,0),NA())</f>
        <v>18.614000000000001</v>
      </c>
      <c r="I69" s="49">
        <v>6522</v>
      </c>
      <c r="J69" s="69">
        <f>IF(ISNUMBER(_xlfn.XLOOKUP($I69,IRMS[ID],IRMS[Mass (mg)],,0)),_xlfn.XLOOKUP($I69,IRMS[ID],IRMS[Mass (mg)],,0),NA())</f>
        <v>18.614000000000001</v>
      </c>
      <c r="K69" s="25">
        <f>IF(ISNUMBER(_xlfn.XLOOKUP($I69,IRMS[ID],IRMS[%N],,0)),_xlfn.XLOOKUP($I69,IRMS[ID],IRMS[%N],,0),NA())*(Table1[[#This Row],[IRMS Weight (mg)]]/Table1[[#This Row],[Sample Weight (mg)]])</f>
        <v>0.2774873455654302</v>
      </c>
      <c r="L69" s="25">
        <f>IF(ISNUMBER(_xlfn.XLOOKUP($I69,IRMS[ID],IRMS[δ¹⁵NAir (‰)],,0)),_xlfn.XLOOKUP($I69,IRMS[ID],IRMS[δ¹⁵NAir (‰)],,0),NA())</f>
        <v>3.8716767172231847</v>
      </c>
      <c r="M69" s="26">
        <f>IF(ISNUMBER(_xlfn.XLOOKUP($I69,IRMS[ID],IRMS[%C],,0)),_xlfn.XLOOKUP($I69,IRMS[ID],IRMS[%C],,0),NA())*(Table1[[#This Row],[IRMS Weight (mg)]]/Table1[[#This Row],[Sample Weight (mg)]])</f>
        <v>3.8411131686881732</v>
      </c>
      <c r="N69" s="65">
        <f>IF(ISNUMBER(_xlfn.XLOOKUP($I69,IRMS[ID],IRMS[δ¹³CVPDB (‰)],,0)),_xlfn.XLOOKUP($I69,IRMS[ID],IRMS[δ¹³CVPDB (‰)],,0),NA())</f>
        <v>-20.110139426507633</v>
      </c>
    </row>
    <row r="70" spans="1:14" x14ac:dyDescent="0.35">
      <c r="A70" s="62">
        <v>44744</v>
      </c>
      <c r="B70" s="47">
        <v>2</v>
      </c>
      <c r="C70" s="50" t="s">
        <v>41</v>
      </c>
      <c r="D70" s="12" t="s">
        <v>114</v>
      </c>
      <c r="E70" s="12">
        <v>52</v>
      </c>
      <c r="F70" s="12" t="b">
        <v>0</v>
      </c>
      <c r="G70" s="12" t="s">
        <v>177</v>
      </c>
      <c r="H70" s="73">
        <f>IF(ISNUMBER(_xlfn.XLOOKUP($I70,IRMS[ID],IRMS[Mass (mg)],,0)),_xlfn.XLOOKUP($I70,IRMS[ID],IRMS[Mass (mg)],,0),NA())</f>
        <v>22.574999999999999</v>
      </c>
      <c r="I70" s="49">
        <v>6523</v>
      </c>
      <c r="J70" s="69">
        <f>IF(ISNUMBER(_xlfn.XLOOKUP($I70,IRMS[ID],IRMS[Mass (mg)],,0)),_xlfn.XLOOKUP($I70,IRMS[ID],IRMS[Mass (mg)],,0),NA())</f>
        <v>22.574999999999999</v>
      </c>
      <c r="K70" s="25">
        <f>IF(ISNUMBER(_xlfn.XLOOKUP($I70,IRMS[ID],IRMS[%N],,0)),_xlfn.XLOOKUP($I70,IRMS[ID],IRMS[%N],,0),NA())*(Table1[[#This Row],[IRMS Weight (mg)]]/Table1[[#This Row],[Sample Weight (mg)]])</f>
        <v>0.26819480105829385</v>
      </c>
      <c r="L70" s="25">
        <f>IF(ISNUMBER(_xlfn.XLOOKUP($I70,IRMS[ID],IRMS[δ¹⁵NAir (‰)],,0)),_xlfn.XLOOKUP($I70,IRMS[ID],IRMS[δ¹⁵NAir (‰)],,0),NA())</f>
        <v>3.8192267040758701</v>
      </c>
      <c r="M70" s="26">
        <f>IF(ISNUMBER(_xlfn.XLOOKUP($I70,IRMS[ID],IRMS[%C],,0)),_xlfn.XLOOKUP($I70,IRMS[ID],IRMS[%C],,0),NA())*(Table1[[#This Row],[IRMS Weight (mg)]]/Table1[[#This Row],[Sample Weight (mg)]])</f>
        <v>3.9893974867592288</v>
      </c>
      <c r="N70" s="65">
        <f>IF(ISNUMBER(_xlfn.XLOOKUP($I70,IRMS[ID],IRMS[δ¹³CVPDB (‰)],,0)),_xlfn.XLOOKUP($I70,IRMS[ID],IRMS[δ¹³CVPDB (‰)],,0),NA())</f>
        <v>-20.609026975283953</v>
      </c>
    </row>
    <row r="71" spans="1:14" x14ac:dyDescent="0.35">
      <c r="A71" s="62">
        <v>44744</v>
      </c>
      <c r="B71" s="47">
        <v>2</v>
      </c>
      <c r="C71" s="50" t="s">
        <v>42</v>
      </c>
      <c r="D71" s="12" t="s">
        <v>114</v>
      </c>
      <c r="E71" s="12">
        <v>52</v>
      </c>
      <c r="F71" s="12" t="b">
        <v>0</v>
      </c>
      <c r="G71" s="12" t="s">
        <v>177</v>
      </c>
      <c r="H71" s="73">
        <f>IF(ISNUMBER(_xlfn.XLOOKUP($I71,IRMS[ID],IRMS[Mass (mg)],,0)),_xlfn.XLOOKUP($I71,IRMS[ID],IRMS[Mass (mg)],,0),NA())</f>
        <v>17.786000000000001</v>
      </c>
      <c r="I71" s="49">
        <v>6524</v>
      </c>
      <c r="J71" s="69">
        <f>IF(ISNUMBER(_xlfn.XLOOKUP($I71,IRMS[ID],IRMS[Mass (mg)],,0)),_xlfn.XLOOKUP($I71,IRMS[ID],IRMS[Mass (mg)],,0),NA())</f>
        <v>17.786000000000001</v>
      </c>
      <c r="K71" s="25">
        <f>IF(ISNUMBER(_xlfn.XLOOKUP($I71,IRMS[ID],IRMS[%N],,0)),_xlfn.XLOOKUP($I71,IRMS[ID],IRMS[%N],,0),NA())*(Table1[[#This Row],[IRMS Weight (mg)]]/Table1[[#This Row],[Sample Weight (mg)]])</f>
        <v>0.27533959280631626</v>
      </c>
      <c r="L71" s="25">
        <f>IF(ISNUMBER(_xlfn.XLOOKUP($I71,IRMS[ID],IRMS[δ¹⁵NAir (‰)],,0)),_xlfn.XLOOKUP($I71,IRMS[ID],IRMS[δ¹⁵NAir (‰)],,0),NA())</f>
        <v>3.7695114576517614</v>
      </c>
      <c r="M71" s="26">
        <f>IF(ISNUMBER(_xlfn.XLOOKUP($I71,IRMS[ID],IRMS[%C],,0)),_xlfn.XLOOKUP($I71,IRMS[ID],IRMS[%C],,0),NA())*(Table1[[#This Row],[IRMS Weight (mg)]]/Table1[[#This Row],[Sample Weight (mg)]])</f>
        <v>4.1037925558506023</v>
      </c>
      <c r="N71" s="65">
        <f>IF(ISNUMBER(_xlfn.XLOOKUP($I71,IRMS[ID],IRMS[δ¹³CVPDB (‰)],,0)),_xlfn.XLOOKUP($I71,IRMS[ID],IRMS[δ¹³CVPDB (‰)],,0),NA())</f>
        <v>-20.671889913258855</v>
      </c>
    </row>
    <row r="72" spans="1:14" x14ac:dyDescent="0.35">
      <c r="A72" s="62">
        <v>44744</v>
      </c>
      <c r="B72" s="47">
        <v>2</v>
      </c>
      <c r="C72" s="50" t="s">
        <v>43</v>
      </c>
      <c r="D72" s="12" t="s">
        <v>115</v>
      </c>
      <c r="E72" s="12">
        <v>0</v>
      </c>
      <c r="F72" s="12" t="b">
        <v>0</v>
      </c>
      <c r="G72" s="12" t="s">
        <v>177</v>
      </c>
      <c r="H72" s="73">
        <f>IF(ISNUMBER(_xlfn.XLOOKUP($I72,IRMS[ID],IRMS[Mass (mg)],,0)),_xlfn.XLOOKUP($I72,IRMS[ID],IRMS[Mass (mg)],,0),NA())</f>
        <v>18.952000000000002</v>
      </c>
      <c r="I72" s="49">
        <v>6525</v>
      </c>
      <c r="J72" s="69">
        <f>IF(ISNUMBER(_xlfn.XLOOKUP($I72,IRMS[ID],IRMS[Mass (mg)],,0)),_xlfn.XLOOKUP($I72,IRMS[ID],IRMS[Mass (mg)],,0),NA())</f>
        <v>18.952000000000002</v>
      </c>
      <c r="K72" s="25">
        <f>IF(ISNUMBER(_xlfn.XLOOKUP($I72,IRMS[ID],IRMS[%N],,0)),_xlfn.XLOOKUP($I72,IRMS[ID],IRMS[%N],,0),NA())*(Table1[[#This Row],[IRMS Weight (mg)]]/Table1[[#This Row],[Sample Weight (mg)]])</f>
        <v>0.66160059045048403</v>
      </c>
      <c r="L72" s="25">
        <f>IF(ISNUMBER(_xlfn.XLOOKUP($I72,IRMS[ID],IRMS[δ¹⁵NAir (‰)],,0)),_xlfn.XLOOKUP($I72,IRMS[ID],IRMS[δ¹⁵NAir (‰)],,0),NA())</f>
        <v>8.444604863576366</v>
      </c>
      <c r="M72" s="26">
        <f>IF(ISNUMBER(_xlfn.XLOOKUP($I72,IRMS[ID],IRMS[%C],,0)),_xlfn.XLOOKUP($I72,IRMS[ID],IRMS[%C],,0),NA())*(Table1[[#This Row],[IRMS Weight (mg)]]/Table1[[#This Row],[Sample Weight (mg)]])</f>
        <v>7.4663440085139348</v>
      </c>
      <c r="N72" s="65">
        <f>IF(ISNUMBER(_xlfn.XLOOKUP($I72,IRMS[ID],IRMS[δ¹³CVPDB (‰)],,0)),_xlfn.XLOOKUP($I72,IRMS[ID],IRMS[δ¹³CVPDB (‰)],,0),NA())</f>
        <v>-21.808797923257149</v>
      </c>
    </row>
    <row r="73" spans="1:14" x14ac:dyDescent="0.35">
      <c r="A73" s="62">
        <v>44744</v>
      </c>
      <c r="B73" s="47">
        <v>2</v>
      </c>
      <c r="C73" s="50" t="s">
        <v>44</v>
      </c>
      <c r="D73" s="12" t="s">
        <v>115</v>
      </c>
      <c r="E73" s="12">
        <v>1</v>
      </c>
      <c r="F73" s="12" t="b">
        <v>0</v>
      </c>
      <c r="G73" s="12" t="s">
        <v>177</v>
      </c>
      <c r="H73" s="73">
        <f>IF(ISNUMBER(_xlfn.XLOOKUP($I73,IRMS[ID],IRMS[Mass (mg)],,0)),_xlfn.XLOOKUP($I73,IRMS[ID],IRMS[Mass (mg)],,0),NA())</f>
        <v>19.042000000000002</v>
      </c>
      <c r="I73" s="49">
        <v>6526</v>
      </c>
      <c r="J73" s="69">
        <f>IF(ISNUMBER(_xlfn.XLOOKUP($I73,IRMS[ID],IRMS[Mass (mg)],,0)),_xlfn.XLOOKUP($I73,IRMS[ID],IRMS[Mass (mg)],,0),NA())</f>
        <v>19.042000000000002</v>
      </c>
      <c r="K73" s="25">
        <f>IF(ISNUMBER(_xlfn.XLOOKUP($I73,IRMS[ID],IRMS[%N],,0)),_xlfn.XLOOKUP($I73,IRMS[ID],IRMS[%N],,0),NA())*(Table1[[#This Row],[IRMS Weight (mg)]]/Table1[[#This Row],[Sample Weight (mg)]])</f>
        <v>0.56882511694594617</v>
      </c>
      <c r="L73" s="25">
        <f>IF(ISNUMBER(_xlfn.XLOOKUP($I73,IRMS[ID],IRMS[δ¹⁵NAir (‰)],,0)),_xlfn.XLOOKUP($I73,IRMS[ID],IRMS[δ¹⁵NAir (‰)],,0),NA())</f>
        <v>8.2757628967341557</v>
      </c>
      <c r="M73" s="26">
        <f>IF(ISNUMBER(_xlfn.XLOOKUP($I73,IRMS[ID],IRMS[%C],,0)),_xlfn.XLOOKUP($I73,IRMS[ID],IRMS[%C],,0),NA())*(Table1[[#This Row],[IRMS Weight (mg)]]/Table1[[#This Row],[Sample Weight (mg)]])</f>
        <v>5.8792229913983896</v>
      </c>
      <c r="N73" s="65">
        <f>IF(ISNUMBER(_xlfn.XLOOKUP($I73,IRMS[ID],IRMS[δ¹³CVPDB (‰)],,0)),_xlfn.XLOOKUP($I73,IRMS[ID],IRMS[δ¹³CVPDB (‰)],,0),NA())</f>
        <v>-20.242598956407768</v>
      </c>
    </row>
    <row r="74" spans="1:14" x14ac:dyDescent="0.35">
      <c r="A74" s="62">
        <v>44744</v>
      </c>
      <c r="B74" s="47">
        <v>2</v>
      </c>
      <c r="C74" s="50" t="s">
        <v>45</v>
      </c>
      <c r="D74" s="12" t="s">
        <v>115</v>
      </c>
      <c r="E74" s="12">
        <v>4</v>
      </c>
      <c r="F74" s="12" t="b">
        <v>0</v>
      </c>
      <c r="G74" s="12" t="s">
        <v>177</v>
      </c>
      <c r="H74" s="73">
        <f>IF(ISNUMBER(_xlfn.XLOOKUP($I74,IRMS[ID],IRMS[Mass (mg)],,0)),_xlfn.XLOOKUP($I74,IRMS[ID],IRMS[Mass (mg)],,0),NA())</f>
        <v>19.428000000000001</v>
      </c>
      <c r="I74" s="49">
        <v>6527</v>
      </c>
      <c r="J74" s="69">
        <f>IF(ISNUMBER(_xlfn.XLOOKUP($I74,IRMS[ID],IRMS[Mass (mg)],,0)),_xlfn.XLOOKUP($I74,IRMS[ID],IRMS[Mass (mg)],,0),NA())</f>
        <v>19.428000000000001</v>
      </c>
      <c r="K74" s="25">
        <f>IF(ISNUMBER(_xlfn.XLOOKUP($I74,IRMS[ID],IRMS[%N],,0)),_xlfn.XLOOKUP($I74,IRMS[ID],IRMS[%N],,0),NA())*(Table1[[#This Row],[IRMS Weight (mg)]]/Table1[[#This Row],[Sample Weight (mg)]])</f>
        <v>0.48582667911734906</v>
      </c>
      <c r="L74" s="25">
        <f>IF(ISNUMBER(_xlfn.XLOOKUP($I74,IRMS[ID],IRMS[δ¹⁵NAir (‰)],,0)),_xlfn.XLOOKUP($I74,IRMS[ID],IRMS[δ¹⁵NAir (‰)],,0),NA())</f>
        <v>8.4198369055048854</v>
      </c>
      <c r="M74" s="26">
        <f>IF(ISNUMBER(_xlfn.XLOOKUP($I74,IRMS[ID],IRMS[%C],,0)),_xlfn.XLOOKUP($I74,IRMS[ID],IRMS[%C],,0),NA())*(Table1[[#This Row],[IRMS Weight (mg)]]/Table1[[#This Row],[Sample Weight (mg)]])</f>
        <v>5.2964373256322483</v>
      </c>
      <c r="N74" s="65">
        <f>IF(ISNUMBER(_xlfn.XLOOKUP($I74,IRMS[ID],IRMS[δ¹³CVPDB (‰)],,0)),_xlfn.XLOOKUP($I74,IRMS[ID],IRMS[δ¹³CVPDB (‰)],,0),NA())</f>
        <v>-20.228741242197625</v>
      </c>
    </row>
    <row r="75" spans="1:14" x14ac:dyDescent="0.35">
      <c r="A75" s="62">
        <v>44744</v>
      </c>
      <c r="B75" s="47">
        <v>2</v>
      </c>
      <c r="C75" s="50" t="s">
        <v>46</v>
      </c>
      <c r="D75" s="12" t="s">
        <v>115</v>
      </c>
      <c r="E75" s="12">
        <v>8</v>
      </c>
      <c r="F75" s="12" t="b">
        <v>0</v>
      </c>
      <c r="G75" s="12" t="s">
        <v>177</v>
      </c>
      <c r="H75" s="73">
        <f>IF(ISNUMBER(_xlfn.XLOOKUP($I75,IRMS[ID],IRMS[Mass (mg)],,0)),_xlfn.XLOOKUP($I75,IRMS[ID],IRMS[Mass (mg)],,0),NA())</f>
        <v>21.785</v>
      </c>
      <c r="I75" s="49">
        <v>6528</v>
      </c>
      <c r="J75" s="69">
        <f>IF(ISNUMBER(_xlfn.XLOOKUP($I75,IRMS[ID],IRMS[Mass (mg)],,0)),_xlfn.XLOOKUP($I75,IRMS[ID],IRMS[Mass (mg)],,0),NA())</f>
        <v>21.785</v>
      </c>
      <c r="K75" s="25">
        <f>IF(ISNUMBER(_xlfn.XLOOKUP($I75,IRMS[ID],IRMS[%N],,0)),_xlfn.XLOOKUP($I75,IRMS[ID],IRMS[%N],,0),NA())*(Table1[[#This Row],[IRMS Weight (mg)]]/Table1[[#This Row],[Sample Weight (mg)]])</f>
        <v>0.45022905517547651</v>
      </c>
      <c r="L75" s="25">
        <f>IF(ISNUMBER(_xlfn.XLOOKUP($I75,IRMS[ID],IRMS[δ¹⁵NAir (‰)],,0)),_xlfn.XLOOKUP($I75,IRMS[ID],IRMS[δ¹⁵NAir (‰)],,0),NA())</f>
        <v>8.4130096133771097</v>
      </c>
      <c r="M75" s="26">
        <f>IF(ISNUMBER(_xlfn.XLOOKUP($I75,IRMS[ID],IRMS[%C],,0)),_xlfn.XLOOKUP($I75,IRMS[ID],IRMS[%C],,0),NA())*(Table1[[#This Row],[IRMS Weight (mg)]]/Table1[[#This Row],[Sample Weight (mg)]])</f>
        <v>4.9495927718789554</v>
      </c>
      <c r="N75" s="65">
        <f>IF(ISNUMBER(_xlfn.XLOOKUP($I75,IRMS[ID],IRMS[δ¹³CVPDB (‰)],,0)),_xlfn.XLOOKUP($I75,IRMS[ID],IRMS[δ¹³CVPDB (‰)],,0),NA())</f>
        <v>-19.907808419623898</v>
      </c>
    </row>
    <row r="76" spans="1:14" x14ac:dyDescent="0.35">
      <c r="A76" s="62">
        <v>44744</v>
      </c>
      <c r="B76" s="47">
        <v>2</v>
      </c>
      <c r="C76" s="50" t="s">
        <v>47</v>
      </c>
      <c r="D76" s="12" t="s">
        <v>115</v>
      </c>
      <c r="E76" s="12">
        <v>12</v>
      </c>
      <c r="F76" s="12" t="b">
        <v>0</v>
      </c>
      <c r="G76" s="12" t="s">
        <v>177</v>
      </c>
      <c r="H76" s="73">
        <f>IF(ISNUMBER(_xlfn.XLOOKUP($I76,IRMS[ID],IRMS[Mass (mg)],,0)),_xlfn.XLOOKUP($I76,IRMS[ID],IRMS[Mass (mg)],,0),NA())</f>
        <v>18.556999999999999</v>
      </c>
      <c r="I76" s="49">
        <v>6529</v>
      </c>
      <c r="J76" s="69">
        <f>IF(ISNUMBER(_xlfn.XLOOKUP($I76,IRMS[ID],IRMS[Mass (mg)],,0)),_xlfn.XLOOKUP($I76,IRMS[ID],IRMS[Mass (mg)],,0),NA())</f>
        <v>18.556999999999999</v>
      </c>
      <c r="K76" s="25">
        <f>IF(ISNUMBER(_xlfn.XLOOKUP($I76,IRMS[ID],IRMS[%N],,0)),_xlfn.XLOOKUP($I76,IRMS[ID],IRMS[%N],,0),NA())*(Table1[[#This Row],[IRMS Weight (mg)]]/Table1[[#This Row],[Sample Weight (mg)]])</f>
        <v>0.42385805544591698</v>
      </c>
      <c r="L76" s="25">
        <f>IF(ISNUMBER(_xlfn.XLOOKUP($I76,IRMS[ID],IRMS[δ¹⁵NAir (‰)],,0)),_xlfn.XLOOKUP($I76,IRMS[ID],IRMS[δ¹⁵NAir (‰)],,0),NA())</f>
        <v>8.350775138244563</v>
      </c>
      <c r="M76" s="26">
        <f>IF(ISNUMBER(_xlfn.XLOOKUP($I76,IRMS[ID],IRMS[%C],,0)),_xlfn.XLOOKUP($I76,IRMS[ID],IRMS[%C],,0),NA())*(Table1[[#This Row],[IRMS Weight (mg)]]/Table1[[#This Row],[Sample Weight (mg)]])</f>
        <v>4.7576431700381168</v>
      </c>
      <c r="N76" s="65">
        <f>IF(ISNUMBER(_xlfn.XLOOKUP($I76,IRMS[ID],IRMS[δ¹³CVPDB (‰)],,0)),_xlfn.XLOOKUP($I76,IRMS[ID],IRMS[δ¹³CVPDB (‰)],,0),NA())</f>
        <v>-19.892654292407325</v>
      </c>
    </row>
    <row r="77" spans="1:14" x14ac:dyDescent="0.35">
      <c r="A77" s="62">
        <v>44744</v>
      </c>
      <c r="B77" s="47">
        <v>2</v>
      </c>
      <c r="C77" s="50" t="s">
        <v>48</v>
      </c>
      <c r="D77" s="12" t="s">
        <v>115</v>
      </c>
      <c r="E77" s="12">
        <v>12</v>
      </c>
      <c r="F77" s="12" t="b">
        <v>0</v>
      </c>
      <c r="G77" s="12" t="s">
        <v>177</v>
      </c>
      <c r="H77" s="73">
        <f>IF(ISNUMBER(_xlfn.XLOOKUP($I77,IRMS[ID],IRMS[Mass (mg)],,0)),_xlfn.XLOOKUP($I77,IRMS[ID],IRMS[Mass (mg)],,0),NA())</f>
        <v>20.709</v>
      </c>
      <c r="I77" s="49">
        <v>6530</v>
      </c>
      <c r="J77" s="69">
        <f>IF(ISNUMBER(_xlfn.XLOOKUP($I77,IRMS[ID],IRMS[Mass (mg)],,0)),_xlfn.XLOOKUP($I77,IRMS[ID],IRMS[Mass (mg)],,0),NA())</f>
        <v>20.709</v>
      </c>
      <c r="K77" s="25">
        <f>IF(ISNUMBER(_xlfn.XLOOKUP($I77,IRMS[ID],IRMS[%N],,0)),_xlfn.XLOOKUP($I77,IRMS[ID],IRMS[%N],,0),NA())*(Table1[[#This Row],[IRMS Weight (mg)]]/Table1[[#This Row],[Sample Weight (mg)]])</f>
        <v>0.43212717765833902</v>
      </c>
      <c r="L77" s="25">
        <f>IF(ISNUMBER(_xlfn.XLOOKUP($I77,IRMS[ID],IRMS[δ¹⁵NAir (‰)],,0)),_xlfn.XLOOKUP($I77,IRMS[ID],IRMS[δ¹⁵NAir (‰)],,0),NA())</f>
        <v>8.1999115345099831</v>
      </c>
      <c r="M77" s="26">
        <f>IF(ISNUMBER(_xlfn.XLOOKUP($I77,IRMS[ID],IRMS[%C],,0)),_xlfn.XLOOKUP($I77,IRMS[ID],IRMS[%C],,0),NA())*(Table1[[#This Row],[IRMS Weight (mg)]]/Table1[[#This Row],[Sample Weight (mg)]])</f>
        <v>4.8160146599094951</v>
      </c>
      <c r="N77" s="65">
        <f>IF(ISNUMBER(_xlfn.XLOOKUP($I77,IRMS[ID],IRMS[δ¹³CVPDB (‰)],,0)),_xlfn.XLOOKUP($I77,IRMS[ID],IRMS[δ¹³CVPDB (‰)],,0),NA())</f>
        <v>-19.93252858046996</v>
      </c>
    </row>
    <row r="78" spans="1:14" x14ac:dyDescent="0.35">
      <c r="A78" s="62">
        <v>44744</v>
      </c>
      <c r="B78" s="47">
        <v>2</v>
      </c>
      <c r="C78" s="50" t="s">
        <v>49</v>
      </c>
      <c r="D78" s="12" t="s">
        <v>115</v>
      </c>
      <c r="E78" s="12">
        <v>16</v>
      </c>
      <c r="F78" s="12" t="b">
        <v>0</v>
      </c>
      <c r="G78" s="12" t="s">
        <v>177</v>
      </c>
      <c r="H78" s="73">
        <f>IF(ISNUMBER(_xlfn.XLOOKUP($I78,IRMS[ID],IRMS[Mass (mg)],,0)),_xlfn.XLOOKUP($I78,IRMS[ID],IRMS[Mass (mg)],,0),NA())</f>
        <v>19.314</v>
      </c>
      <c r="I78" s="49">
        <v>6531</v>
      </c>
      <c r="J78" s="69">
        <f>IF(ISNUMBER(_xlfn.XLOOKUP($I78,IRMS[ID],IRMS[Mass (mg)],,0)),_xlfn.XLOOKUP($I78,IRMS[ID],IRMS[Mass (mg)],,0),NA())</f>
        <v>19.314</v>
      </c>
      <c r="K78" s="25">
        <f>IF(ISNUMBER(_xlfn.XLOOKUP($I78,IRMS[ID],IRMS[%N],,0)),_xlfn.XLOOKUP($I78,IRMS[ID],IRMS[%N],,0),NA())*(Table1[[#This Row],[IRMS Weight (mg)]]/Table1[[#This Row],[Sample Weight (mg)]])</f>
        <v>0.36335123052957596</v>
      </c>
      <c r="L78" s="25">
        <f>IF(ISNUMBER(_xlfn.XLOOKUP($I78,IRMS[ID],IRMS[δ¹⁵NAir (‰)],,0)),_xlfn.XLOOKUP($I78,IRMS[ID],IRMS[δ¹⁵NAir (‰)],,0),NA())</f>
        <v>8.3573014533334309</v>
      </c>
      <c r="M78" s="26">
        <f>IF(ISNUMBER(_xlfn.XLOOKUP($I78,IRMS[ID],IRMS[%C],,0)),_xlfn.XLOOKUP($I78,IRMS[ID],IRMS[%C],,0),NA())*(Table1[[#This Row],[IRMS Weight (mg)]]/Table1[[#This Row],[Sample Weight (mg)]])</f>
        <v>4.4719973878907764</v>
      </c>
      <c r="N78" s="65">
        <f>IF(ISNUMBER(_xlfn.XLOOKUP($I78,IRMS[ID],IRMS[δ¹³CVPDB (‰)],,0)),_xlfn.XLOOKUP($I78,IRMS[ID],IRMS[δ¹³CVPDB (‰)],,0),NA())</f>
        <v>-20.712192475132817</v>
      </c>
    </row>
    <row r="79" spans="1:14" x14ac:dyDescent="0.35">
      <c r="A79" s="62">
        <v>44744</v>
      </c>
      <c r="B79" s="47">
        <v>2</v>
      </c>
      <c r="C79" s="50" t="s">
        <v>50</v>
      </c>
      <c r="D79" s="12" t="s">
        <v>115</v>
      </c>
      <c r="E79" s="12">
        <v>20</v>
      </c>
      <c r="F79" s="12" t="b">
        <v>0</v>
      </c>
      <c r="G79" s="12" t="s">
        <v>177</v>
      </c>
      <c r="H79" s="73">
        <f>IF(ISNUMBER(_xlfn.XLOOKUP($I79,IRMS[ID],IRMS[Mass (mg)],,0)),_xlfn.XLOOKUP($I79,IRMS[ID],IRMS[Mass (mg)],,0),NA())</f>
        <v>19.841000000000001</v>
      </c>
      <c r="I79" s="49">
        <v>6532</v>
      </c>
      <c r="J79" s="69">
        <f>IF(ISNUMBER(_xlfn.XLOOKUP($I79,IRMS[ID],IRMS[Mass (mg)],,0)),_xlfn.XLOOKUP($I79,IRMS[ID],IRMS[Mass (mg)],,0),NA())</f>
        <v>19.841000000000001</v>
      </c>
      <c r="K79" s="25">
        <f>IF(ISNUMBER(_xlfn.XLOOKUP($I79,IRMS[ID],IRMS[%N],,0)),_xlfn.XLOOKUP($I79,IRMS[ID],IRMS[%N],,0),NA())*(Table1[[#This Row],[IRMS Weight (mg)]]/Table1[[#This Row],[Sample Weight (mg)]])</f>
        <v>0.2872213275780735</v>
      </c>
      <c r="L79" s="25">
        <f>IF(ISNUMBER(_xlfn.XLOOKUP($I79,IRMS[ID],IRMS[δ¹⁵NAir (‰)],,0)),_xlfn.XLOOKUP($I79,IRMS[ID],IRMS[δ¹⁵NAir (‰)],,0),NA())</f>
        <v>8.4008653671636022</v>
      </c>
      <c r="M79" s="26">
        <f>IF(ISNUMBER(_xlfn.XLOOKUP($I79,IRMS[ID],IRMS[%C],,0)),_xlfn.XLOOKUP($I79,IRMS[ID],IRMS[%C],,0),NA())*(Table1[[#This Row],[IRMS Weight (mg)]]/Table1[[#This Row],[Sample Weight (mg)]])</f>
        <v>3.9080284736385078</v>
      </c>
      <c r="N79" s="65">
        <f>IF(ISNUMBER(_xlfn.XLOOKUP($I79,IRMS[ID],IRMS[δ¹³CVPDB (‰)],,0)),_xlfn.XLOOKUP($I79,IRMS[ID],IRMS[δ¹³CVPDB (‰)],,0),NA())</f>
        <v>-21.279593297579851</v>
      </c>
    </row>
    <row r="80" spans="1:14" x14ac:dyDescent="0.35">
      <c r="A80" s="62">
        <v>44744</v>
      </c>
      <c r="B80" s="47">
        <v>2</v>
      </c>
      <c r="C80" s="50" t="s">
        <v>51</v>
      </c>
      <c r="D80" s="12" t="s">
        <v>115</v>
      </c>
      <c r="E80" s="12">
        <v>24</v>
      </c>
      <c r="F80" s="12" t="b">
        <v>0</v>
      </c>
      <c r="G80" s="12" t="s">
        <v>177</v>
      </c>
      <c r="H80" s="73">
        <f>IF(ISNUMBER(_xlfn.XLOOKUP($I80,IRMS[ID],IRMS[Mass (mg)],,0)),_xlfn.XLOOKUP($I80,IRMS[ID],IRMS[Mass (mg)],,0),NA())</f>
        <v>17.88</v>
      </c>
      <c r="I80" s="49">
        <v>6533</v>
      </c>
      <c r="J80" s="69">
        <f>IF(ISNUMBER(_xlfn.XLOOKUP($I80,IRMS[ID],IRMS[Mass (mg)],,0)),_xlfn.XLOOKUP($I80,IRMS[ID],IRMS[Mass (mg)],,0),NA())</f>
        <v>17.88</v>
      </c>
      <c r="K80" s="25">
        <f>IF(ISNUMBER(_xlfn.XLOOKUP($I80,IRMS[ID],IRMS[%N],,0)),_xlfn.XLOOKUP($I80,IRMS[ID],IRMS[%N],,0),NA())*(Table1[[#This Row],[IRMS Weight (mg)]]/Table1[[#This Row],[Sample Weight (mg)]])</f>
        <v>0.21911364642743367</v>
      </c>
      <c r="L80" s="25">
        <f>IF(ISNUMBER(_xlfn.XLOOKUP($I80,IRMS[ID],IRMS[δ¹⁵NAir (‰)],,0)),_xlfn.XLOOKUP($I80,IRMS[ID],IRMS[δ¹⁵NAir (‰)],,0),NA())</f>
        <v>7.4081246432414423</v>
      </c>
      <c r="M80" s="26">
        <f>IF(ISNUMBER(_xlfn.XLOOKUP($I80,IRMS[ID],IRMS[%C],,0)),_xlfn.XLOOKUP($I80,IRMS[ID],IRMS[%C],,0),NA())*(Table1[[#This Row],[IRMS Weight (mg)]]/Table1[[#This Row],[Sample Weight (mg)]])</f>
        <v>3.0679516250099921</v>
      </c>
      <c r="N80" s="65">
        <f>IF(ISNUMBER(_xlfn.XLOOKUP($I80,IRMS[ID],IRMS[δ¹³CVPDB (‰)],,0)),_xlfn.XLOOKUP($I80,IRMS[ID],IRMS[δ¹³CVPDB (‰)],,0),NA())</f>
        <v>-20.716229838930431</v>
      </c>
    </row>
    <row r="81" spans="1:14" x14ac:dyDescent="0.35">
      <c r="A81" s="62">
        <v>44744</v>
      </c>
      <c r="B81" s="47">
        <v>2</v>
      </c>
      <c r="C81" s="50" t="s">
        <v>52</v>
      </c>
      <c r="D81" s="12" t="s">
        <v>115</v>
      </c>
      <c r="E81" s="12">
        <v>28</v>
      </c>
      <c r="F81" s="12" t="b">
        <v>0</v>
      </c>
      <c r="G81" s="12" t="s">
        <v>177</v>
      </c>
      <c r="H81" s="73">
        <f>IF(ISNUMBER(_xlfn.XLOOKUP($I81,IRMS[ID],IRMS[Mass (mg)],,0)),_xlfn.XLOOKUP($I81,IRMS[ID],IRMS[Mass (mg)],,0),NA())</f>
        <v>22.678999999999998</v>
      </c>
      <c r="I81" s="49">
        <v>6534</v>
      </c>
      <c r="J81" s="69">
        <f>IF(ISNUMBER(_xlfn.XLOOKUP($I81,IRMS[ID],IRMS[Mass (mg)],,0)),_xlfn.XLOOKUP($I81,IRMS[ID],IRMS[Mass (mg)],,0),NA())</f>
        <v>22.678999999999998</v>
      </c>
      <c r="K81" s="25">
        <f>IF(ISNUMBER(_xlfn.XLOOKUP($I81,IRMS[ID],IRMS[%N],,0)),_xlfn.XLOOKUP($I81,IRMS[ID],IRMS[%N],,0),NA())*(Table1[[#This Row],[IRMS Weight (mg)]]/Table1[[#This Row],[Sample Weight (mg)]])</f>
        <v>0.23661180122056749</v>
      </c>
      <c r="L81" s="25">
        <f>IF(ISNUMBER(_xlfn.XLOOKUP($I81,IRMS[ID],IRMS[δ¹⁵NAir (‰)],,0)),_xlfn.XLOOKUP($I81,IRMS[ID],IRMS[δ¹⁵NAir (‰)],,0),NA())</f>
        <v>7.4628284904620985</v>
      </c>
      <c r="M81" s="26">
        <f>IF(ISNUMBER(_xlfn.XLOOKUP($I81,IRMS[ID],IRMS[%C],,0)),_xlfn.XLOOKUP($I81,IRMS[ID],IRMS[%C],,0),NA())*(Table1[[#This Row],[IRMS Weight (mg)]]/Table1[[#This Row],[Sample Weight (mg)]])</f>
        <v>2.8417605022004198</v>
      </c>
      <c r="N81" s="65">
        <f>IF(ISNUMBER(_xlfn.XLOOKUP($I81,IRMS[ID],IRMS[δ¹³CVPDB (‰)],,0)),_xlfn.XLOOKUP($I81,IRMS[ID],IRMS[δ¹³CVPDB (‰)],,0),NA())</f>
        <v>-19.686633233678133</v>
      </c>
    </row>
    <row r="82" spans="1:14" x14ac:dyDescent="0.35">
      <c r="A82" s="62">
        <v>44744</v>
      </c>
      <c r="B82" s="47">
        <v>2</v>
      </c>
      <c r="C82" s="50" t="s">
        <v>53</v>
      </c>
      <c r="D82" s="12" t="s">
        <v>115</v>
      </c>
      <c r="E82" s="12">
        <v>32</v>
      </c>
      <c r="F82" s="12" t="b">
        <v>0</v>
      </c>
      <c r="G82" s="12" t="s">
        <v>177</v>
      </c>
      <c r="H82" s="73">
        <f>IF(ISNUMBER(_xlfn.XLOOKUP($I82,IRMS[ID],IRMS[Mass (mg)],,0)),_xlfn.XLOOKUP($I82,IRMS[ID],IRMS[Mass (mg)],,0),NA())</f>
        <v>19.515000000000001</v>
      </c>
      <c r="I82" s="49">
        <v>6535</v>
      </c>
      <c r="J82" s="69">
        <f>IF(ISNUMBER(_xlfn.XLOOKUP($I82,IRMS[ID],IRMS[Mass (mg)],,0)),_xlfn.XLOOKUP($I82,IRMS[ID],IRMS[Mass (mg)],,0),NA())</f>
        <v>19.515000000000001</v>
      </c>
      <c r="K82" s="25">
        <f>IF(ISNUMBER(_xlfn.XLOOKUP($I82,IRMS[ID],IRMS[%N],,0)),_xlfn.XLOOKUP($I82,IRMS[ID],IRMS[%N],,0),NA())*(Table1[[#This Row],[IRMS Weight (mg)]]/Table1[[#This Row],[Sample Weight (mg)]])</f>
        <v>0.20927858869690838</v>
      </c>
      <c r="L82" s="25">
        <f>IF(ISNUMBER(_xlfn.XLOOKUP($I82,IRMS[ID],IRMS[δ¹⁵NAir (‰)],,0)),_xlfn.XLOOKUP($I82,IRMS[ID],IRMS[δ¹⁵NAir (‰)],,0),NA())</f>
        <v>6.6526659648444149</v>
      </c>
      <c r="M82" s="26">
        <f>IF(ISNUMBER(_xlfn.XLOOKUP($I82,IRMS[ID],IRMS[%C],,0)),_xlfn.XLOOKUP($I82,IRMS[ID],IRMS[%C],,0),NA())*(Table1[[#This Row],[IRMS Weight (mg)]]/Table1[[#This Row],[Sample Weight (mg)]])</f>
        <v>2.4110123099665168</v>
      </c>
      <c r="N82" s="65">
        <f>IF(ISNUMBER(_xlfn.XLOOKUP($I82,IRMS[ID],IRMS[δ¹³CVPDB (‰)],,0)),_xlfn.XLOOKUP($I82,IRMS[ID],IRMS[δ¹³CVPDB (‰)],,0),NA())</f>
        <v>-18.921330557629567</v>
      </c>
    </row>
    <row r="83" spans="1:14" x14ac:dyDescent="0.35">
      <c r="A83" s="62">
        <v>44744</v>
      </c>
      <c r="B83" s="47">
        <v>2</v>
      </c>
      <c r="C83" s="50" t="s">
        <v>63</v>
      </c>
      <c r="D83" s="12" t="s">
        <v>115</v>
      </c>
      <c r="E83" s="12">
        <v>32</v>
      </c>
      <c r="F83" s="12" t="b">
        <v>0</v>
      </c>
      <c r="G83" s="12" t="s">
        <v>177</v>
      </c>
      <c r="H83" s="73">
        <f>IF(ISNUMBER(_xlfn.XLOOKUP($I83,IRMS[ID],IRMS[Mass (mg)],,0)),_xlfn.XLOOKUP($I83,IRMS[ID],IRMS[Mass (mg)],,0),NA())</f>
        <v>17.050999999999998</v>
      </c>
      <c r="I83" s="49">
        <v>6536</v>
      </c>
      <c r="J83" s="69">
        <f>IF(ISNUMBER(_xlfn.XLOOKUP($I83,IRMS[ID],IRMS[Mass (mg)],,0)),_xlfn.XLOOKUP($I83,IRMS[ID],IRMS[Mass (mg)],,0),NA())</f>
        <v>17.050999999999998</v>
      </c>
      <c r="K83" s="25">
        <f>IF(ISNUMBER(_xlfn.XLOOKUP($I83,IRMS[ID],IRMS[%N],,0)),_xlfn.XLOOKUP($I83,IRMS[ID],IRMS[%N],,0),NA())*(Table1[[#This Row],[IRMS Weight (mg)]]/Table1[[#This Row],[Sample Weight (mg)]])</f>
        <v>0.21093558465408277</v>
      </c>
      <c r="L83" s="25">
        <f>IF(ISNUMBER(_xlfn.XLOOKUP($I83,IRMS[ID],IRMS[δ¹⁵NAir (‰)],,0)),_xlfn.XLOOKUP($I83,IRMS[ID],IRMS[δ¹⁵NAir (‰)],,0),NA())</f>
        <v>6.5103955642281566</v>
      </c>
      <c r="M83" s="26">
        <f>IF(ISNUMBER(_xlfn.XLOOKUP($I83,IRMS[ID],IRMS[%C],,0)),_xlfn.XLOOKUP($I83,IRMS[ID],IRMS[%C],,0),NA())*(Table1[[#This Row],[IRMS Weight (mg)]]/Table1[[#This Row],[Sample Weight (mg)]])</f>
        <v>2.4396843066358183</v>
      </c>
      <c r="N83" s="65">
        <f>IF(ISNUMBER(_xlfn.XLOOKUP($I83,IRMS[ID],IRMS[δ¹³CVPDB (‰)],,0)),_xlfn.XLOOKUP($I83,IRMS[ID],IRMS[δ¹³CVPDB (‰)],,0),NA())</f>
        <v>-19.005817825282033</v>
      </c>
    </row>
    <row r="84" spans="1:14" x14ac:dyDescent="0.35">
      <c r="A84" s="62">
        <v>44744</v>
      </c>
      <c r="B84" s="47">
        <v>2</v>
      </c>
      <c r="C84" s="50" t="s">
        <v>64</v>
      </c>
      <c r="D84" s="12" t="s">
        <v>115</v>
      </c>
      <c r="E84" s="12">
        <v>36</v>
      </c>
      <c r="F84" s="12" t="b">
        <v>0</v>
      </c>
      <c r="G84" s="12" t="s">
        <v>177</v>
      </c>
      <c r="H84" s="73">
        <f>IF(ISNUMBER(_xlfn.XLOOKUP($I84,IRMS[ID],IRMS[Mass (mg)],,0)),_xlfn.XLOOKUP($I84,IRMS[ID],IRMS[Mass (mg)],,0),NA())</f>
        <v>18.524000000000001</v>
      </c>
      <c r="I84" s="49">
        <v>6537</v>
      </c>
      <c r="J84" s="69">
        <f>IF(ISNUMBER(_xlfn.XLOOKUP($I84,IRMS[ID],IRMS[Mass (mg)],,0)),_xlfn.XLOOKUP($I84,IRMS[ID],IRMS[Mass (mg)],,0),NA())</f>
        <v>18.524000000000001</v>
      </c>
      <c r="K84" s="25">
        <f>IF(ISNUMBER(_xlfn.XLOOKUP($I84,IRMS[ID],IRMS[%N],,0)),_xlfn.XLOOKUP($I84,IRMS[ID],IRMS[%N],,0),NA())*(Table1[[#This Row],[IRMS Weight (mg)]]/Table1[[#This Row],[Sample Weight (mg)]])</f>
        <v>0.22758267056192744</v>
      </c>
      <c r="L84" s="25">
        <f>IF(ISNUMBER(_xlfn.XLOOKUP($I84,IRMS[ID],IRMS[δ¹⁵NAir (‰)],,0)),_xlfn.XLOOKUP($I84,IRMS[ID],IRMS[δ¹⁵NAir (‰)],,0),NA())</f>
        <v>6.1494567981045289</v>
      </c>
      <c r="M84" s="26">
        <f>IF(ISNUMBER(_xlfn.XLOOKUP($I84,IRMS[ID],IRMS[%C],,0)),_xlfn.XLOOKUP($I84,IRMS[ID],IRMS[%C],,0),NA())*(Table1[[#This Row],[IRMS Weight (mg)]]/Table1[[#This Row],[Sample Weight (mg)]])</f>
        <v>2.5827902818322723</v>
      </c>
      <c r="N84" s="65">
        <f>IF(ISNUMBER(_xlfn.XLOOKUP($I84,IRMS[ID],IRMS[δ¹³CVPDB (‰)],,0)),_xlfn.XLOOKUP($I84,IRMS[ID],IRMS[δ¹³CVPDB (‰)],,0),NA())</f>
        <v>-18.837053417704738</v>
      </c>
    </row>
    <row r="85" spans="1:14" x14ac:dyDescent="0.35">
      <c r="A85" s="62">
        <v>44744</v>
      </c>
      <c r="B85" s="47">
        <v>2</v>
      </c>
      <c r="C85" s="50" t="s">
        <v>65</v>
      </c>
      <c r="D85" s="12" t="s">
        <v>115</v>
      </c>
      <c r="E85" s="12">
        <v>40</v>
      </c>
      <c r="F85" s="12" t="b">
        <v>0</v>
      </c>
      <c r="G85" s="12" t="s">
        <v>177</v>
      </c>
      <c r="H85" s="73">
        <f>IF(ISNUMBER(_xlfn.XLOOKUP($I85,IRMS[ID],IRMS[Mass (mg)],,0)),_xlfn.XLOOKUP($I85,IRMS[ID],IRMS[Mass (mg)],,0),NA())</f>
        <v>17.917000000000002</v>
      </c>
      <c r="I85" s="49">
        <v>6538</v>
      </c>
      <c r="J85" s="69">
        <f>IF(ISNUMBER(_xlfn.XLOOKUP($I85,IRMS[ID],IRMS[Mass (mg)],,0)),_xlfn.XLOOKUP($I85,IRMS[ID],IRMS[Mass (mg)],,0),NA())</f>
        <v>17.917000000000002</v>
      </c>
      <c r="K85" s="25">
        <f>IF(ISNUMBER(_xlfn.XLOOKUP($I85,IRMS[ID],IRMS[%N],,0)),_xlfn.XLOOKUP($I85,IRMS[ID],IRMS[%N],,0),NA())*(Table1[[#This Row],[IRMS Weight (mg)]]/Table1[[#This Row],[Sample Weight (mg)]])</f>
        <v>0.20860480918308802</v>
      </c>
      <c r="L85" s="25">
        <f>IF(ISNUMBER(_xlfn.XLOOKUP($I85,IRMS[ID],IRMS[δ¹⁵NAir (‰)],,0)),_xlfn.XLOOKUP($I85,IRMS[ID],IRMS[δ¹⁵NAir (‰)],,0),NA())</f>
        <v>5.1260505716246882</v>
      </c>
      <c r="M85" s="26">
        <f>IF(ISNUMBER(_xlfn.XLOOKUP($I85,IRMS[ID],IRMS[%C],,0)),_xlfn.XLOOKUP($I85,IRMS[ID],IRMS[%C],,0),NA())*(Table1[[#This Row],[IRMS Weight (mg)]]/Table1[[#This Row],[Sample Weight (mg)]])</f>
        <v>2.4924162406180157</v>
      </c>
      <c r="N85" s="65">
        <f>IF(ISNUMBER(_xlfn.XLOOKUP($I85,IRMS[ID],IRMS[δ¹³CVPDB (‰)],,0)),_xlfn.XLOOKUP($I85,IRMS[ID],IRMS[δ¹³CVPDB (‰)],,0),NA())</f>
        <v>-18.897605694163651</v>
      </c>
    </row>
    <row r="86" spans="1:14" x14ac:dyDescent="0.35">
      <c r="A86" s="62">
        <v>44744</v>
      </c>
      <c r="B86" s="47">
        <v>2</v>
      </c>
      <c r="C86" s="50" t="s">
        <v>66</v>
      </c>
      <c r="D86" s="12" t="s">
        <v>115</v>
      </c>
      <c r="E86" s="12">
        <v>44</v>
      </c>
      <c r="F86" s="12" t="b">
        <v>0</v>
      </c>
      <c r="G86" s="12" t="s">
        <v>177</v>
      </c>
      <c r="H86" s="73">
        <f>IF(ISNUMBER(_xlfn.XLOOKUP($I86,IRMS[ID],IRMS[Mass (mg)],,0)),_xlfn.XLOOKUP($I86,IRMS[ID],IRMS[Mass (mg)],,0),NA())</f>
        <v>17.803999999999998</v>
      </c>
      <c r="I86" s="49">
        <v>6539</v>
      </c>
      <c r="J86" s="69">
        <f>IF(ISNUMBER(_xlfn.XLOOKUP($I86,IRMS[ID],IRMS[Mass (mg)],,0)),_xlfn.XLOOKUP($I86,IRMS[ID],IRMS[Mass (mg)],,0),NA())</f>
        <v>17.803999999999998</v>
      </c>
      <c r="K86" s="25">
        <f>IF(ISNUMBER(_xlfn.XLOOKUP($I86,IRMS[ID],IRMS[%N],,0)),_xlfn.XLOOKUP($I86,IRMS[ID],IRMS[%N],,0),NA())*(Table1[[#This Row],[IRMS Weight (mg)]]/Table1[[#This Row],[Sample Weight (mg)]])</f>
        <v>0.24768484571836327</v>
      </c>
      <c r="L86" s="25">
        <f>IF(ISNUMBER(_xlfn.XLOOKUP($I86,IRMS[ID],IRMS[δ¹⁵NAir (‰)],,0)),_xlfn.XLOOKUP($I86,IRMS[ID],IRMS[δ¹⁵NAir (‰)],,0),NA())</f>
        <v>4.3900785577494537</v>
      </c>
      <c r="M86" s="26">
        <f>IF(ISNUMBER(_xlfn.XLOOKUP($I86,IRMS[ID],IRMS[%C],,0)),_xlfn.XLOOKUP($I86,IRMS[ID],IRMS[%C],,0),NA())*(Table1[[#This Row],[IRMS Weight (mg)]]/Table1[[#This Row],[Sample Weight (mg)]])</f>
        <v>2.9200351581951516</v>
      </c>
      <c r="N86" s="65">
        <f>IF(ISNUMBER(_xlfn.XLOOKUP($I86,IRMS[ID],IRMS[δ¹³CVPDB (‰)],,0)),_xlfn.XLOOKUP($I86,IRMS[ID],IRMS[δ¹³CVPDB (‰)],,0),NA())</f>
        <v>-18.965393996678635</v>
      </c>
    </row>
    <row r="87" spans="1:14" x14ac:dyDescent="0.35">
      <c r="A87" s="62">
        <v>44744</v>
      </c>
      <c r="B87" s="47">
        <v>2</v>
      </c>
      <c r="C87" s="50" t="s">
        <v>67</v>
      </c>
      <c r="D87" s="12" t="s">
        <v>115</v>
      </c>
      <c r="E87" s="12">
        <v>48</v>
      </c>
      <c r="F87" s="12" t="b">
        <v>0</v>
      </c>
      <c r="G87" s="12" t="s">
        <v>177</v>
      </c>
      <c r="H87" s="73">
        <f>IF(ISNUMBER(_xlfn.XLOOKUP($I87,IRMS[ID],IRMS[Mass (mg)],,0)),_xlfn.XLOOKUP($I87,IRMS[ID],IRMS[Mass (mg)],,0),NA())</f>
        <v>18.98</v>
      </c>
      <c r="I87" s="49">
        <v>6540</v>
      </c>
      <c r="J87" s="69">
        <f>IF(ISNUMBER(_xlfn.XLOOKUP($I87,IRMS[ID],IRMS[Mass (mg)],,0)),_xlfn.XLOOKUP($I87,IRMS[ID],IRMS[Mass (mg)],,0),NA())</f>
        <v>18.98</v>
      </c>
      <c r="K87" s="25">
        <f>IF(ISNUMBER(_xlfn.XLOOKUP($I87,IRMS[ID],IRMS[%N],,0)),_xlfn.XLOOKUP($I87,IRMS[ID],IRMS[%N],,0),NA())*(Table1[[#This Row],[IRMS Weight (mg)]]/Table1[[#This Row],[Sample Weight (mg)]])</f>
        <v>0.12560142944852681</v>
      </c>
      <c r="L87" s="25">
        <f>IF(ISNUMBER(_xlfn.XLOOKUP($I87,IRMS[ID],IRMS[δ¹⁵NAir (‰)],,0)),_xlfn.XLOOKUP($I87,IRMS[ID],IRMS[δ¹⁵NAir (‰)],,0),NA())</f>
        <v>3.9701002024560852</v>
      </c>
      <c r="M87" s="26">
        <f>IF(ISNUMBER(_xlfn.XLOOKUP($I87,IRMS[ID],IRMS[%C],,0)),_xlfn.XLOOKUP($I87,IRMS[ID],IRMS[%C],,0),NA())*(Table1[[#This Row],[IRMS Weight (mg)]]/Table1[[#This Row],[Sample Weight (mg)]])</f>
        <v>1.9310827097169265</v>
      </c>
      <c r="N87" s="65">
        <f>IF(ISNUMBER(_xlfn.XLOOKUP($I87,IRMS[ID],IRMS[δ¹³CVPDB (‰)],,0)),_xlfn.XLOOKUP($I87,IRMS[ID],IRMS[δ¹³CVPDB (‰)],,0),NA())</f>
        <v>-20.699636099107831</v>
      </c>
    </row>
    <row r="88" spans="1:14" x14ac:dyDescent="0.35">
      <c r="A88" s="62">
        <v>44744</v>
      </c>
      <c r="B88" s="47">
        <v>2</v>
      </c>
      <c r="C88" s="50" t="s">
        <v>68</v>
      </c>
      <c r="D88" s="12" t="s">
        <v>115</v>
      </c>
      <c r="E88" s="12">
        <v>52</v>
      </c>
      <c r="F88" s="12" t="b">
        <v>0</v>
      </c>
      <c r="G88" s="12" t="s">
        <v>177</v>
      </c>
      <c r="H88" s="73">
        <f>IF(ISNUMBER(_xlfn.XLOOKUP($I88,IRMS[ID],IRMS[Mass (mg)],,0)),_xlfn.XLOOKUP($I88,IRMS[ID],IRMS[Mass (mg)],,0),NA())</f>
        <v>21.488</v>
      </c>
      <c r="I88" s="49">
        <v>6541</v>
      </c>
      <c r="J88" s="69">
        <f>IF(ISNUMBER(_xlfn.XLOOKUP($I88,IRMS[ID],IRMS[Mass (mg)],,0)),_xlfn.XLOOKUP($I88,IRMS[ID],IRMS[Mass (mg)],,0),NA())</f>
        <v>21.488</v>
      </c>
      <c r="K88" s="25">
        <f>IF(ISNUMBER(_xlfn.XLOOKUP($I88,IRMS[ID],IRMS[%N],,0)),_xlfn.XLOOKUP($I88,IRMS[ID],IRMS[%N],,0),NA())*(Table1[[#This Row],[IRMS Weight (mg)]]/Table1[[#This Row],[Sample Weight (mg)]])</f>
        <v>0.1172842913517237</v>
      </c>
      <c r="L88" s="25">
        <f>IF(ISNUMBER(_xlfn.XLOOKUP($I88,IRMS[ID],IRMS[δ¹⁵NAir (‰)],,0)),_xlfn.XLOOKUP($I88,IRMS[ID],IRMS[δ¹⁵NAir (‰)],,0),NA())</f>
        <v>2.645071812575837</v>
      </c>
      <c r="M88" s="26">
        <f>IF(ISNUMBER(_xlfn.XLOOKUP($I88,IRMS[ID],IRMS[%C],,0)),_xlfn.XLOOKUP($I88,IRMS[ID],IRMS[%C],,0),NA())*(Table1[[#This Row],[IRMS Weight (mg)]]/Table1[[#This Row],[Sample Weight (mg)]])</f>
        <v>2.3018133965790426</v>
      </c>
      <c r="N88" s="65">
        <f>IF(ISNUMBER(_xlfn.XLOOKUP($I88,IRMS[ID],IRMS[δ¹³CVPDB (‰)],,0)),_xlfn.XLOOKUP($I88,IRMS[ID],IRMS[δ¹³CVPDB (‰)],,0),NA())</f>
        <v>-23.090309300497932</v>
      </c>
    </row>
    <row r="89" spans="1:14" x14ac:dyDescent="0.35">
      <c r="A89" s="62">
        <v>44744</v>
      </c>
      <c r="B89" s="47">
        <v>2</v>
      </c>
      <c r="C89" s="50" t="s">
        <v>69</v>
      </c>
      <c r="D89" s="12" t="s">
        <v>115</v>
      </c>
      <c r="E89" s="12">
        <v>52</v>
      </c>
      <c r="F89" s="12" t="b">
        <v>0</v>
      </c>
      <c r="G89" s="12" t="s">
        <v>177</v>
      </c>
      <c r="H89" s="73">
        <f>IF(ISNUMBER(_xlfn.XLOOKUP($I89,IRMS[ID],IRMS[Mass (mg)],,0)),_xlfn.XLOOKUP($I89,IRMS[ID],IRMS[Mass (mg)],,0),NA())</f>
        <v>21.460999999999999</v>
      </c>
      <c r="I89" s="49">
        <v>6542</v>
      </c>
      <c r="J89" s="69">
        <f>IF(ISNUMBER(_xlfn.XLOOKUP($I89,IRMS[ID],IRMS[Mass (mg)],,0)),_xlfn.XLOOKUP($I89,IRMS[ID],IRMS[Mass (mg)],,0),NA())</f>
        <v>21.460999999999999</v>
      </c>
      <c r="K89" s="25">
        <f>IF(ISNUMBER(_xlfn.XLOOKUP($I89,IRMS[ID],IRMS[%N],,0)),_xlfn.XLOOKUP($I89,IRMS[ID],IRMS[%N],,0),NA())*(Table1[[#This Row],[IRMS Weight (mg)]]/Table1[[#This Row],[Sample Weight (mg)]])</f>
        <v>0.12991772542135105</v>
      </c>
      <c r="L89" s="25">
        <f>IF(ISNUMBER(_xlfn.XLOOKUP($I89,IRMS[ID],IRMS[δ¹⁵NAir (‰)],,0)),_xlfn.XLOOKUP($I89,IRMS[ID],IRMS[δ¹⁵NAir (‰)],,0),NA())</f>
        <v>3.1289590370953841</v>
      </c>
      <c r="M89" s="26">
        <f>IF(ISNUMBER(_xlfn.XLOOKUP($I89,IRMS[ID],IRMS[%C],,0)),_xlfn.XLOOKUP($I89,IRMS[ID],IRMS[%C],,0),NA())*(Table1[[#This Row],[IRMS Weight (mg)]]/Table1[[#This Row],[Sample Weight (mg)]])</f>
        <v>2.4964794454128603</v>
      </c>
      <c r="N89" s="65">
        <f>IF(ISNUMBER(_xlfn.XLOOKUP($I89,IRMS[ID],IRMS[δ¹³CVPDB (‰)],,0)),_xlfn.XLOOKUP($I89,IRMS[ID],IRMS[δ¹³CVPDB (‰)],,0),NA())</f>
        <v>-22.965942127798293</v>
      </c>
    </row>
    <row r="90" spans="1:14" x14ac:dyDescent="0.35">
      <c r="A90" s="62">
        <v>44744</v>
      </c>
      <c r="B90" s="47">
        <v>2</v>
      </c>
      <c r="C90" s="50" t="s">
        <v>70</v>
      </c>
      <c r="D90" s="12" t="s">
        <v>116</v>
      </c>
      <c r="E90" s="12">
        <v>0</v>
      </c>
      <c r="F90" s="12" t="b">
        <v>0</v>
      </c>
      <c r="G90" s="12" t="s">
        <v>177</v>
      </c>
      <c r="H90" s="73">
        <f>IF(ISNUMBER(_xlfn.XLOOKUP($I90,IRMS[ID],IRMS[Mass (mg)],,0)),_xlfn.XLOOKUP($I90,IRMS[ID],IRMS[Mass (mg)],,0),NA())</f>
        <v>17.91</v>
      </c>
      <c r="I90" s="49">
        <v>6549</v>
      </c>
      <c r="J90" s="69">
        <f>IF(ISNUMBER(_xlfn.XLOOKUP($I90,IRMS[ID],IRMS[Mass (mg)],,0)),_xlfn.XLOOKUP($I90,IRMS[ID],IRMS[Mass (mg)],,0),NA())</f>
        <v>17.91</v>
      </c>
      <c r="K90" s="25">
        <f>IF(ISNUMBER(_xlfn.XLOOKUP($I90,IRMS[ID],IRMS[%N],,0)),_xlfn.XLOOKUP($I90,IRMS[ID],IRMS[%N],,0),NA())*(Table1[[#This Row],[IRMS Weight (mg)]]/Table1[[#This Row],[Sample Weight (mg)]])</f>
        <v>0.58659176673004676</v>
      </c>
      <c r="L90" s="25">
        <f>IF(ISNUMBER(_xlfn.XLOOKUP($I90,IRMS[ID],IRMS[δ¹⁵NAir (‰)],,0)),_xlfn.XLOOKUP($I90,IRMS[ID],IRMS[δ¹⁵NAir (‰)],,0),NA())</f>
        <v>8.1537203481163427</v>
      </c>
      <c r="M90" s="26">
        <f>IF(ISNUMBER(_xlfn.XLOOKUP($I90,IRMS[ID],IRMS[%C],,0)),_xlfn.XLOOKUP($I90,IRMS[ID],IRMS[%C],,0),NA())*(Table1[[#This Row],[IRMS Weight (mg)]]/Table1[[#This Row],[Sample Weight (mg)]])</f>
        <v>7.543580805535993</v>
      </c>
      <c r="N90" s="65">
        <f>IF(ISNUMBER(_xlfn.XLOOKUP($I90,IRMS[ID],IRMS[δ¹³CVPDB (‰)],,0)),_xlfn.XLOOKUP($I90,IRMS[ID],IRMS[δ¹³CVPDB (‰)],,0),NA())</f>
        <v>-22.906481640823603</v>
      </c>
    </row>
    <row r="91" spans="1:14" x14ac:dyDescent="0.35">
      <c r="A91" s="62">
        <v>44744</v>
      </c>
      <c r="B91" s="47">
        <v>2</v>
      </c>
      <c r="C91" s="50" t="s">
        <v>71</v>
      </c>
      <c r="D91" s="12" t="s">
        <v>116</v>
      </c>
      <c r="E91" s="12">
        <v>1</v>
      </c>
      <c r="F91" s="12" t="b">
        <v>0</v>
      </c>
      <c r="G91" s="12" t="s">
        <v>177</v>
      </c>
      <c r="H91" s="73">
        <f>IF(ISNUMBER(_xlfn.XLOOKUP($I91,IRMS[ID],IRMS[Mass (mg)],,0)),_xlfn.XLOOKUP($I91,IRMS[ID],IRMS[Mass (mg)],,0),NA())</f>
        <v>18.763999999999999</v>
      </c>
      <c r="I91" s="49">
        <v>6550</v>
      </c>
      <c r="J91" s="69">
        <f>IF(ISNUMBER(_xlfn.XLOOKUP($I91,IRMS[ID],IRMS[Mass (mg)],,0)),_xlfn.XLOOKUP($I91,IRMS[ID],IRMS[Mass (mg)],,0),NA())</f>
        <v>18.763999999999999</v>
      </c>
      <c r="K91" s="25">
        <f>IF(ISNUMBER(_xlfn.XLOOKUP($I91,IRMS[ID],IRMS[%N],,0)),_xlfn.XLOOKUP($I91,IRMS[ID],IRMS[%N],,0),NA())*(Table1[[#This Row],[IRMS Weight (mg)]]/Table1[[#This Row],[Sample Weight (mg)]])</f>
        <v>0.42410646696793625</v>
      </c>
      <c r="L91" s="25">
        <f>IF(ISNUMBER(_xlfn.XLOOKUP($I91,IRMS[ID],IRMS[δ¹⁵NAir (‰)],,0)),_xlfn.XLOOKUP($I91,IRMS[ID],IRMS[δ¹⁵NAir (‰)],,0),NA())</f>
        <v>8.0102778624093443</v>
      </c>
      <c r="M91" s="26">
        <f>IF(ISNUMBER(_xlfn.XLOOKUP($I91,IRMS[ID],IRMS[%C],,0)),_xlfn.XLOOKUP($I91,IRMS[ID],IRMS[%C],,0),NA())*(Table1[[#This Row],[IRMS Weight (mg)]]/Table1[[#This Row],[Sample Weight (mg)]])</f>
        <v>4.805513530237242</v>
      </c>
      <c r="N91" s="65">
        <f>IF(ISNUMBER(_xlfn.XLOOKUP($I91,IRMS[ID],IRMS[δ¹³CVPDB (‰)],,0)),_xlfn.XLOOKUP($I91,IRMS[ID],IRMS[δ¹³CVPDB (‰)],,0),NA())</f>
        <v>-20.444086309859159</v>
      </c>
    </row>
    <row r="92" spans="1:14" x14ac:dyDescent="0.35">
      <c r="A92" s="62">
        <v>44744</v>
      </c>
      <c r="B92" s="47">
        <v>2</v>
      </c>
      <c r="C92" s="50" t="s">
        <v>72</v>
      </c>
      <c r="D92" s="12" t="s">
        <v>116</v>
      </c>
      <c r="E92" s="12">
        <v>4</v>
      </c>
      <c r="F92" s="12" t="b">
        <v>0</v>
      </c>
      <c r="G92" s="12" t="s">
        <v>177</v>
      </c>
      <c r="H92" s="73">
        <f>IF(ISNUMBER(_xlfn.XLOOKUP($I92,IRMS[ID],IRMS[Mass (mg)],,0)),_xlfn.XLOOKUP($I92,IRMS[ID],IRMS[Mass (mg)],,0),NA())</f>
        <v>19.501000000000001</v>
      </c>
      <c r="I92" s="49">
        <v>6551</v>
      </c>
      <c r="J92" s="69">
        <f>IF(ISNUMBER(_xlfn.XLOOKUP($I92,IRMS[ID],IRMS[Mass (mg)],,0)),_xlfn.XLOOKUP($I92,IRMS[ID],IRMS[Mass (mg)],,0),NA())</f>
        <v>19.501000000000001</v>
      </c>
      <c r="K92" s="25">
        <f>IF(ISNUMBER(_xlfn.XLOOKUP($I92,IRMS[ID],IRMS[%N],,0)),_xlfn.XLOOKUP($I92,IRMS[ID],IRMS[%N],,0),NA())*(Table1[[#This Row],[IRMS Weight (mg)]]/Table1[[#This Row],[Sample Weight (mg)]])</f>
        <v>0.36282834462314878</v>
      </c>
      <c r="L92" s="25">
        <f>IF(ISNUMBER(_xlfn.XLOOKUP($I92,IRMS[ID],IRMS[δ¹⁵NAir (‰)],,0)),_xlfn.XLOOKUP($I92,IRMS[ID],IRMS[δ¹⁵NAir (‰)],,0),NA())</f>
        <v>7.8742385744860162</v>
      </c>
      <c r="M92" s="26">
        <f>IF(ISNUMBER(_xlfn.XLOOKUP($I92,IRMS[ID],IRMS[%C],,0)),_xlfn.XLOOKUP($I92,IRMS[ID],IRMS[%C],,0),NA())*(Table1[[#This Row],[IRMS Weight (mg)]]/Table1[[#This Row],[Sample Weight (mg)]])</f>
        <v>4.2305134249608702</v>
      </c>
      <c r="N92" s="65">
        <f>IF(ISNUMBER(_xlfn.XLOOKUP($I92,IRMS[ID],IRMS[δ¹³CVPDB (‰)],,0)),_xlfn.XLOOKUP($I92,IRMS[ID],IRMS[δ¹³CVPDB (‰)],,0),NA())</f>
        <v>-20.369723891482131</v>
      </c>
    </row>
    <row r="93" spans="1:14" x14ac:dyDescent="0.35">
      <c r="A93" s="62">
        <v>44744</v>
      </c>
      <c r="B93" s="47">
        <v>2</v>
      </c>
      <c r="C93" s="50" t="s">
        <v>73</v>
      </c>
      <c r="D93" s="12" t="s">
        <v>116</v>
      </c>
      <c r="E93" s="12">
        <v>8</v>
      </c>
      <c r="F93" s="12" t="b">
        <v>0</v>
      </c>
      <c r="G93" s="12" t="s">
        <v>177</v>
      </c>
      <c r="H93" s="73">
        <f>IF(ISNUMBER(_xlfn.XLOOKUP($I93,IRMS[ID],IRMS[Mass (mg)],,0)),_xlfn.XLOOKUP($I93,IRMS[ID],IRMS[Mass (mg)],,0),NA())</f>
        <v>22.442</v>
      </c>
      <c r="I93" s="49">
        <v>6552</v>
      </c>
      <c r="J93" s="69">
        <f>IF(ISNUMBER(_xlfn.XLOOKUP($I93,IRMS[ID],IRMS[Mass (mg)],,0)),_xlfn.XLOOKUP($I93,IRMS[ID],IRMS[Mass (mg)],,0),NA())</f>
        <v>22.442</v>
      </c>
      <c r="K93" s="25">
        <f>IF(ISNUMBER(_xlfn.XLOOKUP($I93,IRMS[ID],IRMS[%N],,0)),_xlfn.XLOOKUP($I93,IRMS[ID],IRMS[%N],,0),NA())*(Table1[[#This Row],[IRMS Weight (mg)]]/Table1[[#This Row],[Sample Weight (mg)]])</f>
        <v>0.33988077804442385</v>
      </c>
      <c r="L93" s="25">
        <f>IF(ISNUMBER(_xlfn.XLOOKUP($I93,IRMS[ID],IRMS[δ¹⁵NAir (‰)],,0)),_xlfn.XLOOKUP($I93,IRMS[ID],IRMS[δ¹⁵NAir (‰)],,0),NA())</f>
        <v>7.9215534102171166</v>
      </c>
      <c r="M93" s="26">
        <f>IF(ISNUMBER(_xlfn.XLOOKUP($I93,IRMS[ID],IRMS[%C],,0)),_xlfn.XLOOKUP($I93,IRMS[ID],IRMS[%C],,0),NA())*(Table1[[#This Row],[IRMS Weight (mg)]]/Table1[[#This Row],[Sample Weight (mg)]])</f>
        <v>4.0624913553123516</v>
      </c>
      <c r="N93" s="65">
        <f>IF(ISNUMBER(_xlfn.XLOOKUP($I93,IRMS[ID],IRMS[δ¹³CVPDB (‰)],,0)),_xlfn.XLOOKUP($I93,IRMS[ID],IRMS[δ¹³CVPDB (‰)],,0),NA())</f>
        <v>-20.541086604773362</v>
      </c>
    </row>
    <row r="94" spans="1:14" x14ac:dyDescent="0.35">
      <c r="A94" s="62">
        <v>44744</v>
      </c>
      <c r="B94" s="47">
        <v>2</v>
      </c>
      <c r="C94" s="50" t="s">
        <v>74</v>
      </c>
      <c r="D94" s="12" t="s">
        <v>116</v>
      </c>
      <c r="E94" s="12">
        <v>12</v>
      </c>
      <c r="F94" s="12" t="b">
        <v>0</v>
      </c>
      <c r="G94" s="12" t="s">
        <v>177</v>
      </c>
      <c r="H94" s="73">
        <f>IF(ISNUMBER(_xlfn.XLOOKUP($I94,IRMS[ID],IRMS[Mass (mg)],,0)),_xlfn.XLOOKUP($I94,IRMS[ID],IRMS[Mass (mg)],,0),NA())</f>
        <v>18.907</v>
      </c>
      <c r="I94" s="49">
        <v>6553</v>
      </c>
      <c r="J94" s="69">
        <f>IF(ISNUMBER(_xlfn.XLOOKUP($I94,IRMS[ID],IRMS[Mass (mg)],,0)),_xlfn.XLOOKUP($I94,IRMS[ID],IRMS[Mass (mg)],,0),NA())</f>
        <v>18.907</v>
      </c>
      <c r="K94" s="25">
        <f>IF(ISNUMBER(_xlfn.XLOOKUP($I94,IRMS[ID],IRMS[%N],,0)),_xlfn.XLOOKUP($I94,IRMS[ID],IRMS[%N],,0),NA())*(Table1[[#This Row],[IRMS Weight (mg)]]/Table1[[#This Row],[Sample Weight (mg)]])</f>
        <v>0.25180622393929986</v>
      </c>
      <c r="L94" s="25">
        <f>IF(ISNUMBER(_xlfn.XLOOKUP($I94,IRMS[ID],IRMS[δ¹⁵NAir (‰)],,0)),_xlfn.XLOOKUP($I94,IRMS[ID],IRMS[δ¹⁵NAir (‰)],,0),NA())</f>
        <v>7.3006105488404316</v>
      </c>
      <c r="M94" s="26">
        <f>IF(ISNUMBER(_xlfn.XLOOKUP($I94,IRMS[ID],IRMS[%C],,0)),_xlfn.XLOOKUP($I94,IRMS[ID],IRMS[%C],,0),NA())*(Table1[[#This Row],[IRMS Weight (mg)]]/Table1[[#This Row],[Sample Weight (mg)]])</f>
        <v>3.1876023141528118</v>
      </c>
      <c r="N94" s="65">
        <f>IF(ISNUMBER(_xlfn.XLOOKUP($I94,IRMS[ID],IRMS[δ¹³CVPDB (‰)],,0)),_xlfn.XLOOKUP($I94,IRMS[ID],IRMS[δ¹³CVPDB (‰)],,0),NA())</f>
        <v>-20.536257260367687</v>
      </c>
    </row>
    <row r="95" spans="1:14" x14ac:dyDescent="0.35">
      <c r="A95" s="62">
        <v>44744</v>
      </c>
      <c r="B95" s="47">
        <v>2</v>
      </c>
      <c r="C95" s="50" t="s">
        <v>75</v>
      </c>
      <c r="D95" s="12" t="s">
        <v>116</v>
      </c>
      <c r="E95" s="12">
        <v>12</v>
      </c>
      <c r="F95" s="12" t="b">
        <v>0</v>
      </c>
      <c r="G95" s="12" t="s">
        <v>177</v>
      </c>
      <c r="H95" s="73">
        <f>IF(ISNUMBER(_xlfn.XLOOKUP($I95,IRMS[ID],IRMS[Mass (mg)],,0)),_xlfn.XLOOKUP($I95,IRMS[ID],IRMS[Mass (mg)],,0),NA())</f>
        <v>18.923999999999999</v>
      </c>
      <c r="I95" s="49">
        <v>6554</v>
      </c>
      <c r="J95" s="69">
        <f>IF(ISNUMBER(_xlfn.XLOOKUP($I95,IRMS[ID],IRMS[Mass (mg)],,0)),_xlfn.XLOOKUP($I95,IRMS[ID],IRMS[Mass (mg)],,0),NA())</f>
        <v>18.923999999999999</v>
      </c>
      <c r="K95" s="25">
        <f>IF(ISNUMBER(_xlfn.XLOOKUP($I95,IRMS[ID],IRMS[%N],,0)),_xlfn.XLOOKUP($I95,IRMS[ID],IRMS[%N],,0),NA())*(Table1[[#This Row],[IRMS Weight (mg)]]/Table1[[#This Row],[Sample Weight (mg)]])</f>
        <v>0.25304482241615328</v>
      </c>
      <c r="L95" s="25">
        <f>IF(ISNUMBER(_xlfn.XLOOKUP($I95,IRMS[ID],IRMS[δ¹⁵NAir (‰)],,0)),_xlfn.XLOOKUP($I95,IRMS[ID],IRMS[δ¹⁵NAir (‰)],,0),NA())</f>
        <v>7.6447774587080382</v>
      </c>
      <c r="M95" s="26">
        <f>IF(ISNUMBER(_xlfn.XLOOKUP($I95,IRMS[ID],IRMS[%C],,0)),_xlfn.XLOOKUP($I95,IRMS[ID],IRMS[%C],,0),NA())*(Table1[[#This Row],[IRMS Weight (mg)]]/Table1[[#This Row],[Sample Weight (mg)]])</f>
        <v>3.0915577864619057</v>
      </c>
      <c r="N95" s="65">
        <f>IF(ISNUMBER(_xlfn.XLOOKUP($I95,IRMS[ID],IRMS[δ¹³CVPDB (‰)],,0)),_xlfn.XLOOKUP($I95,IRMS[ID],IRMS[δ¹³CVPDB (‰)],,0),NA())</f>
        <v>-20.168226979958526</v>
      </c>
    </row>
    <row r="96" spans="1:14" x14ac:dyDescent="0.35">
      <c r="A96" s="62">
        <v>44744</v>
      </c>
      <c r="B96" s="47">
        <v>2</v>
      </c>
      <c r="C96" s="50" t="s">
        <v>76</v>
      </c>
      <c r="D96" s="12" t="s">
        <v>116</v>
      </c>
      <c r="E96" s="12">
        <v>16</v>
      </c>
      <c r="F96" s="12" t="b">
        <v>0</v>
      </c>
      <c r="G96" s="12" t="s">
        <v>177</v>
      </c>
      <c r="H96" s="73">
        <f>IF(ISNUMBER(_xlfn.XLOOKUP($I96,IRMS[ID],IRMS[Mass (mg)],,0)),_xlfn.XLOOKUP($I96,IRMS[ID],IRMS[Mass (mg)],,0),NA())</f>
        <v>18.471</v>
      </c>
      <c r="I96" s="49">
        <v>6555</v>
      </c>
      <c r="J96" s="69">
        <f>IF(ISNUMBER(_xlfn.XLOOKUP($I96,IRMS[ID],IRMS[Mass (mg)],,0)),_xlfn.XLOOKUP($I96,IRMS[ID],IRMS[Mass (mg)],,0),NA())</f>
        <v>18.471</v>
      </c>
      <c r="K96" s="25">
        <f>IF(ISNUMBER(_xlfn.XLOOKUP($I96,IRMS[ID],IRMS[%N],,0)),_xlfn.XLOOKUP($I96,IRMS[ID],IRMS[%N],,0),NA())*(Table1[[#This Row],[IRMS Weight (mg)]]/Table1[[#This Row],[Sample Weight (mg)]])</f>
        <v>0.25237239342202006</v>
      </c>
      <c r="L96" s="25">
        <f>IF(ISNUMBER(_xlfn.XLOOKUP($I96,IRMS[ID],IRMS[δ¹⁵NAir (‰)],,0)),_xlfn.XLOOKUP($I96,IRMS[ID],IRMS[δ¹⁵NAir (‰)],,0),NA())</f>
        <v>6.7347676086912971</v>
      </c>
      <c r="M96" s="26">
        <f>IF(ISNUMBER(_xlfn.XLOOKUP($I96,IRMS[ID],IRMS[%C],,0)),_xlfn.XLOOKUP($I96,IRMS[ID],IRMS[%C],,0),NA())*(Table1[[#This Row],[IRMS Weight (mg)]]/Table1[[#This Row],[Sample Weight (mg)]])</f>
        <v>2.903926166598263</v>
      </c>
      <c r="N96" s="65">
        <f>IF(ISNUMBER(_xlfn.XLOOKUP($I96,IRMS[ID],IRMS[δ¹³CVPDB (‰)],,0)),_xlfn.XLOOKUP($I96,IRMS[ID],IRMS[δ¹³CVPDB (‰)],,0),NA())</f>
        <v>-19.711892600613456</v>
      </c>
    </row>
    <row r="97" spans="1:14" x14ac:dyDescent="0.35">
      <c r="A97" s="62">
        <v>44744</v>
      </c>
      <c r="B97" s="47">
        <v>2</v>
      </c>
      <c r="C97" s="50" t="s">
        <v>77</v>
      </c>
      <c r="D97" s="12" t="s">
        <v>116</v>
      </c>
      <c r="E97" s="12">
        <v>20</v>
      </c>
      <c r="F97" s="12" t="b">
        <v>0</v>
      </c>
      <c r="G97" s="12" t="s">
        <v>177</v>
      </c>
      <c r="H97" s="73">
        <f>IF(ISNUMBER(_xlfn.XLOOKUP($I97,IRMS[ID],IRMS[Mass (mg)],,0)),_xlfn.XLOOKUP($I97,IRMS[ID],IRMS[Mass (mg)],,0),NA())</f>
        <v>22.276</v>
      </c>
      <c r="I97" s="49">
        <v>6556</v>
      </c>
      <c r="J97" s="69">
        <f>IF(ISNUMBER(_xlfn.XLOOKUP($I97,IRMS[ID],IRMS[Mass (mg)],,0)),_xlfn.XLOOKUP($I97,IRMS[ID],IRMS[Mass (mg)],,0),NA())</f>
        <v>22.276</v>
      </c>
      <c r="K97" s="25">
        <f>IF(ISNUMBER(_xlfn.XLOOKUP($I97,IRMS[ID],IRMS[%N],,0)),_xlfn.XLOOKUP($I97,IRMS[ID],IRMS[%N],,0),NA())*(Table1[[#This Row],[IRMS Weight (mg)]]/Table1[[#This Row],[Sample Weight (mg)]])</f>
        <v>0.26266915285880499</v>
      </c>
      <c r="L97" s="25">
        <f>IF(ISNUMBER(_xlfn.XLOOKUP($I97,IRMS[ID],IRMS[δ¹⁵NAir (‰)],,0)),_xlfn.XLOOKUP($I97,IRMS[ID],IRMS[δ¹⁵NAir (‰)],,0),NA())</f>
        <v>6.4971344960341533</v>
      </c>
      <c r="M97" s="26">
        <f>IF(ISNUMBER(_xlfn.XLOOKUP($I97,IRMS[ID],IRMS[%C],,0)),_xlfn.XLOOKUP($I97,IRMS[ID],IRMS[%C],,0),NA())*(Table1[[#This Row],[IRMS Weight (mg)]]/Table1[[#This Row],[Sample Weight (mg)]])</f>
        <v>3.2195410198206891</v>
      </c>
      <c r="N97" s="65">
        <f>IF(ISNUMBER(_xlfn.XLOOKUP($I97,IRMS[ID],IRMS[δ¹³CVPDB (‰)],,0)),_xlfn.XLOOKUP($I97,IRMS[ID],IRMS[δ¹³CVPDB (‰)],,0),NA())</f>
        <v>-19.405110581054213</v>
      </c>
    </row>
    <row r="98" spans="1:14" x14ac:dyDescent="0.35">
      <c r="A98" s="63">
        <v>44744</v>
      </c>
      <c r="B98" s="58">
        <v>2</v>
      </c>
      <c r="C98" s="50" t="s">
        <v>78</v>
      </c>
      <c r="D98" s="12" t="s">
        <v>116</v>
      </c>
      <c r="E98" s="59">
        <v>24</v>
      </c>
      <c r="F98" s="12" t="b">
        <v>0</v>
      </c>
      <c r="G98" s="12" t="s">
        <v>177</v>
      </c>
      <c r="H98" s="74">
        <f>IF(ISNUMBER(_xlfn.XLOOKUP($I98,IRMS[ID],IRMS[Mass (mg)],,0)),_xlfn.XLOOKUP($I98,IRMS[ID],IRMS[Mass (mg)],,0),NA())</f>
        <v>18.529</v>
      </c>
      <c r="I98" s="49">
        <v>6557</v>
      </c>
      <c r="J98" s="70">
        <f>IF(ISNUMBER(_xlfn.XLOOKUP($I98,IRMS[ID],IRMS[Mass (mg)],,0)),_xlfn.XLOOKUP($I98,IRMS[ID],IRMS[Mass (mg)],,0),NA())</f>
        <v>18.529</v>
      </c>
      <c r="K98" s="37">
        <f>IF(ISNUMBER(_xlfn.XLOOKUP($I98,IRMS[ID],IRMS[%N],,0)),_xlfn.XLOOKUP($I98,IRMS[ID],IRMS[%N],,0),NA())*(Table1[[#This Row],[IRMS Weight (mg)]]/Table1[[#This Row],[Sample Weight (mg)]])</f>
        <v>0.24135953725410764</v>
      </c>
      <c r="L98" s="37">
        <f>IF(ISNUMBER(_xlfn.XLOOKUP($I98,IRMS[ID],IRMS[δ¹⁵NAir (‰)],,0)),_xlfn.XLOOKUP($I98,IRMS[ID],IRMS[δ¹⁵NAir (‰)],,0),NA())</f>
        <v>5.2014578183132176</v>
      </c>
      <c r="M98" s="41">
        <f>IF(ISNUMBER(_xlfn.XLOOKUP($I98,IRMS[ID],IRMS[%C],,0)),_xlfn.XLOOKUP($I98,IRMS[ID],IRMS[%C],,0),NA())*(Table1[[#This Row],[IRMS Weight (mg)]]/Table1[[#This Row],[Sample Weight (mg)]])</f>
        <v>3.0432624894914233</v>
      </c>
      <c r="N98" s="66">
        <f>IF(ISNUMBER(_xlfn.XLOOKUP($I98,IRMS[ID],IRMS[δ¹³CVPDB (‰)],,0)),_xlfn.XLOOKUP($I98,IRMS[ID],IRMS[δ¹³CVPDB (‰)],,0),NA())</f>
        <v>-19.381260385211803</v>
      </c>
    </row>
    <row r="99" spans="1:14" x14ac:dyDescent="0.35">
      <c r="A99" s="63">
        <v>44744</v>
      </c>
      <c r="B99" s="58">
        <v>2</v>
      </c>
      <c r="C99" s="50" t="s">
        <v>79</v>
      </c>
      <c r="D99" s="12" t="s">
        <v>116</v>
      </c>
      <c r="E99" s="12">
        <v>28</v>
      </c>
      <c r="F99" s="12" t="b">
        <v>0</v>
      </c>
      <c r="G99" s="12" t="s">
        <v>177</v>
      </c>
      <c r="H99" s="73">
        <f>IF(ISNUMBER(_xlfn.XLOOKUP($I99,IRMS[ID],IRMS[Mass (mg)],,0)),_xlfn.XLOOKUP($I99,IRMS[ID],IRMS[Mass (mg)],,0),NA())</f>
        <v>22.405000000000001</v>
      </c>
      <c r="I99" s="49">
        <v>6558</v>
      </c>
      <c r="J99" s="69">
        <f>IF(ISNUMBER(_xlfn.XLOOKUP($I99,IRMS[ID],IRMS[Mass (mg)],,0)),_xlfn.XLOOKUP($I99,IRMS[ID],IRMS[Mass (mg)],,0),NA())</f>
        <v>22.405000000000001</v>
      </c>
      <c r="K99" s="25">
        <f>IF(ISNUMBER(_xlfn.XLOOKUP($I99,IRMS[ID],IRMS[%N],,0)),_xlfn.XLOOKUP($I99,IRMS[ID],IRMS[%N],,0),NA())*(Table1[[#This Row],[IRMS Weight (mg)]]/Table1[[#This Row],[Sample Weight (mg)]])</f>
        <v>0.23455653944876054</v>
      </c>
      <c r="L99" s="25">
        <f>IF(ISNUMBER(_xlfn.XLOOKUP($I99,IRMS[ID],IRMS[δ¹⁵NAir (‰)],,0)),_xlfn.XLOOKUP($I99,IRMS[ID],IRMS[δ¹⁵NAir (‰)],,0),NA())</f>
        <v>4.8245928856710574</v>
      </c>
      <c r="M99" s="26">
        <f>IF(ISNUMBER(_xlfn.XLOOKUP($I99,IRMS[ID],IRMS[%C],,0)),_xlfn.XLOOKUP($I99,IRMS[ID],IRMS[%C],,0),NA())*(Table1[[#This Row],[IRMS Weight (mg)]]/Table1[[#This Row],[Sample Weight (mg)]])</f>
        <v>3.0200576429565662</v>
      </c>
      <c r="N99" s="65">
        <f>IF(ISNUMBER(_xlfn.XLOOKUP($I99,IRMS[ID],IRMS[δ¹³CVPDB (‰)],,0)),_xlfn.XLOOKUP($I99,IRMS[ID],IRMS[δ¹³CVPDB (‰)],,0),NA())</f>
        <v>-19.542728962427596</v>
      </c>
    </row>
    <row r="100" spans="1:14" x14ac:dyDescent="0.35">
      <c r="A100" s="63">
        <v>44744</v>
      </c>
      <c r="B100" s="58">
        <v>2</v>
      </c>
      <c r="C100" s="50" t="s">
        <v>80</v>
      </c>
      <c r="D100" s="12" t="s">
        <v>116</v>
      </c>
      <c r="E100" s="12">
        <v>32</v>
      </c>
      <c r="F100" s="12" t="b">
        <v>0</v>
      </c>
      <c r="G100" s="12" t="s">
        <v>177</v>
      </c>
      <c r="H100" s="73">
        <f>IF(ISNUMBER(_xlfn.XLOOKUP($I100,IRMS[ID],IRMS[Mass (mg)],,0)),_xlfn.XLOOKUP($I100,IRMS[ID],IRMS[Mass (mg)],,0),NA())</f>
        <v>19.21</v>
      </c>
      <c r="I100" s="49">
        <v>6559</v>
      </c>
      <c r="J100" s="69">
        <f>IF(ISNUMBER(_xlfn.XLOOKUP($I100,IRMS[ID],IRMS[Mass (mg)],,0)),_xlfn.XLOOKUP($I100,IRMS[ID],IRMS[Mass (mg)],,0),NA())</f>
        <v>19.21</v>
      </c>
      <c r="K100" s="25">
        <f>IF(ISNUMBER(_xlfn.XLOOKUP($I100,IRMS[ID],IRMS[%N],,0)),_xlfn.XLOOKUP($I100,IRMS[ID],IRMS[%N],,0),NA())*(Table1[[#This Row],[IRMS Weight (mg)]]/Table1[[#This Row],[Sample Weight (mg)]])</f>
        <v>0.30002281251275842</v>
      </c>
      <c r="L100" s="25">
        <f>IF(ISNUMBER(_xlfn.XLOOKUP($I100,IRMS[ID],IRMS[δ¹⁵NAir (‰)],,0)),_xlfn.XLOOKUP($I100,IRMS[ID],IRMS[δ¹⁵NAir (‰)],,0),NA())</f>
        <v>3.4303778494216521</v>
      </c>
      <c r="M100" s="26">
        <f>IF(ISNUMBER(_xlfn.XLOOKUP($I100,IRMS[ID],IRMS[%C],,0)),_xlfn.XLOOKUP($I100,IRMS[ID],IRMS[%C],,0),NA())*(Table1[[#This Row],[IRMS Weight (mg)]]/Table1[[#This Row],[Sample Weight (mg)]])</f>
        <v>4.6028235581139887</v>
      </c>
      <c r="N100" s="65">
        <f>IF(ISNUMBER(_xlfn.XLOOKUP($I100,IRMS[ID],IRMS[δ¹³CVPDB (‰)],,0)),_xlfn.XLOOKUP($I100,IRMS[ID],IRMS[δ¹³CVPDB (‰)],,0),NA())</f>
        <v>-20.882453034892904</v>
      </c>
    </row>
    <row r="101" spans="1:14" x14ac:dyDescent="0.35">
      <c r="A101" s="63">
        <v>44744</v>
      </c>
      <c r="B101" s="58">
        <v>2</v>
      </c>
      <c r="C101" s="50" t="s">
        <v>81</v>
      </c>
      <c r="D101" s="12" t="s">
        <v>116</v>
      </c>
      <c r="E101" s="12">
        <v>32</v>
      </c>
      <c r="F101" s="12" t="b">
        <v>0</v>
      </c>
      <c r="G101" s="12" t="s">
        <v>177</v>
      </c>
      <c r="H101" s="73">
        <f>IF(ISNUMBER(_xlfn.XLOOKUP($I101,IRMS[ID],IRMS[Mass (mg)],,0)),_xlfn.XLOOKUP($I101,IRMS[ID],IRMS[Mass (mg)],,0),NA())</f>
        <v>19.588000000000001</v>
      </c>
      <c r="I101" s="49">
        <v>6560</v>
      </c>
      <c r="J101" s="69">
        <f>IF(ISNUMBER(_xlfn.XLOOKUP($I101,IRMS[ID],IRMS[Mass (mg)],,0)),_xlfn.XLOOKUP($I101,IRMS[ID],IRMS[Mass (mg)],,0),NA())</f>
        <v>19.588000000000001</v>
      </c>
      <c r="K101" s="25">
        <f>IF(ISNUMBER(_xlfn.XLOOKUP($I101,IRMS[ID],IRMS[%N],,0)),_xlfn.XLOOKUP($I101,IRMS[ID],IRMS[%N],,0),NA())*(Table1[[#This Row],[IRMS Weight (mg)]]/Table1[[#This Row],[Sample Weight (mg)]])</f>
        <v>0.29576619190498998</v>
      </c>
      <c r="L101" s="25">
        <f>IF(ISNUMBER(_xlfn.XLOOKUP($I101,IRMS[ID],IRMS[δ¹⁵NAir (‰)],,0)),_xlfn.XLOOKUP($I101,IRMS[ID],IRMS[δ¹⁵NAir (‰)],,0),NA())</f>
        <v>3.7251432557390034</v>
      </c>
      <c r="M101" s="26">
        <f>IF(ISNUMBER(_xlfn.XLOOKUP($I101,IRMS[ID],IRMS[%C],,0)),_xlfn.XLOOKUP($I101,IRMS[ID],IRMS[%C],,0),NA())*(Table1[[#This Row],[IRMS Weight (mg)]]/Table1[[#This Row],[Sample Weight (mg)]])</f>
        <v>4.7275763500743251</v>
      </c>
      <c r="N101" s="65">
        <f>IF(ISNUMBER(_xlfn.XLOOKUP($I101,IRMS[ID],IRMS[δ¹³CVPDB (‰)],,0)),_xlfn.XLOOKUP($I101,IRMS[ID],IRMS[δ¹³CVPDB (‰)],,0),NA())</f>
        <v>-20.925638268425118</v>
      </c>
    </row>
    <row r="102" spans="1:14" x14ac:dyDescent="0.35">
      <c r="A102" s="63">
        <v>44744</v>
      </c>
      <c r="B102" s="58">
        <v>2</v>
      </c>
      <c r="C102" s="50" t="s">
        <v>82</v>
      </c>
      <c r="D102" s="12" t="s">
        <v>116</v>
      </c>
      <c r="E102" s="12">
        <v>36</v>
      </c>
      <c r="F102" s="12" t="b">
        <v>0</v>
      </c>
      <c r="G102" s="12" t="s">
        <v>177</v>
      </c>
      <c r="H102" s="73">
        <f>IF(ISNUMBER(_xlfn.XLOOKUP($I102,IRMS[ID],IRMS[Mass (mg)],,0)),_xlfn.XLOOKUP($I102,IRMS[ID],IRMS[Mass (mg)],,0),NA())</f>
        <v>21.254000000000001</v>
      </c>
      <c r="I102" s="49">
        <v>6561</v>
      </c>
      <c r="J102" s="69">
        <f>IF(ISNUMBER(_xlfn.XLOOKUP($I102,IRMS[ID],IRMS[Mass (mg)],,0)),_xlfn.XLOOKUP($I102,IRMS[ID],IRMS[Mass (mg)],,0),NA())</f>
        <v>21.254000000000001</v>
      </c>
      <c r="K102" s="25">
        <f>IF(ISNUMBER(_xlfn.XLOOKUP($I102,IRMS[ID],IRMS[%N],,0)),_xlfn.XLOOKUP($I102,IRMS[ID],IRMS[%N],,0),NA())*(Table1[[#This Row],[IRMS Weight (mg)]]/Table1[[#This Row],[Sample Weight (mg)]])</f>
        <v>0.34942292421881188</v>
      </c>
      <c r="L102" s="25">
        <f>IF(ISNUMBER(_xlfn.XLOOKUP($I102,IRMS[ID],IRMS[δ¹⁵NAir (‰)],,0)),_xlfn.XLOOKUP($I102,IRMS[ID],IRMS[δ¹⁵NAir (‰)],,0),NA())</f>
        <v>3.0161484564310781</v>
      </c>
      <c r="M102" s="26">
        <f>IF(ISNUMBER(_xlfn.XLOOKUP($I102,IRMS[ID],IRMS[%C],,0)),_xlfn.XLOOKUP($I102,IRMS[ID],IRMS[%C],,0),NA())*(Table1[[#This Row],[IRMS Weight (mg)]]/Table1[[#This Row],[Sample Weight (mg)]])</f>
        <v>6.0326109928998894</v>
      </c>
      <c r="N102" s="65">
        <f>IF(ISNUMBER(_xlfn.XLOOKUP($I102,IRMS[ID],IRMS[δ¹³CVPDB (‰)],,0)),_xlfn.XLOOKUP($I102,IRMS[ID],IRMS[δ¹³CVPDB (‰)],,0),NA())</f>
        <v>-21.128642459453545</v>
      </c>
    </row>
    <row r="103" spans="1:14" x14ac:dyDescent="0.35">
      <c r="A103" s="63">
        <v>44744</v>
      </c>
      <c r="B103" s="58">
        <v>2</v>
      </c>
      <c r="C103" s="50" t="s">
        <v>83</v>
      </c>
      <c r="D103" s="12" t="s">
        <v>116</v>
      </c>
      <c r="E103" s="12">
        <v>40</v>
      </c>
      <c r="F103" s="12" t="b">
        <v>0</v>
      </c>
      <c r="G103" s="12" t="s">
        <v>177</v>
      </c>
      <c r="H103" s="73">
        <f>IF(ISNUMBER(_xlfn.XLOOKUP($I103,IRMS[ID],IRMS[Mass (mg)],,0)),_xlfn.XLOOKUP($I103,IRMS[ID],IRMS[Mass (mg)],,0),NA())</f>
        <v>20.067</v>
      </c>
      <c r="I103" s="49">
        <v>6562</v>
      </c>
      <c r="J103" s="69">
        <f>IF(ISNUMBER(_xlfn.XLOOKUP($I103,IRMS[ID],IRMS[Mass (mg)],,0)),_xlfn.XLOOKUP($I103,IRMS[ID],IRMS[Mass (mg)],,0),NA())</f>
        <v>20.067</v>
      </c>
      <c r="K103" s="25">
        <f>IF(ISNUMBER(_xlfn.XLOOKUP($I103,IRMS[ID],IRMS[%N],,0)),_xlfn.XLOOKUP($I103,IRMS[ID],IRMS[%N],,0),NA())*(Table1[[#This Row],[IRMS Weight (mg)]]/Table1[[#This Row],[Sample Weight (mg)]])</f>
        <v>0.89466703199376951</v>
      </c>
      <c r="L103" s="25">
        <f>IF(ISNUMBER(_xlfn.XLOOKUP($I103,IRMS[ID],IRMS[δ¹⁵NAir (‰)],,0)),_xlfn.XLOOKUP($I103,IRMS[ID],IRMS[δ¹⁵NAir (‰)],,0),NA())</f>
        <v>1.2503667849614424</v>
      </c>
      <c r="M103" s="26">
        <f>IF(ISNUMBER(_xlfn.XLOOKUP($I103,IRMS[ID],IRMS[%C],,0)),_xlfn.XLOOKUP($I103,IRMS[ID],IRMS[%C],,0),NA())*(Table1[[#This Row],[IRMS Weight (mg)]]/Table1[[#This Row],[Sample Weight (mg)]])</f>
        <v>16.808345177362362</v>
      </c>
      <c r="N103" s="65">
        <f>IF(ISNUMBER(_xlfn.XLOOKUP($I103,IRMS[ID],IRMS[δ¹³CVPDB (‰)],,0)),_xlfn.XLOOKUP($I103,IRMS[ID],IRMS[δ¹³CVPDB (‰)],,0),NA())</f>
        <v>-21.840187140820294</v>
      </c>
    </row>
    <row r="104" spans="1:14" x14ac:dyDescent="0.35">
      <c r="A104" s="63">
        <v>44744</v>
      </c>
      <c r="B104" s="58">
        <v>2</v>
      </c>
      <c r="C104" s="50" t="s">
        <v>84</v>
      </c>
      <c r="D104" s="12" t="s">
        <v>116</v>
      </c>
      <c r="E104" s="12">
        <v>44</v>
      </c>
      <c r="F104" s="12" t="b">
        <v>0</v>
      </c>
      <c r="G104" s="12" t="s">
        <v>177</v>
      </c>
      <c r="H104" s="73">
        <f>IF(ISNUMBER(_xlfn.XLOOKUP($I104,IRMS[ID],IRMS[Mass (mg)],,0)),_xlfn.XLOOKUP($I104,IRMS[ID],IRMS[Mass (mg)],,0),NA())</f>
        <v>18.7</v>
      </c>
      <c r="I104" s="49">
        <v>6563</v>
      </c>
      <c r="J104" s="69">
        <f>IF(ISNUMBER(_xlfn.XLOOKUP($I104,IRMS[ID],IRMS[Mass (mg)],,0)),_xlfn.XLOOKUP($I104,IRMS[ID],IRMS[Mass (mg)],,0),NA())</f>
        <v>18.7</v>
      </c>
      <c r="K104" s="25">
        <f>IF(ISNUMBER(_xlfn.XLOOKUP($I104,IRMS[ID],IRMS[%N],,0)),_xlfn.XLOOKUP($I104,IRMS[ID],IRMS[%N],,0),NA())*(Table1[[#This Row],[IRMS Weight (mg)]]/Table1[[#This Row],[Sample Weight (mg)]])</f>
        <v>1.4787675679019718</v>
      </c>
      <c r="L104" s="25">
        <f>IF(ISNUMBER(_xlfn.XLOOKUP($I104,IRMS[ID],IRMS[δ¹⁵NAir (‰)],,0)),_xlfn.XLOOKUP($I104,IRMS[ID],IRMS[δ¹⁵NAir (‰)],,0),NA())</f>
        <v>0.31411073161574166</v>
      </c>
      <c r="M104" s="26">
        <f>IF(ISNUMBER(_xlfn.XLOOKUP($I104,IRMS[ID],IRMS[%C],,0)),_xlfn.XLOOKUP($I104,IRMS[ID],IRMS[%C],,0),NA())*(Table1[[#This Row],[IRMS Weight (mg)]]/Table1[[#This Row],[Sample Weight (mg)]])</f>
        <v>29.927677961234689</v>
      </c>
      <c r="N104" s="65">
        <f>IF(ISNUMBER(_xlfn.XLOOKUP($I104,IRMS[ID],IRMS[δ¹³CVPDB (‰)],,0)),_xlfn.XLOOKUP($I104,IRMS[ID],IRMS[δ¹³CVPDB (‰)],,0),NA())</f>
        <v>-22.821110353782586</v>
      </c>
    </row>
    <row r="105" spans="1:14" x14ac:dyDescent="0.35">
      <c r="A105" s="63">
        <v>44744</v>
      </c>
      <c r="B105" s="58">
        <v>2</v>
      </c>
      <c r="C105" s="50" t="s">
        <v>85</v>
      </c>
      <c r="D105" s="12" t="s">
        <v>116</v>
      </c>
      <c r="E105" s="12">
        <v>46</v>
      </c>
      <c r="F105" s="12" t="b">
        <v>0</v>
      </c>
      <c r="G105" s="12" t="s">
        <v>177</v>
      </c>
      <c r="H105" s="73">
        <f>IF(ISNUMBER(_xlfn.XLOOKUP($I105,IRMS[ID],IRMS[Mass (mg)],,0)),_xlfn.XLOOKUP($I105,IRMS[ID],IRMS[Mass (mg)],,0),NA())</f>
        <v>18.643000000000001</v>
      </c>
      <c r="I105" s="49">
        <v>6564</v>
      </c>
      <c r="J105" s="69">
        <f>IF(ISNUMBER(_xlfn.XLOOKUP($I105,IRMS[ID],IRMS[Mass (mg)],,0)),_xlfn.XLOOKUP($I105,IRMS[ID],IRMS[Mass (mg)],,0),NA())</f>
        <v>18.643000000000001</v>
      </c>
      <c r="K105" s="25">
        <f>IF(ISNUMBER(_xlfn.XLOOKUP($I105,IRMS[ID],IRMS[%N],,0)),_xlfn.XLOOKUP($I105,IRMS[ID],IRMS[%N],,0),NA())*(Table1[[#This Row],[IRMS Weight (mg)]]/Table1[[#This Row],[Sample Weight (mg)]])</f>
        <v>1.6487044585699298</v>
      </c>
      <c r="L105" s="25">
        <f>IF(ISNUMBER(_xlfn.XLOOKUP($I105,IRMS[ID],IRMS[δ¹⁵NAir (‰)],,0)),_xlfn.XLOOKUP($I105,IRMS[ID],IRMS[δ¹⁵NAir (‰)],,0),NA())</f>
        <v>1.8722905054070753</v>
      </c>
      <c r="M105" s="26">
        <f>IF(ISNUMBER(_xlfn.XLOOKUP($I105,IRMS[ID],IRMS[%C],,0)),_xlfn.XLOOKUP($I105,IRMS[ID],IRMS[%C],,0),NA())*(Table1[[#This Row],[IRMS Weight (mg)]]/Table1[[#This Row],[Sample Weight (mg)]])</f>
        <v>33.049040073377512</v>
      </c>
      <c r="N105" s="65">
        <f>IF(ISNUMBER(_xlfn.XLOOKUP($I105,IRMS[ID],IRMS[δ¹³CVPDB (‰)],,0)),_xlfn.XLOOKUP($I105,IRMS[ID],IRMS[δ¹³CVPDB (‰)],,0),NA())</f>
        <v>-23.556151076222694</v>
      </c>
    </row>
    <row r="106" spans="1:14" x14ac:dyDescent="0.35">
      <c r="A106" s="63">
        <v>44744</v>
      </c>
      <c r="B106" s="58">
        <v>2</v>
      </c>
      <c r="C106" s="50" t="s">
        <v>86</v>
      </c>
      <c r="D106" s="12" t="s">
        <v>116</v>
      </c>
      <c r="E106" s="12">
        <v>46</v>
      </c>
      <c r="F106" s="12" t="b">
        <v>0</v>
      </c>
      <c r="G106" s="12" t="s">
        <v>177</v>
      </c>
      <c r="H106" s="73">
        <f>IF(ISNUMBER(_xlfn.XLOOKUP($I106,IRMS[ID],IRMS[Mass (mg)],,0)),_xlfn.XLOOKUP($I106,IRMS[ID],IRMS[Mass (mg)],,0),NA())</f>
        <v>16.923999999999999</v>
      </c>
      <c r="I106" s="49">
        <v>6565</v>
      </c>
      <c r="J106" s="69">
        <f>IF(ISNUMBER(_xlfn.XLOOKUP($I106,IRMS[ID],IRMS[Mass (mg)],,0)),_xlfn.XLOOKUP($I106,IRMS[ID],IRMS[Mass (mg)],,0),NA())</f>
        <v>16.923999999999999</v>
      </c>
      <c r="K106" s="25">
        <f>IF(ISNUMBER(_xlfn.XLOOKUP($I106,IRMS[ID],IRMS[%N],,0)),_xlfn.XLOOKUP($I106,IRMS[ID],IRMS[%N],,0),NA())*(Table1[[#This Row],[IRMS Weight (mg)]]/Table1[[#This Row],[Sample Weight (mg)]])</f>
        <v>1.6736682904043503</v>
      </c>
      <c r="L106" s="25">
        <f>IF(ISNUMBER(_xlfn.XLOOKUP($I106,IRMS[ID],IRMS[δ¹⁵NAir (‰)],,0)),_xlfn.XLOOKUP($I106,IRMS[ID],IRMS[δ¹⁵NAir (‰)],,0),NA())</f>
        <v>1.5458930264867696</v>
      </c>
      <c r="M106" s="26">
        <f>IF(ISNUMBER(_xlfn.XLOOKUP($I106,IRMS[ID],IRMS[%C],,0)),_xlfn.XLOOKUP($I106,IRMS[ID],IRMS[%C],,0),NA())*(Table1[[#This Row],[IRMS Weight (mg)]]/Table1[[#This Row],[Sample Weight (mg)]])</f>
        <v>33.486771871268473</v>
      </c>
      <c r="N106" s="65">
        <f>IF(ISNUMBER(_xlfn.XLOOKUP($I106,IRMS[ID],IRMS[δ¹³CVPDB (‰)],,0)),_xlfn.XLOOKUP($I106,IRMS[ID],IRMS[δ¹³CVPDB (‰)],,0),NA())</f>
        <v>-23.276182868268066</v>
      </c>
    </row>
    <row r="107" spans="1:14" x14ac:dyDescent="0.35">
      <c r="A107" s="63">
        <v>44593</v>
      </c>
      <c r="B107" s="58">
        <v>3</v>
      </c>
      <c r="C107" s="12" t="s">
        <v>106</v>
      </c>
      <c r="D107" s="12" t="s">
        <v>114</v>
      </c>
      <c r="E107" s="12">
        <v>2</v>
      </c>
      <c r="F107" s="12" t="b">
        <v>0</v>
      </c>
      <c r="G107" s="12" t="s">
        <v>158</v>
      </c>
      <c r="H107" s="48">
        <v>10.119</v>
      </c>
      <c r="I107" s="49">
        <v>15078</v>
      </c>
      <c r="J107" s="68">
        <f>IF(ISNUMBER(_xlfn.XLOOKUP($I107,IRMS[ID],IRMS[Mass (mg)],,0)),_xlfn.XLOOKUP($I107,IRMS[ID],IRMS[Mass (mg)],,0),NA())</f>
        <v>100</v>
      </c>
      <c r="K107" s="25">
        <f>IF(ISNUMBER(_xlfn.XLOOKUP($I107,IRMS[ID],IRMS[%N],,0)),_xlfn.XLOOKUP($I107,IRMS[ID],IRMS[%N],,0),NA())*(Table1[[#This Row],[IRMS Weight (mg)]]/Table1[[#This Row],[Sample Weight (mg)]])</f>
        <v>0.5138847712224528</v>
      </c>
      <c r="L107" s="25">
        <f>IF(ISNUMBER(_xlfn.XLOOKUP($I107,IRMS[ID],IRMS[δ¹⁵NAir (‰)],,0)),_xlfn.XLOOKUP($I107,IRMS[ID],IRMS[δ¹⁵NAir (‰)],,0),NA())</f>
        <v>8.2100000000000009</v>
      </c>
      <c r="M107" s="26">
        <f>IF(ISNUMBER(_xlfn.XLOOKUP($I107,IRMS[ID],IRMS[%C],,0)),_xlfn.XLOOKUP($I107,IRMS[ID],IRMS[%C],,0),NA())*(Table1[[#This Row],[IRMS Weight (mg)]]/Table1[[#This Row],[Sample Weight (mg)]])</f>
        <v>5.5440260895345403</v>
      </c>
      <c r="N107" s="65">
        <f>IF(ISNUMBER(_xlfn.XLOOKUP($I107,IRMS[ID],IRMS[δ¹³CVPDB (‰)],,0)),_xlfn.XLOOKUP($I107,IRMS[ID],IRMS[δ¹³CVPDB (‰)],,0),NA())</f>
        <v>-21.19</v>
      </c>
    </row>
    <row r="108" spans="1:14" x14ac:dyDescent="0.35">
      <c r="A108" s="63">
        <v>44593</v>
      </c>
      <c r="B108" s="58">
        <v>3</v>
      </c>
      <c r="C108" s="12" t="s">
        <v>26</v>
      </c>
      <c r="D108" s="12" t="s">
        <v>114</v>
      </c>
      <c r="E108" s="12">
        <v>3</v>
      </c>
      <c r="F108" s="12" t="b">
        <v>0</v>
      </c>
      <c r="G108" s="12" t="s">
        <v>158</v>
      </c>
      <c r="H108" s="48">
        <v>15.183</v>
      </c>
      <c r="I108" s="49">
        <v>15079</v>
      </c>
      <c r="J108" s="69">
        <f>IF(ISNUMBER(_xlfn.XLOOKUP($I108,IRMS[ID],IRMS[Mass (mg)],,0)),_xlfn.XLOOKUP($I108,IRMS[ID],IRMS[Mass (mg)],,0),NA())</f>
        <v>100</v>
      </c>
      <c r="K108" s="25">
        <f>IF(ISNUMBER(_xlfn.XLOOKUP($I108,IRMS[ID],IRMS[%N],,0)),_xlfn.XLOOKUP($I108,IRMS[ID],IRMS[%N],,0),NA())*(Table1[[#This Row],[IRMS Weight (mg)]]/Table1[[#This Row],[Sample Weight (mg)]])</f>
        <v>0.4491865902654284</v>
      </c>
      <c r="L108" s="25">
        <f>IF(ISNUMBER(_xlfn.XLOOKUP($I108,IRMS[ID],IRMS[δ¹⁵NAir (‰)],,0)),_xlfn.XLOOKUP($I108,IRMS[ID],IRMS[δ¹⁵NAir (‰)],,0),NA())</f>
        <v>8.0399999999999991</v>
      </c>
      <c r="M108" s="26">
        <f>IF(ISNUMBER(_xlfn.XLOOKUP($I108,IRMS[ID],IRMS[%C],,0)),_xlfn.XLOOKUP($I108,IRMS[ID],IRMS[%C],,0),NA())*(Table1[[#This Row],[IRMS Weight (mg)]]/Table1[[#This Row],[Sample Weight (mg)]])</f>
        <v>5.0187709938747282</v>
      </c>
      <c r="N108" s="65">
        <f>IF(ISNUMBER(_xlfn.XLOOKUP($I108,IRMS[ID],IRMS[δ¹³CVPDB (‰)],,0)),_xlfn.XLOOKUP($I108,IRMS[ID],IRMS[δ¹³CVPDB (‰)],,0),NA())</f>
        <v>-21.03</v>
      </c>
    </row>
    <row r="109" spans="1:14" x14ac:dyDescent="0.35">
      <c r="A109" s="63">
        <v>44593</v>
      </c>
      <c r="B109" s="58">
        <v>3</v>
      </c>
      <c r="C109" s="12" t="s">
        <v>27</v>
      </c>
      <c r="D109" s="12" t="s">
        <v>114</v>
      </c>
      <c r="E109" s="12">
        <v>6</v>
      </c>
      <c r="F109" s="12" t="b">
        <v>0</v>
      </c>
      <c r="G109" s="12" t="s">
        <v>158</v>
      </c>
      <c r="H109" s="48">
        <v>19.664000000000001</v>
      </c>
      <c r="I109" s="49">
        <v>15080</v>
      </c>
      <c r="J109" s="69">
        <f>IF(ISNUMBER(_xlfn.XLOOKUP($I109,IRMS[ID],IRMS[Mass (mg)],,0)),_xlfn.XLOOKUP($I109,IRMS[ID],IRMS[Mass (mg)],,0),NA())</f>
        <v>100</v>
      </c>
      <c r="K109" s="25">
        <f>IF(ISNUMBER(_xlfn.XLOOKUP($I109,IRMS[ID],IRMS[%N],,0)),_xlfn.XLOOKUP($I109,IRMS[ID],IRMS[%N],,0),NA())*(Table1[[#This Row],[IRMS Weight (mg)]]/Table1[[#This Row],[Sample Weight (mg)]])</f>
        <v>0.39971521562245726</v>
      </c>
      <c r="L109" s="25">
        <f>IF(ISNUMBER(_xlfn.XLOOKUP($I109,IRMS[ID],IRMS[δ¹⁵NAir (‰)],,0)),_xlfn.XLOOKUP($I109,IRMS[ID],IRMS[δ¹⁵NAir (‰)],,0),NA())</f>
        <v>8.02</v>
      </c>
      <c r="M109" s="26">
        <f>IF(ISNUMBER(_xlfn.XLOOKUP($I109,IRMS[ID],IRMS[%C],,0)),_xlfn.XLOOKUP($I109,IRMS[ID],IRMS[%C],,0),NA())*(Table1[[#This Row],[IRMS Weight (mg)]]/Table1[[#This Row],[Sample Weight (mg)]])</f>
        <v>9.3063466232709526</v>
      </c>
      <c r="N109" s="65">
        <f>IF(ISNUMBER(_xlfn.XLOOKUP($I109,IRMS[ID],IRMS[δ¹³CVPDB (‰)],,0)),_xlfn.XLOOKUP($I109,IRMS[ID],IRMS[δ¹³CVPDB (‰)],,0),NA())</f>
        <v>-21.21</v>
      </c>
    </row>
    <row r="110" spans="1:14" x14ac:dyDescent="0.35">
      <c r="A110" s="63">
        <v>44593</v>
      </c>
      <c r="B110" s="58">
        <v>3</v>
      </c>
      <c r="C110" s="12" t="s">
        <v>28</v>
      </c>
      <c r="D110" s="12" t="s">
        <v>114</v>
      </c>
      <c r="E110" s="12">
        <v>10</v>
      </c>
      <c r="F110" s="12" t="b">
        <v>0</v>
      </c>
      <c r="G110" s="12" t="s">
        <v>158</v>
      </c>
      <c r="H110" s="48">
        <v>19.399000000000001</v>
      </c>
      <c r="I110" s="49">
        <v>15081</v>
      </c>
      <c r="J110" s="69">
        <f>IF(ISNUMBER(_xlfn.XLOOKUP($I110,IRMS[ID],IRMS[Mass (mg)],,0)),_xlfn.XLOOKUP($I110,IRMS[ID],IRMS[Mass (mg)],,0),NA())</f>
        <v>100</v>
      </c>
      <c r="K110" s="25">
        <f>IF(ISNUMBER(_xlfn.XLOOKUP($I110,IRMS[ID],IRMS[%N],,0)),_xlfn.XLOOKUP($I110,IRMS[ID],IRMS[%N],,0),NA())*(Table1[[#This Row],[IRMS Weight (mg)]]/Table1[[#This Row],[Sample Weight (mg)]])</f>
        <v>0.3623898139079334</v>
      </c>
      <c r="L110" s="25">
        <f>IF(ISNUMBER(_xlfn.XLOOKUP($I110,IRMS[ID],IRMS[δ¹⁵NAir (‰)],,0)),_xlfn.XLOOKUP($I110,IRMS[ID],IRMS[δ¹⁵NAir (‰)],,0),NA())</f>
        <v>8.1999999999999993</v>
      </c>
      <c r="M110" s="26">
        <f>IF(ISNUMBER(_xlfn.XLOOKUP($I110,IRMS[ID],IRMS[%C],,0)),_xlfn.XLOOKUP($I110,IRMS[ID],IRMS[%C],,0),NA())*(Table1[[#This Row],[IRMS Weight (mg)]]/Table1[[#This Row],[Sample Weight (mg)]])</f>
        <v>4.3455848239599977</v>
      </c>
      <c r="N110" s="65">
        <f>IF(ISNUMBER(_xlfn.XLOOKUP($I110,IRMS[ID],IRMS[δ¹³CVPDB (‰)],,0)),_xlfn.XLOOKUP($I110,IRMS[ID],IRMS[δ¹³CVPDB (‰)],,0),NA())</f>
        <v>-20.64</v>
      </c>
    </row>
    <row r="111" spans="1:14" x14ac:dyDescent="0.35">
      <c r="A111" s="63">
        <v>44593</v>
      </c>
      <c r="B111" s="58">
        <v>3</v>
      </c>
      <c r="C111" s="12" t="s">
        <v>29</v>
      </c>
      <c r="D111" s="12" t="s">
        <v>114</v>
      </c>
      <c r="E111" s="12">
        <v>14</v>
      </c>
      <c r="F111" s="12" t="b">
        <v>0</v>
      </c>
      <c r="G111" s="12" t="s">
        <v>158</v>
      </c>
      <c r="H111" s="48">
        <v>22.827999999999999</v>
      </c>
      <c r="I111" s="49">
        <v>15082</v>
      </c>
      <c r="J111" s="69">
        <f>IF(ISNUMBER(_xlfn.XLOOKUP($I111,IRMS[ID],IRMS[Mass (mg)],,0)),_xlfn.XLOOKUP($I111,IRMS[ID],IRMS[Mass (mg)],,0),NA())</f>
        <v>100</v>
      </c>
      <c r="K111" s="25">
        <f>IF(ISNUMBER(_xlfn.XLOOKUP($I111,IRMS[ID],IRMS[%N],,0)),_xlfn.XLOOKUP($I111,IRMS[ID],IRMS[%N],,0),NA())*(Table1[[#This Row],[IRMS Weight (mg)]]/Table1[[#This Row],[Sample Weight (mg)]])</f>
        <v>0.30488873313474674</v>
      </c>
      <c r="L111" s="25">
        <f>IF(ISNUMBER(_xlfn.XLOOKUP($I111,IRMS[ID],IRMS[δ¹⁵NAir (‰)],,0)),_xlfn.XLOOKUP($I111,IRMS[ID],IRMS[δ¹⁵NAir (‰)],,0),NA())</f>
        <v>8.32</v>
      </c>
      <c r="M111" s="26">
        <f>IF(ISNUMBER(_xlfn.XLOOKUP($I111,IRMS[ID],IRMS[%C],,0)),_xlfn.XLOOKUP($I111,IRMS[ID],IRMS[%C],,0),NA())*(Table1[[#This Row],[IRMS Weight (mg)]]/Table1[[#This Row],[Sample Weight (mg)]])</f>
        <v>3.806728578938146</v>
      </c>
      <c r="N111" s="65">
        <f>IF(ISNUMBER(_xlfn.XLOOKUP($I111,IRMS[ID],IRMS[δ¹³CVPDB (‰)],,0)),_xlfn.XLOOKUP($I111,IRMS[ID],IRMS[δ¹³CVPDB (‰)],,0),NA())</f>
        <v>-20.77</v>
      </c>
    </row>
    <row r="112" spans="1:14" x14ac:dyDescent="0.35">
      <c r="A112" s="63">
        <v>44593</v>
      </c>
      <c r="B112" s="58">
        <v>3</v>
      </c>
      <c r="C112" s="12" t="s">
        <v>30</v>
      </c>
      <c r="D112" s="12" t="s">
        <v>114</v>
      </c>
      <c r="E112" s="12">
        <v>14</v>
      </c>
      <c r="F112" s="12" t="b">
        <v>0</v>
      </c>
      <c r="G112" s="12" t="s">
        <v>158</v>
      </c>
      <c r="H112" s="48">
        <v>22.068999999999999</v>
      </c>
      <c r="I112" s="49">
        <v>15083</v>
      </c>
      <c r="J112" s="69">
        <f>IF(ISNUMBER(_xlfn.XLOOKUP($I112,IRMS[ID],IRMS[Mass (mg)],,0)),_xlfn.XLOOKUP($I112,IRMS[ID],IRMS[Mass (mg)],,0),NA())</f>
        <v>100</v>
      </c>
      <c r="K112" s="25">
        <f>IF(ISNUMBER(_xlfn.XLOOKUP($I112,IRMS[ID],IRMS[%N],,0)),_xlfn.XLOOKUP($I112,IRMS[ID],IRMS[%N],,0),NA())*(Table1[[#This Row],[IRMS Weight (mg)]]/Table1[[#This Row],[Sample Weight (mg)]])</f>
        <v>0.30676514567945984</v>
      </c>
      <c r="L112" s="25">
        <f>IF(ISNUMBER(_xlfn.XLOOKUP($I112,IRMS[ID],IRMS[δ¹⁵NAir (‰)],,0)),_xlfn.XLOOKUP($I112,IRMS[ID],IRMS[δ¹⁵NAir (‰)],,0),NA())</f>
        <v>8.3699999999999992</v>
      </c>
      <c r="M112" s="26">
        <f>IF(ISNUMBER(_xlfn.XLOOKUP($I112,IRMS[ID],IRMS[%C],,0)),_xlfn.XLOOKUP($I112,IRMS[ID],IRMS[%C],,0),NA())*(Table1[[#This Row],[IRMS Weight (mg)]]/Table1[[#This Row],[Sample Weight (mg)]])</f>
        <v>3.833431510263265</v>
      </c>
      <c r="N112" s="65">
        <f>IF(ISNUMBER(_xlfn.XLOOKUP($I112,IRMS[ID],IRMS[δ¹³CVPDB (‰)],,0)),_xlfn.XLOOKUP($I112,IRMS[ID],IRMS[δ¹³CVPDB (‰)],,0),NA())</f>
        <v>-20.82</v>
      </c>
    </row>
    <row r="113" spans="1:14" x14ac:dyDescent="0.35">
      <c r="A113" s="63">
        <v>44593</v>
      </c>
      <c r="B113" s="58">
        <v>3</v>
      </c>
      <c r="C113" s="12" t="s">
        <v>31</v>
      </c>
      <c r="D113" s="12" t="s">
        <v>114</v>
      </c>
      <c r="E113" s="12">
        <v>18</v>
      </c>
      <c r="F113" s="12" t="b">
        <v>0</v>
      </c>
      <c r="G113" s="12" t="s">
        <v>158</v>
      </c>
      <c r="H113" s="48">
        <v>19.311</v>
      </c>
      <c r="I113" s="49">
        <v>15084</v>
      </c>
      <c r="J113" s="69">
        <f>IF(ISNUMBER(_xlfn.XLOOKUP($I113,IRMS[ID],IRMS[Mass (mg)],,0)),_xlfn.XLOOKUP($I113,IRMS[ID],IRMS[Mass (mg)],,0),NA())</f>
        <v>100</v>
      </c>
      <c r="K113" s="25">
        <f>IF(ISNUMBER(_xlfn.XLOOKUP($I113,IRMS[ID],IRMS[%N],,0)),_xlfn.XLOOKUP($I113,IRMS[ID],IRMS[%N],,0),NA())*(Table1[[#This Row],[IRMS Weight (mg)]]/Table1[[#This Row],[Sample Weight (mg)]])</f>
        <v>0.29568639635440941</v>
      </c>
      <c r="L113" s="25">
        <f>IF(ISNUMBER(_xlfn.XLOOKUP($I113,IRMS[ID],IRMS[δ¹⁵NAir (‰)],,0)),_xlfn.XLOOKUP($I113,IRMS[ID],IRMS[δ¹⁵NAir (‰)],,0),NA())</f>
        <v>8.07</v>
      </c>
      <c r="M113" s="26">
        <f>IF(ISNUMBER(_xlfn.XLOOKUP($I113,IRMS[ID],IRMS[%C],,0)),_xlfn.XLOOKUP($I113,IRMS[ID],IRMS[%C],,0),NA())*(Table1[[#This Row],[IRMS Weight (mg)]]/Table1[[#This Row],[Sample Weight (mg)]])</f>
        <v>3.8837967997514369</v>
      </c>
      <c r="N113" s="65">
        <f>IF(ISNUMBER(_xlfn.XLOOKUP($I113,IRMS[ID],IRMS[δ¹³CVPDB (‰)],,0)),_xlfn.XLOOKUP($I113,IRMS[ID],IRMS[δ¹³CVPDB (‰)],,0),NA())</f>
        <v>-21.25</v>
      </c>
    </row>
    <row r="114" spans="1:14" x14ac:dyDescent="0.35">
      <c r="A114" s="63">
        <v>44593</v>
      </c>
      <c r="B114" s="58">
        <v>3</v>
      </c>
      <c r="C114" s="12" t="s">
        <v>32</v>
      </c>
      <c r="D114" s="12" t="s">
        <v>114</v>
      </c>
      <c r="E114" s="12">
        <v>22</v>
      </c>
      <c r="F114" s="12" t="b">
        <v>0</v>
      </c>
      <c r="G114" s="12" t="s">
        <v>158</v>
      </c>
      <c r="H114" s="48">
        <v>18.285</v>
      </c>
      <c r="I114" s="49">
        <v>15085</v>
      </c>
      <c r="J114" s="69">
        <f>IF(ISNUMBER(_xlfn.XLOOKUP($I114,IRMS[ID],IRMS[Mass (mg)],,0)),_xlfn.XLOOKUP($I114,IRMS[ID],IRMS[Mass (mg)],,0),NA())</f>
        <v>100</v>
      </c>
      <c r="K114" s="25">
        <f>IF(ISNUMBER(_xlfn.XLOOKUP($I114,IRMS[ID],IRMS[%N],,0)),_xlfn.XLOOKUP($I114,IRMS[ID],IRMS[%N],,0),NA())*(Table1[[#This Row],[IRMS Weight (mg)]]/Table1[[#This Row],[Sample Weight (mg)]])</f>
        <v>0.23024336888159694</v>
      </c>
      <c r="L114" s="25">
        <f>IF(ISNUMBER(_xlfn.XLOOKUP($I114,IRMS[ID],IRMS[δ¹⁵NAir (‰)],,0)),_xlfn.XLOOKUP($I114,IRMS[ID],IRMS[δ¹⁵NAir (‰)],,0),NA())</f>
        <v>5.84</v>
      </c>
      <c r="M114" s="26">
        <f>IF(ISNUMBER(_xlfn.XLOOKUP($I114,IRMS[ID],IRMS[%C],,0)),_xlfn.XLOOKUP($I114,IRMS[ID],IRMS[%C],,0),NA())*(Table1[[#This Row],[IRMS Weight (mg)]]/Table1[[#This Row],[Sample Weight (mg)]])</f>
        <v>2.6633852884878313</v>
      </c>
      <c r="N114" s="65">
        <f>IF(ISNUMBER(_xlfn.XLOOKUP($I114,IRMS[ID],IRMS[δ¹³CVPDB (‰)],,0)),_xlfn.XLOOKUP($I114,IRMS[ID],IRMS[δ¹³CVPDB (‰)],,0),NA())</f>
        <v>-19.34</v>
      </c>
    </row>
    <row r="115" spans="1:14" x14ac:dyDescent="0.35">
      <c r="A115" s="63">
        <v>44593</v>
      </c>
      <c r="B115" s="58">
        <v>3</v>
      </c>
      <c r="C115" s="12" t="s">
        <v>33</v>
      </c>
      <c r="D115" s="12" t="s">
        <v>114</v>
      </c>
      <c r="E115" s="12">
        <v>26</v>
      </c>
      <c r="F115" s="12" t="b">
        <v>0</v>
      </c>
      <c r="G115" s="12" t="s">
        <v>158</v>
      </c>
      <c r="H115" s="48">
        <v>22.102</v>
      </c>
      <c r="I115" s="49">
        <v>15086</v>
      </c>
      <c r="J115" s="69">
        <f>IF(ISNUMBER(_xlfn.XLOOKUP($I115,IRMS[ID],IRMS[Mass (mg)],,0)),_xlfn.XLOOKUP($I115,IRMS[ID],IRMS[Mass (mg)],,0),NA())</f>
        <v>100</v>
      </c>
      <c r="K115" s="25">
        <f>IF(ISNUMBER(_xlfn.XLOOKUP($I115,IRMS[ID],IRMS[%N],,0)),_xlfn.XLOOKUP($I115,IRMS[ID],IRMS[%N],,0),NA())*(Table1[[#This Row],[IRMS Weight (mg)]]/Table1[[#This Row],[Sample Weight (mg)]])</f>
        <v>0.25518052664917201</v>
      </c>
      <c r="L115" s="25">
        <f>IF(ISNUMBER(_xlfn.XLOOKUP($I115,IRMS[ID],IRMS[δ¹⁵NAir (‰)],,0)),_xlfn.XLOOKUP($I115,IRMS[ID],IRMS[δ¹⁵NAir (‰)],,0),NA())</f>
        <v>5.03</v>
      </c>
      <c r="M115" s="26">
        <f>IF(ISNUMBER(_xlfn.XLOOKUP($I115,IRMS[ID],IRMS[%C],,0)),_xlfn.XLOOKUP($I115,IRMS[ID],IRMS[%C],,0),NA())*(Table1[[#This Row],[IRMS Weight (mg)]]/Table1[[#This Row],[Sample Weight (mg)]])</f>
        <v>2.9725816668174829</v>
      </c>
      <c r="N115" s="65">
        <f>IF(ISNUMBER(_xlfn.XLOOKUP($I115,IRMS[ID],IRMS[δ¹³CVPDB (‰)],,0)),_xlfn.XLOOKUP($I115,IRMS[ID],IRMS[δ¹³CVPDB (‰)],,0),NA())</f>
        <v>-18.78</v>
      </c>
    </row>
    <row r="116" spans="1:14" x14ac:dyDescent="0.35">
      <c r="A116" s="63">
        <v>44593</v>
      </c>
      <c r="B116" s="58">
        <v>3</v>
      </c>
      <c r="C116" s="12" t="s">
        <v>34</v>
      </c>
      <c r="D116" s="12" t="s">
        <v>114</v>
      </c>
      <c r="E116" s="12">
        <v>30</v>
      </c>
      <c r="F116" s="12" t="b">
        <v>0</v>
      </c>
      <c r="G116" s="12" t="s">
        <v>158</v>
      </c>
      <c r="H116" s="48">
        <v>21.683</v>
      </c>
      <c r="I116" s="49">
        <v>15087</v>
      </c>
      <c r="J116" s="69">
        <f>IF(ISNUMBER(_xlfn.XLOOKUP($I116,IRMS[ID],IRMS[Mass (mg)],,0)),_xlfn.XLOOKUP($I116,IRMS[ID],IRMS[Mass (mg)],,0),NA())</f>
        <v>100</v>
      </c>
      <c r="K116" s="25">
        <f>IF(ISNUMBER(_xlfn.XLOOKUP($I116,IRMS[ID],IRMS[%N],,0)),_xlfn.XLOOKUP($I116,IRMS[ID],IRMS[%N],,0),NA())*(Table1[[#This Row],[IRMS Weight (mg)]]/Table1[[#This Row],[Sample Weight (mg)]])</f>
        <v>0.25503850943135181</v>
      </c>
      <c r="L116" s="25">
        <f>IF(ISNUMBER(_xlfn.XLOOKUP($I116,IRMS[ID],IRMS[δ¹⁵NAir (‰)],,0)),_xlfn.XLOOKUP($I116,IRMS[ID],IRMS[δ¹⁵NAir (‰)],,0),NA())</f>
        <v>4.8099999999999996</v>
      </c>
      <c r="M116" s="26">
        <f>IF(ISNUMBER(_xlfn.XLOOKUP($I116,IRMS[ID],IRMS[%C],,0)),_xlfn.XLOOKUP($I116,IRMS[ID],IRMS[%C],,0),NA())*(Table1[[#This Row],[IRMS Weight (mg)]]/Table1[[#This Row],[Sample Weight (mg)]])</f>
        <v>3.1453212193884617</v>
      </c>
      <c r="N116" s="65">
        <f>IF(ISNUMBER(_xlfn.XLOOKUP($I116,IRMS[ID],IRMS[δ¹³CVPDB (‰)],,0)),_xlfn.XLOOKUP($I116,IRMS[ID],IRMS[δ¹³CVPDB (‰)],,0),NA())</f>
        <v>-19.62</v>
      </c>
    </row>
    <row r="117" spans="1:14" x14ac:dyDescent="0.35">
      <c r="A117" s="63">
        <v>44593</v>
      </c>
      <c r="B117" s="58">
        <v>3</v>
      </c>
      <c r="C117" s="12" t="s">
        <v>35</v>
      </c>
      <c r="D117" s="12" t="s">
        <v>114</v>
      </c>
      <c r="E117" s="12">
        <v>34</v>
      </c>
      <c r="F117" s="12" t="b">
        <v>0</v>
      </c>
      <c r="G117" s="12" t="s">
        <v>158</v>
      </c>
      <c r="H117" s="48">
        <v>20.032</v>
      </c>
      <c r="I117" s="49">
        <v>15088</v>
      </c>
      <c r="J117" s="69">
        <f>IF(ISNUMBER(_xlfn.XLOOKUP($I117,IRMS[ID],IRMS[Mass (mg)],,0)),_xlfn.XLOOKUP($I117,IRMS[ID],IRMS[Mass (mg)],,0),NA())</f>
        <v>100</v>
      </c>
      <c r="K117" s="25">
        <f>IF(ISNUMBER(_xlfn.XLOOKUP($I117,IRMS[ID],IRMS[%N],,0)),_xlfn.XLOOKUP($I117,IRMS[ID],IRMS[%N],,0),NA())*(Table1[[#This Row],[IRMS Weight (mg)]]/Table1[[#This Row],[Sample Weight (mg)]])</f>
        <v>0.25858626198083068</v>
      </c>
      <c r="L117" s="25">
        <f>IF(ISNUMBER(_xlfn.XLOOKUP($I117,IRMS[ID],IRMS[δ¹⁵NAir (‰)],,0)),_xlfn.XLOOKUP($I117,IRMS[ID],IRMS[δ¹⁵NAir (‰)],,0),NA())</f>
        <v>4.7</v>
      </c>
      <c r="M117" s="26">
        <f>IF(ISNUMBER(_xlfn.XLOOKUP($I117,IRMS[ID],IRMS[%C],,0)),_xlfn.XLOOKUP($I117,IRMS[ID],IRMS[%C],,0),NA())*(Table1[[#This Row],[IRMS Weight (mg)]]/Table1[[#This Row],[Sample Weight (mg)]])</f>
        <v>3.1799121405750799</v>
      </c>
      <c r="N117" s="65">
        <f>IF(ISNUMBER(_xlfn.XLOOKUP($I117,IRMS[ID],IRMS[δ¹³CVPDB (‰)],,0)),_xlfn.XLOOKUP($I117,IRMS[ID],IRMS[δ¹³CVPDB (‰)],,0),NA())</f>
        <v>-19.670000000000002</v>
      </c>
    </row>
    <row r="118" spans="1:14" x14ac:dyDescent="0.35">
      <c r="A118" s="63">
        <v>44593</v>
      </c>
      <c r="B118" s="58">
        <v>3</v>
      </c>
      <c r="C118" s="12" t="s">
        <v>36</v>
      </c>
      <c r="D118" s="12" t="s">
        <v>114</v>
      </c>
      <c r="E118" s="12">
        <v>34</v>
      </c>
      <c r="F118" s="12" t="b">
        <v>0</v>
      </c>
      <c r="G118" s="12" t="s">
        <v>158</v>
      </c>
      <c r="H118" s="48">
        <v>18.029</v>
      </c>
      <c r="I118" s="49">
        <v>15089</v>
      </c>
      <c r="J118" s="69">
        <f>IF(ISNUMBER(_xlfn.XLOOKUP($I118,IRMS[ID],IRMS[Mass (mg)],,0)),_xlfn.XLOOKUP($I118,IRMS[ID],IRMS[Mass (mg)],,0),NA())</f>
        <v>100</v>
      </c>
      <c r="K118" s="25">
        <f>IF(ISNUMBER(_xlfn.XLOOKUP($I118,IRMS[ID],IRMS[%N],,0)),_xlfn.XLOOKUP($I118,IRMS[ID],IRMS[%N],,0),NA())*(Table1[[#This Row],[IRMS Weight (mg)]]/Table1[[#This Row],[Sample Weight (mg)]])</f>
        <v>0.29230683898164067</v>
      </c>
      <c r="L118" s="25">
        <f>IF(ISNUMBER(_xlfn.XLOOKUP($I118,IRMS[ID],IRMS[δ¹⁵NAir (‰)],,0)),_xlfn.XLOOKUP($I118,IRMS[ID],IRMS[δ¹⁵NAir (‰)],,0),NA())</f>
        <v>4.32</v>
      </c>
      <c r="M118" s="26">
        <f>IF(ISNUMBER(_xlfn.XLOOKUP($I118,IRMS[ID],IRMS[%C],,0)),_xlfn.XLOOKUP($I118,IRMS[ID],IRMS[%C],,0),NA())*(Table1[[#This Row],[IRMS Weight (mg)]]/Table1[[#This Row],[Sample Weight (mg)]])</f>
        <v>3.2336790726052471</v>
      </c>
      <c r="N118" s="65">
        <f>IF(ISNUMBER(_xlfn.XLOOKUP($I118,IRMS[ID],IRMS[δ¹³CVPDB (‰)],,0)),_xlfn.XLOOKUP($I118,IRMS[ID],IRMS[δ¹³CVPDB (‰)],,0),NA())</f>
        <v>-19.75</v>
      </c>
    </row>
    <row r="119" spans="1:14" x14ac:dyDescent="0.35">
      <c r="A119" s="63">
        <v>44593</v>
      </c>
      <c r="B119" s="58">
        <v>3</v>
      </c>
      <c r="C119" s="12" t="s">
        <v>37</v>
      </c>
      <c r="D119" s="12" t="s">
        <v>114</v>
      </c>
      <c r="E119" s="12">
        <v>38</v>
      </c>
      <c r="F119" s="12" t="b">
        <v>0</v>
      </c>
      <c r="G119" s="12" t="s">
        <v>158</v>
      </c>
      <c r="H119" s="48">
        <v>23.356000000000002</v>
      </c>
      <c r="I119" s="49">
        <v>15090</v>
      </c>
      <c r="J119" s="69">
        <f>IF(ISNUMBER(_xlfn.XLOOKUP($I119,IRMS[ID],IRMS[Mass (mg)],,0)),_xlfn.XLOOKUP($I119,IRMS[ID],IRMS[Mass (mg)],,0),NA())</f>
        <v>100</v>
      </c>
      <c r="K119" s="25">
        <f>IF(ISNUMBER(_xlfn.XLOOKUP($I119,IRMS[ID],IRMS[%N],,0)),_xlfn.XLOOKUP($I119,IRMS[ID],IRMS[%N],,0),NA())*(Table1[[#This Row],[IRMS Weight (mg)]]/Table1[[#This Row],[Sample Weight (mg)]])</f>
        <v>0.29499914368898783</v>
      </c>
      <c r="L119" s="25">
        <f>IF(ISNUMBER(_xlfn.XLOOKUP($I119,IRMS[ID],IRMS[δ¹⁵NAir (‰)],,0)),_xlfn.XLOOKUP($I119,IRMS[ID],IRMS[δ¹⁵NAir (‰)],,0),NA())</f>
        <v>4.2</v>
      </c>
      <c r="M119" s="26">
        <f>IF(ISNUMBER(_xlfn.XLOOKUP($I119,IRMS[ID],IRMS[%C],,0)),_xlfn.XLOOKUP($I119,IRMS[ID],IRMS[%C],,0),NA())*(Table1[[#This Row],[IRMS Weight (mg)]]/Table1[[#This Row],[Sample Weight (mg)]])</f>
        <v>7.621168008220585</v>
      </c>
      <c r="N119" s="65">
        <f>IF(ISNUMBER(_xlfn.XLOOKUP($I119,IRMS[ID],IRMS[δ¹³CVPDB (‰)],,0)),_xlfn.XLOOKUP($I119,IRMS[ID],IRMS[δ¹³CVPDB (‰)],,0),NA())</f>
        <v>-20.16</v>
      </c>
    </row>
    <row r="120" spans="1:14" x14ac:dyDescent="0.35">
      <c r="A120" s="63">
        <v>44593</v>
      </c>
      <c r="B120" s="58">
        <v>3</v>
      </c>
      <c r="C120" s="12" t="s">
        <v>38</v>
      </c>
      <c r="D120" s="12" t="s">
        <v>114</v>
      </c>
      <c r="E120" s="12">
        <v>42</v>
      </c>
      <c r="F120" s="12" t="b">
        <v>0</v>
      </c>
      <c r="G120" s="12" t="s">
        <v>158</v>
      </c>
      <c r="H120" s="48">
        <v>23.189</v>
      </c>
      <c r="I120" s="49">
        <v>15091</v>
      </c>
      <c r="J120" s="69">
        <f>IF(ISNUMBER(_xlfn.XLOOKUP($I120,IRMS[ID],IRMS[Mass (mg)],,0)),_xlfn.XLOOKUP($I120,IRMS[ID],IRMS[Mass (mg)],,0),NA())</f>
        <v>100</v>
      </c>
      <c r="K120" s="25">
        <f>IF(ISNUMBER(_xlfn.XLOOKUP($I120,IRMS[ID],IRMS[%N],,0)),_xlfn.XLOOKUP($I120,IRMS[ID],IRMS[%N],,0),NA())*(Table1[[#This Row],[IRMS Weight (mg)]]/Table1[[#This Row],[Sample Weight (mg)]])</f>
        <v>0.32515416792444696</v>
      </c>
      <c r="L120" s="25">
        <f>IF(ISNUMBER(_xlfn.XLOOKUP($I120,IRMS[ID],IRMS[δ¹⁵NAir (‰)],,0)),_xlfn.XLOOKUP($I120,IRMS[ID],IRMS[δ¹⁵NAir (‰)],,0),NA())</f>
        <v>3.54</v>
      </c>
      <c r="M120" s="26">
        <f>IF(ISNUMBER(_xlfn.XLOOKUP($I120,IRMS[ID],IRMS[%C],,0)),_xlfn.XLOOKUP($I120,IRMS[ID],IRMS[%C],,0),NA())*(Table1[[#This Row],[IRMS Weight (mg)]]/Table1[[#This Row],[Sample Weight (mg)]])</f>
        <v>8.4091595152874206</v>
      </c>
      <c r="N120" s="65">
        <f>IF(ISNUMBER(_xlfn.XLOOKUP($I120,IRMS[ID],IRMS[δ¹³CVPDB (‰)],,0)),_xlfn.XLOOKUP($I120,IRMS[ID],IRMS[δ¹³CVPDB (‰)],,0),NA())</f>
        <v>-19.88</v>
      </c>
    </row>
    <row r="121" spans="1:14" x14ac:dyDescent="0.35">
      <c r="A121" s="63">
        <v>44593</v>
      </c>
      <c r="B121" s="58">
        <v>3</v>
      </c>
      <c r="C121" s="12" t="s">
        <v>39</v>
      </c>
      <c r="D121" s="12" t="s">
        <v>114</v>
      </c>
      <c r="E121" s="12">
        <v>46</v>
      </c>
      <c r="F121" s="12" t="b">
        <v>0</v>
      </c>
      <c r="G121" s="12" t="s">
        <v>158</v>
      </c>
      <c r="H121" s="48">
        <v>19.716000000000001</v>
      </c>
      <c r="I121" s="49">
        <v>15092</v>
      </c>
      <c r="J121" s="69">
        <f>IF(ISNUMBER(_xlfn.XLOOKUP($I121,IRMS[ID],IRMS[Mass (mg)],,0)),_xlfn.XLOOKUP($I121,IRMS[ID],IRMS[Mass (mg)],,0),NA())</f>
        <v>100</v>
      </c>
      <c r="K121" s="25">
        <f>IF(ISNUMBER(_xlfn.XLOOKUP($I121,IRMS[ID],IRMS[%N],,0)),_xlfn.XLOOKUP($I121,IRMS[ID],IRMS[%N],,0),NA())*(Table1[[#This Row],[IRMS Weight (mg)]]/Table1[[#This Row],[Sample Weight (mg)]])</f>
        <v>0.29468452018665042</v>
      </c>
      <c r="L121" s="25">
        <f>IF(ISNUMBER(_xlfn.XLOOKUP($I121,IRMS[ID],IRMS[δ¹⁵NAir (‰)],,0)),_xlfn.XLOOKUP($I121,IRMS[ID],IRMS[δ¹⁵NAir (‰)],,0),NA())</f>
        <v>3.69</v>
      </c>
      <c r="M121" s="26">
        <f>IF(ISNUMBER(_xlfn.XLOOKUP($I121,IRMS[ID],IRMS[%C],,0)),_xlfn.XLOOKUP($I121,IRMS[ID],IRMS[%C],,0),NA())*(Table1[[#This Row],[IRMS Weight (mg)]]/Table1[[#This Row],[Sample Weight (mg)]])</f>
        <v>4.153986609860012</v>
      </c>
      <c r="N121" s="65">
        <f>IF(ISNUMBER(_xlfn.XLOOKUP($I121,IRMS[ID],IRMS[δ¹³CVPDB (‰)],,0)),_xlfn.XLOOKUP($I121,IRMS[ID],IRMS[δ¹³CVPDB (‰)],,0),NA())</f>
        <v>-19.670000000000002</v>
      </c>
    </row>
    <row r="122" spans="1:14" x14ac:dyDescent="0.35">
      <c r="A122" s="63">
        <v>44593</v>
      </c>
      <c r="B122" s="58">
        <v>3</v>
      </c>
      <c r="C122" s="12" t="s">
        <v>40</v>
      </c>
      <c r="D122" s="59" t="s">
        <v>114</v>
      </c>
      <c r="E122" s="59">
        <v>50</v>
      </c>
      <c r="F122" s="12" t="b">
        <v>0</v>
      </c>
      <c r="G122" s="12" t="s">
        <v>158</v>
      </c>
      <c r="H122" s="71">
        <v>21.16</v>
      </c>
      <c r="I122" s="49">
        <v>15093</v>
      </c>
      <c r="J122" s="70">
        <f>IF(ISNUMBER(_xlfn.XLOOKUP($I122,IRMS[ID],IRMS[Mass (mg)],,0)),_xlfn.XLOOKUP($I122,IRMS[ID],IRMS[Mass (mg)],,0),NA())</f>
        <v>100</v>
      </c>
      <c r="K122" s="37">
        <f>IF(ISNUMBER(_xlfn.XLOOKUP($I122,IRMS[ID],IRMS[%N],,0)),_xlfn.XLOOKUP($I122,IRMS[ID],IRMS[%N],,0),NA())*(Table1[[#This Row],[IRMS Weight (mg)]]/Table1[[#This Row],[Sample Weight (mg)]])</f>
        <v>0.28308128544423439</v>
      </c>
      <c r="L122" s="37">
        <f>IF(ISNUMBER(_xlfn.XLOOKUP($I122,IRMS[ID],IRMS[δ¹⁵NAir (‰)],,0)),_xlfn.XLOOKUP($I122,IRMS[ID],IRMS[δ¹⁵NAir (‰)],,0),NA())</f>
        <v>3.65</v>
      </c>
      <c r="M122" s="41">
        <f>IF(ISNUMBER(_xlfn.XLOOKUP($I122,IRMS[ID],IRMS[%C],,0)),_xlfn.XLOOKUP($I122,IRMS[ID],IRMS[%C],,0),NA())*(Table1[[#This Row],[IRMS Weight (mg)]]/Table1[[#This Row],[Sample Weight (mg)]])</f>
        <v>8.3175803402646498</v>
      </c>
      <c r="N122" s="66">
        <f>IF(ISNUMBER(_xlfn.XLOOKUP($I122,IRMS[ID],IRMS[δ¹³CVPDB (‰)],,0)),_xlfn.XLOOKUP($I122,IRMS[ID],IRMS[δ¹³CVPDB (‰)],,0),NA())</f>
        <v>-20.85</v>
      </c>
    </row>
    <row r="123" spans="1:14" x14ac:dyDescent="0.35">
      <c r="A123" s="63">
        <v>44593</v>
      </c>
      <c r="B123" s="58">
        <v>3</v>
      </c>
      <c r="C123" s="12" t="s">
        <v>41</v>
      </c>
      <c r="D123" s="12" t="s">
        <v>115</v>
      </c>
      <c r="E123" s="12">
        <v>2</v>
      </c>
      <c r="F123" s="12" t="b">
        <v>0</v>
      </c>
      <c r="G123" s="12" t="s">
        <v>158</v>
      </c>
      <c r="H123" s="72">
        <v>15.218999999999999</v>
      </c>
      <c r="I123" s="49">
        <v>15094</v>
      </c>
      <c r="J123" s="69">
        <f>IF(ISNUMBER(_xlfn.XLOOKUP($I123,IRMS[ID],IRMS[Mass (mg)],,0)),_xlfn.XLOOKUP($I123,IRMS[ID],IRMS[Mass (mg)],,0),NA())</f>
        <v>100</v>
      </c>
      <c r="K123" s="25">
        <f>IF(ISNUMBER(_xlfn.XLOOKUP($I123,IRMS[ID],IRMS[%N],,0)),_xlfn.XLOOKUP($I123,IRMS[ID],IRMS[%N],,0),NA())*(Table1[[#This Row],[IRMS Weight (mg)]]/Table1[[#This Row],[Sample Weight (mg)]])</f>
        <v>0.5282870096589789</v>
      </c>
      <c r="L123" s="25">
        <f>IF(ISNUMBER(_xlfn.XLOOKUP($I123,IRMS[ID],IRMS[δ¹⁵NAir (‰)],,0)),_xlfn.XLOOKUP($I123,IRMS[ID],IRMS[δ¹⁵NAir (‰)],,0),NA())</f>
        <v>8.23</v>
      </c>
      <c r="M123" s="26">
        <f>IF(ISNUMBER(_xlfn.XLOOKUP($I123,IRMS[ID],IRMS[%C],,0)),_xlfn.XLOOKUP($I123,IRMS[ID],IRMS[%C],,0),NA())*(Table1[[#This Row],[IRMS Weight (mg)]]/Table1[[#This Row],[Sample Weight (mg)]])</f>
        <v>5.466850647217294</v>
      </c>
      <c r="N123" s="65">
        <f>IF(ISNUMBER(_xlfn.XLOOKUP($I123,IRMS[ID],IRMS[δ¹³CVPDB (‰)],,0)),_xlfn.XLOOKUP($I123,IRMS[ID],IRMS[δ¹³CVPDB (‰)],,0),NA())</f>
        <v>-19.920000000000002</v>
      </c>
    </row>
    <row r="124" spans="1:14" x14ac:dyDescent="0.35">
      <c r="A124" s="63">
        <v>44593</v>
      </c>
      <c r="B124" s="58">
        <v>3</v>
      </c>
      <c r="C124" s="12" t="s">
        <v>42</v>
      </c>
      <c r="D124" s="12" t="s">
        <v>115</v>
      </c>
      <c r="E124" s="12">
        <v>2</v>
      </c>
      <c r="F124" s="12" t="b">
        <v>0</v>
      </c>
      <c r="G124" s="12" t="s">
        <v>158</v>
      </c>
      <c r="H124" s="72">
        <v>15.536</v>
      </c>
      <c r="I124" s="49">
        <v>15095</v>
      </c>
      <c r="J124" s="69">
        <f>IF(ISNUMBER(_xlfn.XLOOKUP($I124,IRMS[ID],IRMS[Mass (mg)],,0)),_xlfn.XLOOKUP($I124,IRMS[ID],IRMS[Mass (mg)],,0),NA())</f>
        <v>100</v>
      </c>
      <c r="K124" s="25">
        <f>IF(ISNUMBER(_xlfn.XLOOKUP($I124,IRMS[ID],IRMS[%N],,0)),_xlfn.XLOOKUP($I124,IRMS[ID],IRMS[%N],,0),NA())*(Table1[[#This Row],[IRMS Weight (mg)]]/Table1[[#This Row],[Sample Weight (mg)]])</f>
        <v>0.51622039134912467</v>
      </c>
      <c r="L124" s="25">
        <f>IF(ISNUMBER(_xlfn.XLOOKUP($I124,IRMS[ID],IRMS[δ¹⁵NAir (‰)],,0)),_xlfn.XLOOKUP($I124,IRMS[ID],IRMS[δ¹⁵NAir (‰)],,0),NA())</f>
        <v>8.41</v>
      </c>
      <c r="M124" s="26">
        <f>IF(ISNUMBER(_xlfn.XLOOKUP($I124,IRMS[ID],IRMS[%C],,0)),_xlfn.XLOOKUP($I124,IRMS[ID],IRMS[%C],,0),NA())*(Table1[[#This Row],[IRMS Weight (mg)]]/Table1[[#This Row],[Sample Weight (mg)]])</f>
        <v>5.4647270854788879</v>
      </c>
      <c r="N124" s="65">
        <f>IF(ISNUMBER(_xlfn.XLOOKUP($I124,IRMS[ID],IRMS[δ¹³CVPDB (‰)],,0)),_xlfn.XLOOKUP($I124,IRMS[ID],IRMS[δ¹³CVPDB (‰)],,0),NA())</f>
        <v>-19.899999999999999</v>
      </c>
    </row>
    <row r="125" spans="1:14" x14ac:dyDescent="0.35">
      <c r="A125" s="63">
        <v>44593</v>
      </c>
      <c r="B125" s="58">
        <v>3</v>
      </c>
      <c r="C125" s="12" t="s">
        <v>43</v>
      </c>
      <c r="D125" s="12" t="s">
        <v>115</v>
      </c>
      <c r="E125" s="12">
        <v>3</v>
      </c>
      <c r="F125" s="12" t="b">
        <v>0</v>
      </c>
      <c r="G125" s="12" t="s">
        <v>158</v>
      </c>
      <c r="H125" s="72">
        <v>18.843</v>
      </c>
      <c r="I125" s="49">
        <v>15096</v>
      </c>
      <c r="J125" s="69">
        <f>IF(ISNUMBER(_xlfn.XLOOKUP($I125,IRMS[ID],IRMS[Mass (mg)],,0)),_xlfn.XLOOKUP($I125,IRMS[ID],IRMS[Mass (mg)],,0),NA())</f>
        <v>100</v>
      </c>
      <c r="K125" s="25">
        <f>IF(ISNUMBER(_xlfn.XLOOKUP($I125,IRMS[ID],IRMS[%N],,0)),_xlfn.XLOOKUP($I125,IRMS[ID],IRMS[%N],,0),NA())*(Table1[[#This Row],[IRMS Weight (mg)]]/Table1[[#This Row],[Sample Weight (mg)]])</f>
        <v>0.48824497160749347</v>
      </c>
      <c r="L125" s="25">
        <f>IF(ISNUMBER(_xlfn.XLOOKUP($I125,IRMS[ID],IRMS[δ¹⁵NAir (‰)],,0)),_xlfn.XLOOKUP($I125,IRMS[ID],IRMS[δ¹⁵NAir (‰)],,0),NA())</f>
        <v>8.3699999999999992</v>
      </c>
      <c r="M125" s="26">
        <f>IF(ISNUMBER(_xlfn.XLOOKUP($I125,IRMS[ID],IRMS[%C],,0)),_xlfn.XLOOKUP($I125,IRMS[ID],IRMS[%C],,0),NA())*(Table1[[#This Row],[IRMS Weight (mg)]]/Table1[[#This Row],[Sample Weight (mg)]])</f>
        <v>9.7118293265403608</v>
      </c>
      <c r="N125" s="65">
        <f>IF(ISNUMBER(_xlfn.XLOOKUP($I125,IRMS[ID],IRMS[δ¹³CVPDB (‰)],,0)),_xlfn.XLOOKUP($I125,IRMS[ID],IRMS[δ¹³CVPDB (‰)],,0),NA())</f>
        <v>-19.87</v>
      </c>
    </row>
    <row r="126" spans="1:14" x14ac:dyDescent="0.35">
      <c r="A126" s="63">
        <v>44593</v>
      </c>
      <c r="B126" s="58">
        <v>3</v>
      </c>
      <c r="C126" s="12" t="s">
        <v>44</v>
      </c>
      <c r="D126" s="12" t="s">
        <v>115</v>
      </c>
      <c r="E126" s="12">
        <v>6</v>
      </c>
      <c r="F126" s="12" t="b">
        <v>0</v>
      </c>
      <c r="G126" s="12" t="s">
        <v>158</v>
      </c>
      <c r="H126" s="72">
        <v>22.254999999999999</v>
      </c>
      <c r="I126" s="49">
        <v>15097</v>
      </c>
      <c r="J126" s="69">
        <f>IF(ISNUMBER(_xlfn.XLOOKUP($I126,IRMS[ID],IRMS[Mass (mg)],,0)),_xlfn.XLOOKUP($I126,IRMS[ID],IRMS[Mass (mg)],,0),NA())</f>
        <v>100</v>
      </c>
      <c r="K126" s="25">
        <f>IF(ISNUMBER(_xlfn.XLOOKUP($I126,IRMS[ID],IRMS[%N],,0)),_xlfn.XLOOKUP($I126,IRMS[ID],IRMS[%N],,0),NA())*(Table1[[#This Row],[IRMS Weight (mg)]]/Table1[[#This Row],[Sample Weight (mg)]])</f>
        <v>0.46281734441698491</v>
      </c>
      <c r="L126" s="25">
        <f>IF(ISNUMBER(_xlfn.XLOOKUP($I126,IRMS[ID],IRMS[δ¹⁵NAir (‰)],,0)),_xlfn.XLOOKUP($I126,IRMS[ID],IRMS[δ¹⁵NAir (‰)],,0),NA())</f>
        <v>8.35</v>
      </c>
      <c r="M126" s="26">
        <f>IF(ISNUMBER(_xlfn.XLOOKUP($I126,IRMS[ID],IRMS[%C],,0)),_xlfn.XLOOKUP($I126,IRMS[ID],IRMS[%C],,0),NA())*(Table1[[#This Row],[IRMS Weight (mg)]]/Table1[[#This Row],[Sample Weight (mg)]])</f>
        <v>8.9418108290271849</v>
      </c>
      <c r="N126" s="65">
        <f>IF(ISNUMBER(_xlfn.XLOOKUP($I126,IRMS[ID],IRMS[δ¹³CVPDB (‰)],,0)),_xlfn.XLOOKUP($I126,IRMS[ID],IRMS[δ¹³CVPDB (‰)],,0),NA())</f>
        <v>-20.100000000000001</v>
      </c>
    </row>
    <row r="127" spans="1:14" x14ac:dyDescent="0.35">
      <c r="A127" s="63">
        <v>44593</v>
      </c>
      <c r="B127" s="58">
        <v>3</v>
      </c>
      <c r="C127" s="12" t="s">
        <v>45</v>
      </c>
      <c r="D127" s="12" t="s">
        <v>115</v>
      </c>
      <c r="E127" s="12">
        <v>10</v>
      </c>
      <c r="F127" s="12" t="b">
        <v>0</v>
      </c>
      <c r="G127" s="12" t="s">
        <v>158</v>
      </c>
      <c r="H127" s="72">
        <v>18.099</v>
      </c>
      <c r="I127" s="49">
        <v>15098</v>
      </c>
      <c r="J127" s="69">
        <f>IF(ISNUMBER(_xlfn.XLOOKUP($I127,IRMS[ID],IRMS[Mass (mg)],,0)),_xlfn.XLOOKUP($I127,IRMS[ID],IRMS[Mass (mg)],,0),NA())</f>
        <v>100</v>
      </c>
      <c r="K127" s="25">
        <f>IF(ISNUMBER(_xlfn.XLOOKUP($I127,IRMS[ID],IRMS[%N],,0)),_xlfn.XLOOKUP($I127,IRMS[ID],IRMS[%N],,0),NA())*(Table1[[#This Row],[IRMS Weight (mg)]]/Table1[[#This Row],[Sample Weight (mg)]])</f>
        <v>0.45858887231338746</v>
      </c>
      <c r="L127" s="25">
        <f>IF(ISNUMBER(_xlfn.XLOOKUP($I127,IRMS[ID],IRMS[δ¹⁵NAir (‰)],,0)),_xlfn.XLOOKUP($I127,IRMS[ID],IRMS[δ¹⁵NAir (‰)],,0),NA())</f>
        <v>8.08</v>
      </c>
      <c r="M127" s="26">
        <f>IF(ISNUMBER(_xlfn.XLOOKUP($I127,IRMS[ID],IRMS[%C],,0)),_xlfn.XLOOKUP($I127,IRMS[ID],IRMS[%C],,0),NA())*(Table1[[#This Row],[IRMS Weight (mg)]]/Table1[[#This Row],[Sample Weight (mg)]])</f>
        <v>9.7242941598983368</v>
      </c>
      <c r="N127" s="65">
        <f>IF(ISNUMBER(_xlfn.XLOOKUP($I127,IRMS[ID],IRMS[δ¹³CVPDB (‰)],,0)),_xlfn.XLOOKUP($I127,IRMS[ID],IRMS[δ¹³CVPDB (‰)],,0),NA())</f>
        <v>-20.21</v>
      </c>
    </row>
    <row r="128" spans="1:14" x14ac:dyDescent="0.35">
      <c r="A128" s="63">
        <v>44593</v>
      </c>
      <c r="B128" s="58">
        <v>3</v>
      </c>
      <c r="C128" s="12" t="s">
        <v>46</v>
      </c>
      <c r="D128" s="12" t="s">
        <v>115</v>
      </c>
      <c r="E128" s="12">
        <v>14</v>
      </c>
      <c r="F128" s="12" t="b">
        <v>0</v>
      </c>
      <c r="G128" s="12" t="s">
        <v>158</v>
      </c>
      <c r="H128" s="72">
        <v>19.946999999999999</v>
      </c>
      <c r="I128" s="49">
        <v>15099</v>
      </c>
      <c r="J128" s="69">
        <f>IF(ISNUMBER(_xlfn.XLOOKUP($I128,IRMS[ID],IRMS[Mass (mg)],,0)),_xlfn.XLOOKUP($I128,IRMS[ID],IRMS[Mass (mg)],,0),NA())</f>
        <v>100</v>
      </c>
      <c r="K128" s="25">
        <f>IF(ISNUMBER(_xlfn.XLOOKUP($I128,IRMS[ID],IRMS[%N],,0)),_xlfn.XLOOKUP($I128,IRMS[ID],IRMS[%N],,0),NA())*(Table1[[#This Row],[IRMS Weight (mg)]]/Table1[[#This Row],[Sample Weight (mg)]])</f>
        <v>0.33187948062365269</v>
      </c>
      <c r="L128" s="25">
        <f>IF(ISNUMBER(_xlfn.XLOOKUP($I128,IRMS[ID],IRMS[δ¹⁵NAir (‰)],,0)),_xlfn.XLOOKUP($I128,IRMS[ID],IRMS[δ¹⁵NAir (‰)],,0),NA())</f>
        <v>8.2899999999999991</v>
      </c>
      <c r="M128" s="26">
        <f>IF(ISNUMBER(_xlfn.XLOOKUP($I128,IRMS[ID],IRMS[%C],,0)),_xlfn.XLOOKUP($I128,IRMS[ID],IRMS[%C],,0),NA())*(Table1[[#This Row],[IRMS Weight (mg)]]/Table1[[#This Row],[Sample Weight (mg)]])</f>
        <v>4.2362259988970781</v>
      </c>
      <c r="N128" s="65">
        <f>IF(ISNUMBER(_xlfn.XLOOKUP($I128,IRMS[ID],IRMS[δ¹³CVPDB (‰)],,0)),_xlfn.XLOOKUP($I128,IRMS[ID],IRMS[δ¹³CVPDB (‰)],,0),NA())</f>
        <v>-20.95</v>
      </c>
    </row>
    <row r="129" spans="1:14" x14ac:dyDescent="0.35">
      <c r="A129" s="63">
        <v>44593</v>
      </c>
      <c r="B129" s="58">
        <v>3</v>
      </c>
      <c r="C129" s="12" t="s">
        <v>47</v>
      </c>
      <c r="D129" s="12" t="s">
        <v>115</v>
      </c>
      <c r="E129" s="12">
        <v>18</v>
      </c>
      <c r="F129" s="12" t="b">
        <v>0</v>
      </c>
      <c r="G129" s="12" t="s">
        <v>158</v>
      </c>
      <c r="H129" s="72">
        <v>18.856999999999999</v>
      </c>
      <c r="I129" s="49">
        <v>15100</v>
      </c>
      <c r="J129" s="69">
        <f>IF(ISNUMBER(_xlfn.XLOOKUP($I129,IRMS[ID],IRMS[Mass (mg)],,0)),_xlfn.XLOOKUP($I129,IRMS[ID],IRMS[Mass (mg)],,0),NA())</f>
        <v>100</v>
      </c>
      <c r="K129" s="25">
        <f>IF(ISNUMBER(_xlfn.XLOOKUP($I129,IRMS[ID],IRMS[%N],,0)),_xlfn.XLOOKUP($I129,IRMS[ID],IRMS[%N],,0),NA())*(Table1[[#This Row],[IRMS Weight (mg)]]/Table1[[#This Row],[Sample Weight (mg)]])</f>
        <v>0.33621466829294161</v>
      </c>
      <c r="L129" s="25">
        <f>IF(ISNUMBER(_xlfn.XLOOKUP($I129,IRMS[ID],IRMS[δ¹⁵NAir (‰)],,0)),_xlfn.XLOOKUP($I129,IRMS[ID],IRMS[δ¹⁵NAir (‰)],,0),NA())</f>
        <v>8.27</v>
      </c>
      <c r="M129" s="26">
        <f>IF(ISNUMBER(_xlfn.XLOOKUP($I129,IRMS[ID],IRMS[%C],,0)),_xlfn.XLOOKUP($I129,IRMS[ID],IRMS[%C],,0),NA())*(Table1[[#This Row],[IRMS Weight (mg)]]/Table1[[#This Row],[Sample Weight (mg)]])</f>
        <v>4.3060932279789998</v>
      </c>
      <c r="N129" s="65">
        <f>IF(ISNUMBER(_xlfn.XLOOKUP($I129,IRMS[ID],IRMS[δ¹³CVPDB (‰)],,0)),_xlfn.XLOOKUP($I129,IRMS[ID],IRMS[δ¹³CVPDB (‰)],,0),NA())</f>
        <v>-20.91</v>
      </c>
    </row>
    <row r="130" spans="1:14" x14ac:dyDescent="0.35">
      <c r="A130" s="63">
        <v>44593</v>
      </c>
      <c r="B130" s="58">
        <v>3</v>
      </c>
      <c r="C130" s="12" t="s">
        <v>48</v>
      </c>
      <c r="D130" s="12" t="s">
        <v>115</v>
      </c>
      <c r="E130" s="12">
        <v>18</v>
      </c>
      <c r="F130" s="12" t="b">
        <v>0</v>
      </c>
      <c r="G130" s="12" t="s">
        <v>158</v>
      </c>
      <c r="H130" s="72">
        <v>21.706</v>
      </c>
      <c r="I130" s="49">
        <v>15101</v>
      </c>
      <c r="J130" s="69">
        <f>IF(ISNUMBER(_xlfn.XLOOKUP($I130,IRMS[ID],IRMS[Mass (mg)],,0)),_xlfn.XLOOKUP($I130,IRMS[ID],IRMS[Mass (mg)],,0),NA())</f>
        <v>100</v>
      </c>
      <c r="K130" s="25">
        <f>IF(ISNUMBER(_xlfn.XLOOKUP($I130,IRMS[ID],IRMS[%N],,0)),_xlfn.XLOOKUP($I130,IRMS[ID],IRMS[%N],,0),NA())*(Table1[[#This Row],[IRMS Weight (mg)]]/Table1[[#This Row],[Sample Weight (mg)]])</f>
        <v>0.34829079517184192</v>
      </c>
      <c r="L130" s="25">
        <f>IF(ISNUMBER(_xlfn.XLOOKUP($I130,IRMS[ID],IRMS[δ¹⁵NAir (‰)],,0)),_xlfn.XLOOKUP($I130,IRMS[ID],IRMS[δ¹⁵NAir (‰)],,0),NA())</f>
        <v>8.1999999999999993</v>
      </c>
      <c r="M130" s="26">
        <f>IF(ISNUMBER(_xlfn.XLOOKUP($I130,IRMS[ID],IRMS[%C],,0)),_xlfn.XLOOKUP($I130,IRMS[ID],IRMS[%C],,0),NA())*(Table1[[#This Row],[IRMS Weight (mg)]]/Table1[[#This Row],[Sample Weight (mg)]])</f>
        <v>8.246567769280384</v>
      </c>
      <c r="N130" s="65">
        <f>IF(ISNUMBER(_xlfn.XLOOKUP($I130,IRMS[ID],IRMS[δ¹³CVPDB (‰)],,0)),_xlfn.XLOOKUP($I130,IRMS[ID],IRMS[δ¹³CVPDB (‰)],,0),NA())</f>
        <v>-20.95</v>
      </c>
    </row>
    <row r="131" spans="1:14" x14ac:dyDescent="0.35">
      <c r="A131" s="63">
        <v>44593</v>
      </c>
      <c r="B131" s="58">
        <v>3</v>
      </c>
      <c r="C131" s="12" t="s">
        <v>49</v>
      </c>
      <c r="D131" s="12" t="s">
        <v>115</v>
      </c>
      <c r="E131" s="12">
        <v>22</v>
      </c>
      <c r="F131" s="12" t="b">
        <v>0</v>
      </c>
      <c r="G131" s="12" t="s">
        <v>158</v>
      </c>
      <c r="H131" s="72">
        <v>18.518000000000001</v>
      </c>
      <c r="I131" s="49">
        <v>15105</v>
      </c>
      <c r="J131" s="69">
        <f>IF(ISNUMBER(_xlfn.XLOOKUP($I131,IRMS[ID],IRMS[Mass (mg)],,0)),_xlfn.XLOOKUP($I131,IRMS[ID],IRMS[Mass (mg)],,0),NA())</f>
        <v>100</v>
      </c>
      <c r="K131" s="25">
        <f>IF(ISNUMBER(_xlfn.XLOOKUP($I131,IRMS[ID],IRMS[%N],,0)),_xlfn.XLOOKUP($I131,IRMS[ID],IRMS[%N],,0),NA())*(Table1[[#This Row],[IRMS Weight (mg)]]/Table1[[#This Row],[Sample Weight (mg)]])</f>
        <v>0.22734636569823952</v>
      </c>
      <c r="L131" s="25">
        <f>IF(ISNUMBER(_xlfn.XLOOKUP($I131,IRMS[ID],IRMS[δ¹⁵NAir (‰)],,0)),_xlfn.XLOOKUP($I131,IRMS[ID],IRMS[δ¹⁵NAir (‰)],,0),NA())</f>
        <v>8.3800000000000008</v>
      </c>
      <c r="M131" s="26">
        <f>IF(ISNUMBER(_xlfn.XLOOKUP($I131,IRMS[ID],IRMS[%C],,0)),_xlfn.XLOOKUP($I131,IRMS[ID],IRMS[%C],,0),NA())*(Table1[[#This Row],[IRMS Weight (mg)]]/Table1[[#This Row],[Sample Weight (mg)]])</f>
        <v>10.962306944594447</v>
      </c>
      <c r="N131" s="65">
        <f>IF(ISNUMBER(_xlfn.XLOOKUP($I131,IRMS[ID],IRMS[δ¹³CVPDB (‰)],,0)),_xlfn.XLOOKUP($I131,IRMS[ID],IRMS[δ¹³CVPDB (‰)],,0),NA())</f>
        <v>-20.7</v>
      </c>
    </row>
    <row r="132" spans="1:14" x14ac:dyDescent="0.35">
      <c r="A132" s="63">
        <v>44593</v>
      </c>
      <c r="B132" s="58">
        <v>3</v>
      </c>
      <c r="C132" s="12" t="s">
        <v>50</v>
      </c>
      <c r="D132" s="12" t="s">
        <v>115</v>
      </c>
      <c r="E132" s="12">
        <v>26</v>
      </c>
      <c r="F132" s="12" t="b">
        <v>0</v>
      </c>
      <c r="G132" s="12" t="s">
        <v>158</v>
      </c>
      <c r="H132" s="72">
        <v>21.341000000000001</v>
      </c>
      <c r="I132" s="49">
        <v>15106</v>
      </c>
      <c r="J132" s="69">
        <f>IF(ISNUMBER(_xlfn.XLOOKUP($I132,IRMS[ID],IRMS[Mass (mg)],,0)),_xlfn.XLOOKUP($I132,IRMS[ID],IRMS[Mass (mg)],,0),NA())</f>
        <v>100</v>
      </c>
      <c r="K132" s="25">
        <f>IF(ISNUMBER(_xlfn.XLOOKUP($I132,IRMS[ID],IRMS[%N],,0)),_xlfn.XLOOKUP($I132,IRMS[ID],IRMS[%N],,0),NA())*(Table1[[#This Row],[IRMS Weight (mg)]]/Table1[[#This Row],[Sample Weight (mg)]])</f>
        <v>0.20570732393046248</v>
      </c>
      <c r="L132" s="25">
        <f>IF(ISNUMBER(_xlfn.XLOOKUP($I132,IRMS[ID],IRMS[δ¹⁵NAir (‰)],,0)),_xlfn.XLOOKUP($I132,IRMS[ID],IRMS[δ¹⁵NAir (‰)],,0),NA())</f>
        <v>7.5</v>
      </c>
      <c r="M132" s="26">
        <f>IF(ISNUMBER(_xlfn.XLOOKUP($I132,IRMS[ID],IRMS[%C],,0)),_xlfn.XLOOKUP($I132,IRMS[ID],IRMS[%C],,0),NA())*(Table1[[#This Row],[IRMS Weight (mg)]]/Table1[[#This Row],[Sample Weight (mg)]])</f>
        <v>3.1020102150789559</v>
      </c>
      <c r="N132" s="65">
        <f>IF(ISNUMBER(_xlfn.XLOOKUP($I132,IRMS[ID],IRMS[δ¹³CVPDB (‰)],,0)),_xlfn.XLOOKUP($I132,IRMS[ID],IRMS[δ¹³CVPDB (‰)],,0),NA())</f>
        <v>-19.52</v>
      </c>
    </row>
    <row r="133" spans="1:14" x14ac:dyDescent="0.35">
      <c r="A133" s="63">
        <v>44593</v>
      </c>
      <c r="B133" s="58">
        <v>3</v>
      </c>
      <c r="C133" s="12" t="s">
        <v>51</v>
      </c>
      <c r="D133" s="12" t="s">
        <v>115</v>
      </c>
      <c r="E133" s="12">
        <v>30</v>
      </c>
      <c r="F133" s="12" t="b">
        <v>0</v>
      </c>
      <c r="G133" s="12" t="s">
        <v>158</v>
      </c>
      <c r="H133" s="72">
        <v>21.198</v>
      </c>
      <c r="I133" s="49">
        <v>15107</v>
      </c>
      <c r="J133" s="69">
        <f>IF(ISNUMBER(_xlfn.XLOOKUP($I133,IRMS[ID],IRMS[Mass (mg)],,0)),_xlfn.XLOOKUP($I133,IRMS[ID],IRMS[Mass (mg)],,0),NA())</f>
        <v>100</v>
      </c>
      <c r="K133" s="25">
        <f>IF(ISNUMBER(_xlfn.XLOOKUP($I133,IRMS[ID],IRMS[%N],,0)),_xlfn.XLOOKUP($I133,IRMS[ID],IRMS[%N],,0),NA())*(Table1[[#This Row],[IRMS Weight (mg)]]/Table1[[#This Row],[Sample Weight (mg)]])</f>
        <v>0.22077554486272291</v>
      </c>
      <c r="L133" s="25">
        <f>IF(ISNUMBER(_xlfn.XLOOKUP($I133,IRMS[ID],IRMS[δ¹⁵NAir (‰)],,0)),_xlfn.XLOOKUP($I133,IRMS[ID],IRMS[δ¹⁵NAir (‰)],,0),NA())</f>
        <v>6.65</v>
      </c>
      <c r="M133" s="26">
        <f>IF(ISNUMBER(_xlfn.XLOOKUP($I133,IRMS[ID],IRMS[%C],,0)),_xlfn.XLOOKUP($I133,IRMS[ID],IRMS[%C],,0),NA())*(Table1[[#This Row],[IRMS Weight (mg)]]/Table1[[#This Row],[Sample Weight (mg)]])</f>
        <v>3.0804792904991039</v>
      </c>
      <c r="N133" s="65">
        <f>IF(ISNUMBER(_xlfn.XLOOKUP($I133,IRMS[ID],IRMS[δ¹³CVPDB (‰)],,0)),_xlfn.XLOOKUP($I133,IRMS[ID],IRMS[δ¹³CVPDB (‰)],,0),NA())</f>
        <v>-16.39</v>
      </c>
    </row>
    <row r="134" spans="1:14" x14ac:dyDescent="0.35">
      <c r="A134" s="63">
        <v>44593</v>
      </c>
      <c r="B134" s="58">
        <v>3</v>
      </c>
      <c r="C134" s="12" t="s">
        <v>52</v>
      </c>
      <c r="D134" s="12" t="s">
        <v>115</v>
      </c>
      <c r="E134" s="12">
        <v>34</v>
      </c>
      <c r="F134" s="12" t="b">
        <v>0</v>
      </c>
      <c r="G134" s="12" t="s">
        <v>158</v>
      </c>
      <c r="H134" s="72">
        <v>20.648</v>
      </c>
      <c r="I134" s="49">
        <v>15108</v>
      </c>
      <c r="J134" s="69">
        <f>IF(ISNUMBER(_xlfn.XLOOKUP($I134,IRMS[ID],IRMS[Mass (mg)],,0)),_xlfn.XLOOKUP($I134,IRMS[ID],IRMS[Mass (mg)],,0),NA())</f>
        <v>100</v>
      </c>
      <c r="K134" s="25">
        <f>IF(ISNUMBER(_xlfn.XLOOKUP($I134,IRMS[ID],IRMS[%N],,0)),_xlfn.XLOOKUP($I134,IRMS[ID],IRMS[%N],,0),NA())*(Table1[[#This Row],[IRMS Weight (mg)]]/Table1[[#This Row],[Sample Weight (mg)]])</f>
        <v>0.19905075552111587</v>
      </c>
      <c r="L134" s="25">
        <f>IF(ISNUMBER(_xlfn.XLOOKUP($I134,IRMS[ID],IRMS[δ¹⁵NAir (‰)],,0)),_xlfn.XLOOKUP($I134,IRMS[ID],IRMS[δ¹⁵NAir (‰)],,0),NA())</f>
        <v>6.17</v>
      </c>
      <c r="M134" s="26">
        <f>IF(ISNUMBER(_xlfn.XLOOKUP($I134,IRMS[ID],IRMS[%C],,0)),_xlfn.XLOOKUP($I134,IRMS[ID],IRMS[%C],,0),NA())*(Table1[[#This Row],[IRMS Weight (mg)]]/Table1[[#This Row],[Sample Weight (mg)]])</f>
        <v>3.1383184812088341</v>
      </c>
      <c r="N134" s="65">
        <f>IF(ISNUMBER(_xlfn.XLOOKUP($I134,IRMS[ID],IRMS[δ¹³CVPDB (‰)],,0)),_xlfn.XLOOKUP($I134,IRMS[ID],IRMS[δ¹³CVPDB (‰)],,0),NA())</f>
        <v>-14.52</v>
      </c>
    </row>
    <row r="135" spans="1:14" x14ac:dyDescent="0.35">
      <c r="A135" s="63">
        <v>44593</v>
      </c>
      <c r="B135" s="58">
        <v>3</v>
      </c>
      <c r="C135" s="12" t="s">
        <v>53</v>
      </c>
      <c r="D135" s="12" t="s">
        <v>115</v>
      </c>
      <c r="E135" s="12">
        <v>38</v>
      </c>
      <c r="F135" s="12" t="b">
        <v>0</v>
      </c>
      <c r="G135" s="12" t="s">
        <v>158</v>
      </c>
      <c r="H135" s="72">
        <v>19.239000000000001</v>
      </c>
      <c r="I135" s="49">
        <v>15109</v>
      </c>
      <c r="J135" s="69">
        <f>IF(ISNUMBER(_xlfn.XLOOKUP($I135,IRMS[ID],IRMS[Mass (mg)],,0)),_xlfn.XLOOKUP($I135,IRMS[ID],IRMS[Mass (mg)],,0),NA())</f>
        <v>100</v>
      </c>
      <c r="K135" s="25">
        <f>IF(ISNUMBER(_xlfn.XLOOKUP($I135,IRMS[ID],IRMS[%N],,0)),_xlfn.XLOOKUP($I135,IRMS[ID],IRMS[%N],,0),NA())*(Table1[[#This Row],[IRMS Weight (mg)]]/Table1[[#This Row],[Sample Weight (mg)]])</f>
        <v>0.19907479598731742</v>
      </c>
      <c r="L135" s="25">
        <f>IF(ISNUMBER(_xlfn.XLOOKUP($I135,IRMS[ID],IRMS[δ¹⁵NAir (‰)],,0)),_xlfn.XLOOKUP($I135,IRMS[ID],IRMS[δ¹⁵NAir (‰)],,0),NA())</f>
        <v>5.61</v>
      </c>
      <c r="M135" s="26">
        <f>IF(ISNUMBER(_xlfn.XLOOKUP($I135,IRMS[ID],IRMS[%C],,0)),_xlfn.XLOOKUP($I135,IRMS[ID],IRMS[%C],,0),NA())*(Table1[[#This Row],[IRMS Weight (mg)]]/Table1[[#This Row],[Sample Weight (mg)]])</f>
        <v>2.9939186028379847</v>
      </c>
      <c r="N135" s="65">
        <f>IF(ISNUMBER(_xlfn.XLOOKUP($I135,IRMS[ID],IRMS[δ¹³CVPDB (‰)],,0)),_xlfn.XLOOKUP($I135,IRMS[ID],IRMS[δ¹³CVPDB (‰)],,0),NA())</f>
        <v>-14.98</v>
      </c>
    </row>
    <row r="136" spans="1:14" x14ac:dyDescent="0.35">
      <c r="A136" s="63">
        <v>44593</v>
      </c>
      <c r="B136" s="58">
        <v>3</v>
      </c>
      <c r="C136" s="12" t="s">
        <v>63</v>
      </c>
      <c r="D136" s="12" t="s">
        <v>115</v>
      </c>
      <c r="E136" s="12">
        <v>38</v>
      </c>
      <c r="F136" s="12" t="b">
        <v>0</v>
      </c>
      <c r="G136" s="12" t="s">
        <v>158</v>
      </c>
      <c r="H136" s="72">
        <v>20.268000000000001</v>
      </c>
      <c r="I136" s="49">
        <v>15110</v>
      </c>
      <c r="J136" s="69">
        <f>IF(ISNUMBER(_xlfn.XLOOKUP($I136,IRMS[ID],IRMS[Mass (mg)],,0)),_xlfn.XLOOKUP($I136,IRMS[ID],IRMS[Mass (mg)],,0),NA())</f>
        <v>100</v>
      </c>
      <c r="K136" s="25">
        <f>IF(ISNUMBER(_xlfn.XLOOKUP($I136,IRMS[ID],IRMS[%N],,0)),_xlfn.XLOOKUP($I136,IRMS[ID],IRMS[%N],,0),NA())*(Table1[[#This Row],[IRMS Weight (mg)]]/Table1[[#This Row],[Sample Weight (mg)]])</f>
        <v>0.19784882573514898</v>
      </c>
      <c r="L136" s="25">
        <f>IF(ISNUMBER(_xlfn.XLOOKUP($I136,IRMS[ID],IRMS[δ¹⁵NAir (‰)],,0)),_xlfn.XLOOKUP($I136,IRMS[ID],IRMS[δ¹⁵NAir (‰)],,0),NA())</f>
        <v>5.7</v>
      </c>
      <c r="M136" s="26">
        <f>IF(ISNUMBER(_xlfn.XLOOKUP($I136,IRMS[ID],IRMS[%C],,0)),_xlfn.XLOOKUP($I136,IRMS[ID],IRMS[%C],,0),NA())*(Table1[[#This Row],[IRMS Weight (mg)]]/Table1[[#This Row],[Sample Weight (mg)]])</f>
        <v>2.8813893822774816</v>
      </c>
      <c r="N136" s="65">
        <f>IF(ISNUMBER(_xlfn.XLOOKUP($I136,IRMS[ID],IRMS[δ¹³CVPDB (‰)],,0)),_xlfn.XLOOKUP($I136,IRMS[ID],IRMS[δ¹³CVPDB (‰)],,0),NA())</f>
        <v>-15.29</v>
      </c>
    </row>
    <row r="137" spans="1:14" x14ac:dyDescent="0.35">
      <c r="A137" s="63">
        <v>44593</v>
      </c>
      <c r="B137" s="58">
        <v>3</v>
      </c>
      <c r="C137" s="12" t="s">
        <v>64</v>
      </c>
      <c r="D137" s="12" t="s">
        <v>115</v>
      </c>
      <c r="E137" s="12">
        <v>42</v>
      </c>
      <c r="F137" s="12" t="b">
        <v>0</v>
      </c>
      <c r="G137" s="12" t="s">
        <v>158</v>
      </c>
      <c r="H137" s="72">
        <v>21.552</v>
      </c>
      <c r="I137" s="49">
        <v>15111</v>
      </c>
      <c r="J137" s="69">
        <f>IF(ISNUMBER(_xlfn.XLOOKUP($I137,IRMS[ID],IRMS[Mass (mg)],,0)),_xlfn.XLOOKUP($I137,IRMS[ID],IRMS[Mass (mg)],,0),NA())</f>
        <v>100</v>
      </c>
      <c r="K137" s="25">
        <f>IF(ISNUMBER(_xlfn.XLOOKUP($I137,IRMS[ID],IRMS[%N],,0)),_xlfn.XLOOKUP($I137,IRMS[ID],IRMS[%N],,0),NA())*(Table1[[#This Row],[IRMS Weight (mg)]]/Table1[[#This Row],[Sample Weight (mg)]])</f>
        <v>0.16425389755011136</v>
      </c>
      <c r="L137" s="25">
        <f>IF(ISNUMBER(_xlfn.XLOOKUP($I137,IRMS[ID],IRMS[δ¹⁵NAir (‰)],,0)),_xlfn.XLOOKUP($I137,IRMS[ID],IRMS[δ¹⁵NAir (‰)],,0),NA())</f>
        <v>4.33</v>
      </c>
      <c r="M137" s="26">
        <f>IF(ISNUMBER(_xlfn.XLOOKUP($I137,IRMS[ID],IRMS[%C],,0)),_xlfn.XLOOKUP($I137,IRMS[ID],IRMS[%C],,0),NA())*(Table1[[#This Row],[IRMS Weight (mg)]]/Table1[[#This Row],[Sample Weight (mg)]])</f>
        <v>2.0833333333333335</v>
      </c>
      <c r="N137" s="65">
        <f>IF(ISNUMBER(_xlfn.XLOOKUP($I137,IRMS[ID],IRMS[δ¹³CVPDB (‰)],,0)),_xlfn.XLOOKUP($I137,IRMS[ID],IRMS[δ¹³CVPDB (‰)],,0),NA())</f>
        <v>-19.190000000000001</v>
      </c>
    </row>
    <row r="138" spans="1:14" x14ac:dyDescent="0.35">
      <c r="A138" s="63">
        <v>44593</v>
      </c>
      <c r="B138" s="58">
        <v>3</v>
      </c>
      <c r="C138" s="12" t="s">
        <v>65</v>
      </c>
      <c r="D138" s="12" t="s">
        <v>115</v>
      </c>
      <c r="E138" s="12">
        <v>46</v>
      </c>
      <c r="F138" s="12" t="b">
        <v>0</v>
      </c>
      <c r="G138" s="12" t="s">
        <v>158</v>
      </c>
      <c r="H138" s="72">
        <v>21.474</v>
      </c>
      <c r="I138" s="49">
        <v>15112</v>
      </c>
      <c r="J138" s="69">
        <f>IF(ISNUMBER(_xlfn.XLOOKUP($I138,IRMS[ID],IRMS[Mass (mg)],,0)),_xlfn.XLOOKUP($I138,IRMS[ID],IRMS[Mass (mg)],,0),NA())</f>
        <v>100</v>
      </c>
      <c r="K138" s="25">
        <f>IF(ISNUMBER(_xlfn.XLOOKUP($I138,IRMS[ID],IRMS[%N],,0)),_xlfn.XLOOKUP($I138,IRMS[ID],IRMS[%N],,0),NA())*(Table1[[#This Row],[IRMS Weight (mg)]]/Table1[[#This Row],[Sample Weight (mg)]])</f>
        <v>0.18673744993946165</v>
      </c>
      <c r="L138" s="25">
        <f>IF(ISNUMBER(_xlfn.XLOOKUP($I138,IRMS[ID],IRMS[δ¹⁵NAir (‰)],,0)),_xlfn.XLOOKUP($I138,IRMS[ID],IRMS[δ¹⁵NAir (‰)],,0),NA())</f>
        <v>4.17</v>
      </c>
      <c r="M138" s="26">
        <f>IF(ISNUMBER(_xlfn.XLOOKUP($I138,IRMS[ID],IRMS[%C],,0)),_xlfn.XLOOKUP($I138,IRMS[ID],IRMS[%C],,0),NA())*(Table1[[#This Row],[IRMS Weight (mg)]]/Table1[[#This Row],[Sample Weight (mg)]])</f>
        <v>2.3609946912545405</v>
      </c>
      <c r="N138" s="65">
        <f>IF(ISNUMBER(_xlfn.XLOOKUP($I138,IRMS[ID],IRMS[δ¹³CVPDB (‰)],,0)),_xlfn.XLOOKUP($I138,IRMS[ID],IRMS[δ¹³CVPDB (‰)],,0),NA())</f>
        <v>-20.2</v>
      </c>
    </row>
    <row r="139" spans="1:14" x14ac:dyDescent="0.35">
      <c r="A139" s="63">
        <v>44593</v>
      </c>
      <c r="B139" s="58">
        <v>3</v>
      </c>
      <c r="C139" s="12" t="s">
        <v>66</v>
      </c>
      <c r="D139" s="12" t="s">
        <v>115</v>
      </c>
      <c r="E139" s="12">
        <v>50</v>
      </c>
      <c r="F139" s="12" t="b">
        <v>0</v>
      </c>
      <c r="G139" s="12" t="s">
        <v>158</v>
      </c>
      <c r="H139" s="72">
        <v>23.161000000000001</v>
      </c>
      <c r="I139" s="49">
        <v>15113</v>
      </c>
      <c r="J139" s="69">
        <f>IF(ISNUMBER(_xlfn.XLOOKUP($I139,IRMS[ID],IRMS[Mass (mg)],,0)),_xlfn.XLOOKUP($I139,IRMS[ID],IRMS[Mass (mg)],,0),NA())</f>
        <v>100</v>
      </c>
      <c r="K139" s="25">
        <f>IF(ISNUMBER(_xlfn.XLOOKUP($I139,IRMS[ID],IRMS[%N],,0)),_xlfn.XLOOKUP($I139,IRMS[ID],IRMS[%N],,0),NA())*(Table1[[#This Row],[IRMS Weight (mg)]]/Table1[[#This Row],[Sample Weight (mg)]])</f>
        <v>5.3538275549414961E-2</v>
      </c>
      <c r="L139" s="25">
        <f>IF(ISNUMBER(_xlfn.XLOOKUP($I139,IRMS[ID],IRMS[δ¹⁵NAir (‰)],,0)),_xlfn.XLOOKUP($I139,IRMS[ID],IRMS[δ¹⁵NAir (‰)],,0),NA())</f>
        <v>0.77</v>
      </c>
      <c r="M139" s="26">
        <f>IF(ISNUMBER(_xlfn.XLOOKUP($I139,IRMS[ID],IRMS[%C],,0)),_xlfn.XLOOKUP($I139,IRMS[ID],IRMS[%C],,0),NA())*(Table1[[#This Row],[IRMS Weight (mg)]]/Table1[[#This Row],[Sample Weight (mg)]])</f>
        <v>1.3168688744009325</v>
      </c>
      <c r="N139" s="65">
        <f>IF(ISNUMBER(_xlfn.XLOOKUP($I139,IRMS[ID],IRMS[δ¹³CVPDB (‰)],,0)),_xlfn.XLOOKUP($I139,IRMS[ID],IRMS[δ¹³CVPDB (‰)],,0),NA())</f>
        <v>-22.86</v>
      </c>
    </row>
    <row r="140" spans="1:14" x14ac:dyDescent="0.35">
      <c r="A140" s="63">
        <v>44593</v>
      </c>
      <c r="B140" s="58">
        <v>3</v>
      </c>
      <c r="C140" s="12" t="s">
        <v>67</v>
      </c>
      <c r="D140" s="12" t="s">
        <v>116</v>
      </c>
      <c r="E140" s="12">
        <v>2</v>
      </c>
      <c r="F140" s="12" t="b">
        <v>0</v>
      </c>
      <c r="G140" s="12" t="s">
        <v>158</v>
      </c>
      <c r="H140" s="72">
        <v>10.768000000000001</v>
      </c>
      <c r="I140" s="49">
        <v>15114</v>
      </c>
      <c r="J140" s="69">
        <f>IF(ISNUMBER(_xlfn.XLOOKUP($I140,IRMS[ID],IRMS[Mass (mg)],,0)),_xlfn.XLOOKUP($I140,IRMS[ID],IRMS[Mass (mg)],,0),NA())</f>
        <v>100</v>
      </c>
      <c r="K140" s="25">
        <f>IF(ISNUMBER(_xlfn.XLOOKUP($I140,IRMS[ID],IRMS[%N],,0)),_xlfn.XLOOKUP($I140,IRMS[ID],IRMS[%N],,0),NA())*(Table1[[#This Row],[IRMS Weight (mg)]]/Table1[[#This Row],[Sample Weight (mg)]])</f>
        <v>0.4030460624071322</v>
      </c>
      <c r="L140" s="25">
        <f>IF(ISNUMBER(_xlfn.XLOOKUP($I140,IRMS[ID],IRMS[δ¹⁵NAir (‰)],,0)),_xlfn.XLOOKUP($I140,IRMS[ID],IRMS[δ¹⁵NAir (‰)],,0),NA())</f>
        <v>7.38</v>
      </c>
      <c r="M140" s="26">
        <f>IF(ISNUMBER(_xlfn.XLOOKUP($I140,IRMS[ID],IRMS[%C],,0)),_xlfn.XLOOKUP($I140,IRMS[ID],IRMS[%C],,0),NA())*(Table1[[#This Row],[IRMS Weight (mg)]]/Table1[[#This Row],[Sample Weight (mg)]])</f>
        <v>4.6991084695393752</v>
      </c>
      <c r="N140" s="65">
        <f>IF(ISNUMBER(_xlfn.XLOOKUP($I140,IRMS[ID],IRMS[δ¹³CVPDB (‰)],,0)),_xlfn.XLOOKUP($I140,IRMS[ID],IRMS[δ¹³CVPDB (‰)],,0),NA())</f>
        <v>-20.67</v>
      </c>
    </row>
    <row r="141" spans="1:14" x14ac:dyDescent="0.35">
      <c r="A141" s="63">
        <v>44593</v>
      </c>
      <c r="B141" s="58">
        <v>3</v>
      </c>
      <c r="C141" s="12" t="s">
        <v>68</v>
      </c>
      <c r="D141" s="12" t="s">
        <v>116</v>
      </c>
      <c r="E141" s="12">
        <v>3</v>
      </c>
      <c r="F141" s="12" t="b">
        <v>0</v>
      </c>
      <c r="G141" s="12" t="s">
        <v>158</v>
      </c>
      <c r="H141" s="72">
        <v>15.802</v>
      </c>
      <c r="I141" s="49">
        <v>15115</v>
      </c>
      <c r="J141" s="69">
        <f>IF(ISNUMBER(_xlfn.XLOOKUP($I141,IRMS[ID],IRMS[Mass (mg)],,0)),_xlfn.XLOOKUP($I141,IRMS[ID],IRMS[Mass (mg)],,0),NA())</f>
        <v>100</v>
      </c>
      <c r="K141" s="25">
        <f>IF(ISNUMBER(_xlfn.XLOOKUP($I141,IRMS[ID],IRMS[%N],,0)),_xlfn.XLOOKUP($I141,IRMS[ID],IRMS[%N],,0),NA())*(Table1[[#This Row],[IRMS Weight (mg)]]/Table1[[#This Row],[Sample Weight (mg)]])</f>
        <v>0.39805087963548919</v>
      </c>
      <c r="L141" s="25">
        <f>IF(ISNUMBER(_xlfn.XLOOKUP($I141,IRMS[ID],IRMS[δ¹⁵NAir (‰)],,0)),_xlfn.XLOOKUP($I141,IRMS[ID],IRMS[δ¹⁵NAir (‰)],,0),NA())</f>
        <v>7.69</v>
      </c>
      <c r="M141" s="26">
        <f>IF(ISNUMBER(_xlfn.XLOOKUP($I141,IRMS[ID],IRMS[%C],,0)),_xlfn.XLOOKUP($I141,IRMS[ID],IRMS[%C],,0),NA())*(Table1[[#This Row],[IRMS Weight (mg)]]/Table1[[#This Row],[Sample Weight (mg)]])</f>
        <v>4.5563852676876344</v>
      </c>
      <c r="N141" s="65">
        <f>IF(ISNUMBER(_xlfn.XLOOKUP($I141,IRMS[ID],IRMS[δ¹³CVPDB (‰)],,0)),_xlfn.XLOOKUP($I141,IRMS[ID],IRMS[δ¹³CVPDB (‰)],,0),NA())</f>
        <v>-20.77</v>
      </c>
    </row>
    <row r="142" spans="1:14" x14ac:dyDescent="0.35">
      <c r="A142" s="63">
        <v>44593</v>
      </c>
      <c r="B142" s="58">
        <v>3</v>
      </c>
      <c r="C142" s="12" t="s">
        <v>69</v>
      </c>
      <c r="D142" s="12" t="s">
        <v>116</v>
      </c>
      <c r="E142" s="12">
        <v>3</v>
      </c>
      <c r="F142" s="12" t="b">
        <v>0</v>
      </c>
      <c r="G142" s="12" t="s">
        <v>158</v>
      </c>
      <c r="H142" s="72">
        <v>19.259</v>
      </c>
      <c r="I142" s="49">
        <v>15116</v>
      </c>
      <c r="J142" s="69">
        <f>IF(ISNUMBER(_xlfn.XLOOKUP($I142,IRMS[ID],IRMS[Mass (mg)],,0)),_xlfn.XLOOKUP($I142,IRMS[ID],IRMS[Mass (mg)],,0),NA())</f>
        <v>100</v>
      </c>
      <c r="K142" s="25">
        <f>IF(ISNUMBER(_xlfn.XLOOKUP($I142,IRMS[ID],IRMS[%N],,0)),_xlfn.XLOOKUP($I142,IRMS[ID],IRMS[%N],,0),NA())*(Table1[[#This Row],[IRMS Weight (mg)]]/Table1[[#This Row],[Sample Weight (mg)]])</f>
        <v>0.38060127732488708</v>
      </c>
      <c r="L142" s="25">
        <f>IF(ISNUMBER(_xlfn.XLOOKUP($I142,IRMS[ID],IRMS[δ¹⁵NAir (‰)],,0)),_xlfn.XLOOKUP($I142,IRMS[ID],IRMS[δ¹⁵NAir (‰)],,0),NA())</f>
        <v>8.0399999999999991</v>
      </c>
      <c r="M142" s="26">
        <f>IF(ISNUMBER(_xlfn.XLOOKUP($I142,IRMS[ID],IRMS[%C],,0)),_xlfn.XLOOKUP($I142,IRMS[ID],IRMS[%C],,0),NA())*(Table1[[#This Row],[IRMS Weight (mg)]]/Table1[[#This Row],[Sample Weight (mg)]])</f>
        <v>9.0347370060750816</v>
      </c>
      <c r="N142" s="65">
        <f>IF(ISNUMBER(_xlfn.XLOOKUP($I142,IRMS[ID],IRMS[δ¹³CVPDB (‰)],,0)),_xlfn.XLOOKUP($I142,IRMS[ID],IRMS[δ¹³CVPDB (‰)],,0),NA())</f>
        <v>-20.7</v>
      </c>
    </row>
    <row r="143" spans="1:14" x14ac:dyDescent="0.35">
      <c r="A143" s="63">
        <v>44593</v>
      </c>
      <c r="B143" s="58">
        <v>3</v>
      </c>
      <c r="C143" s="12" t="s">
        <v>70</v>
      </c>
      <c r="D143" s="12" t="s">
        <v>116</v>
      </c>
      <c r="E143" s="12">
        <v>6</v>
      </c>
      <c r="F143" s="12" t="b">
        <v>0</v>
      </c>
      <c r="G143" s="12" t="s">
        <v>158</v>
      </c>
      <c r="H143" s="72">
        <v>20.486000000000001</v>
      </c>
      <c r="I143" s="49">
        <v>15117</v>
      </c>
      <c r="J143" s="69">
        <f>IF(ISNUMBER(_xlfn.XLOOKUP($I143,IRMS[ID],IRMS[Mass (mg)],,0)),_xlfn.XLOOKUP($I143,IRMS[ID],IRMS[Mass (mg)],,0),NA())</f>
        <v>100</v>
      </c>
      <c r="K143" s="25">
        <f>IF(ISNUMBER(_xlfn.XLOOKUP($I143,IRMS[ID],IRMS[%N],,0)),_xlfn.XLOOKUP($I143,IRMS[ID],IRMS[%N],,0),NA())*(Table1[[#This Row],[IRMS Weight (mg)]]/Table1[[#This Row],[Sample Weight (mg)]])</f>
        <v>0.34853070389534313</v>
      </c>
      <c r="L143" s="25">
        <f>IF(ISNUMBER(_xlfn.XLOOKUP($I143,IRMS[ID],IRMS[δ¹⁵NAir (‰)],,0)),_xlfn.XLOOKUP($I143,IRMS[ID],IRMS[δ¹⁵NAir (‰)],,0),NA())</f>
        <v>7.99</v>
      </c>
      <c r="M143" s="26">
        <f>IF(ISNUMBER(_xlfn.XLOOKUP($I143,IRMS[ID],IRMS[%C],,0)),_xlfn.XLOOKUP($I143,IRMS[ID],IRMS[%C],,0),NA())*(Table1[[#This Row],[IRMS Weight (mg)]]/Table1[[#This Row],[Sample Weight (mg)]])</f>
        <v>4.1247681343356435</v>
      </c>
      <c r="N143" s="65">
        <f>IF(ISNUMBER(_xlfn.XLOOKUP($I143,IRMS[ID],IRMS[δ¹³CVPDB (‰)],,0)),_xlfn.XLOOKUP($I143,IRMS[ID],IRMS[δ¹³CVPDB (‰)],,0),NA())</f>
        <v>-20.32</v>
      </c>
    </row>
    <row r="144" spans="1:14" x14ac:dyDescent="0.35">
      <c r="A144" s="63">
        <v>44593</v>
      </c>
      <c r="B144" s="58">
        <v>3</v>
      </c>
      <c r="C144" s="12" t="s">
        <v>71</v>
      </c>
      <c r="D144" s="12" t="s">
        <v>116</v>
      </c>
      <c r="E144" s="12">
        <v>10</v>
      </c>
      <c r="F144" s="12" t="b">
        <v>0</v>
      </c>
      <c r="G144" s="12" t="s">
        <v>158</v>
      </c>
      <c r="H144" s="72">
        <v>20.015999999999998</v>
      </c>
      <c r="I144" s="49">
        <v>15118</v>
      </c>
      <c r="J144" s="69">
        <f>IF(ISNUMBER(_xlfn.XLOOKUP($I144,IRMS[ID],IRMS[Mass (mg)],,0)),_xlfn.XLOOKUP($I144,IRMS[ID],IRMS[Mass (mg)],,0),NA())</f>
        <v>100</v>
      </c>
      <c r="K144" s="25">
        <f>IF(ISNUMBER(_xlfn.XLOOKUP($I144,IRMS[ID],IRMS[%N],,0)),_xlfn.XLOOKUP($I144,IRMS[ID],IRMS[%N],,0),NA())*(Table1[[#This Row],[IRMS Weight (mg)]]/Table1[[#This Row],[Sample Weight (mg)]])</f>
        <v>0.2752797761790568</v>
      </c>
      <c r="L144" s="25">
        <f>IF(ISNUMBER(_xlfn.XLOOKUP($I144,IRMS[ID],IRMS[δ¹⁵NAir (‰)],,0)),_xlfn.XLOOKUP($I144,IRMS[ID],IRMS[δ¹⁵NAir (‰)],,0),NA())</f>
        <v>7.42</v>
      </c>
      <c r="M144" s="26">
        <f>IF(ISNUMBER(_xlfn.XLOOKUP($I144,IRMS[ID],IRMS[%C],,0)),_xlfn.XLOOKUP($I144,IRMS[ID],IRMS[%C],,0),NA())*(Table1[[#This Row],[IRMS Weight (mg)]]/Table1[[#This Row],[Sample Weight (mg)]])</f>
        <v>3.3922861710631498</v>
      </c>
      <c r="N144" s="65">
        <f>IF(ISNUMBER(_xlfn.XLOOKUP($I144,IRMS[ID],IRMS[δ¹³CVPDB (‰)],,0)),_xlfn.XLOOKUP($I144,IRMS[ID],IRMS[δ¹³CVPDB (‰)],,0),NA())</f>
        <v>-20.329999999999998</v>
      </c>
    </row>
    <row r="145" spans="1:14" x14ac:dyDescent="0.35">
      <c r="A145" s="63">
        <v>44593</v>
      </c>
      <c r="B145" s="58">
        <v>3</v>
      </c>
      <c r="C145" s="12" t="s">
        <v>72</v>
      </c>
      <c r="D145" s="12" t="s">
        <v>116</v>
      </c>
      <c r="E145" s="12">
        <v>14</v>
      </c>
      <c r="F145" s="12" t="b">
        <v>0</v>
      </c>
      <c r="G145" s="12" t="s">
        <v>158</v>
      </c>
      <c r="H145" s="72">
        <v>18.268999999999998</v>
      </c>
      <c r="I145" s="49">
        <v>15119</v>
      </c>
      <c r="J145" s="69">
        <f>IF(ISNUMBER(_xlfn.XLOOKUP($I145,IRMS[ID],IRMS[Mass (mg)],,0)),_xlfn.XLOOKUP($I145,IRMS[ID],IRMS[Mass (mg)],,0),NA())</f>
        <v>100</v>
      </c>
      <c r="K145" s="25">
        <f>IF(ISNUMBER(_xlfn.XLOOKUP($I145,IRMS[ID],IRMS[%N],,0)),_xlfn.XLOOKUP($I145,IRMS[ID],IRMS[%N],,0),NA())*(Table1[[#This Row],[IRMS Weight (mg)]]/Table1[[#This Row],[Sample Weight (mg)]])</f>
        <v>0.25836115824620942</v>
      </c>
      <c r="L145" s="25">
        <f>IF(ISNUMBER(_xlfn.XLOOKUP($I145,IRMS[ID],IRMS[δ¹⁵NAir (‰)],,0)),_xlfn.XLOOKUP($I145,IRMS[ID],IRMS[δ¹⁵NAir (‰)],,0),NA())</f>
        <v>6.91</v>
      </c>
      <c r="M145" s="26">
        <f>IF(ISNUMBER(_xlfn.XLOOKUP($I145,IRMS[ID],IRMS[%C],,0)),_xlfn.XLOOKUP($I145,IRMS[ID],IRMS[%C],,0),NA())*(Table1[[#This Row],[IRMS Weight (mg)]]/Table1[[#This Row],[Sample Weight (mg)]])</f>
        <v>2.9394055503858998</v>
      </c>
      <c r="N145" s="65">
        <f>IF(ISNUMBER(_xlfn.XLOOKUP($I145,IRMS[ID],IRMS[δ¹³CVPDB (‰)],,0)),_xlfn.XLOOKUP($I145,IRMS[ID],IRMS[δ¹³CVPDB (‰)],,0),NA())</f>
        <v>-19.52</v>
      </c>
    </row>
    <row r="146" spans="1:14" x14ac:dyDescent="0.35">
      <c r="A146" s="63">
        <v>44593</v>
      </c>
      <c r="B146" s="58">
        <v>3</v>
      </c>
      <c r="C146" s="12" t="s">
        <v>73</v>
      </c>
      <c r="D146" s="12" t="s">
        <v>116</v>
      </c>
      <c r="E146" s="12">
        <v>18</v>
      </c>
      <c r="F146" s="12" t="b">
        <v>0</v>
      </c>
      <c r="G146" s="12" t="s">
        <v>158</v>
      </c>
      <c r="H146" s="72">
        <v>19.591000000000001</v>
      </c>
      <c r="I146" s="49">
        <v>15120</v>
      </c>
      <c r="J146" s="69">
        <f>IF(ISNUMBER(_xlfn.XLOOKUP($I146,IRMS[ID],IRMS[Mass (mg)],,0)),_xlfn.XLOOKUP($I146,IRMS[ID],IRMS[Mass (mg)],,0),NA())</f>
        <v>100</v>
      </c>
      <c r="K146" s="25">
        <f>IF(ISNUMBER(_xlfn.XLOOKUP($I146,IRMS[ID],IRMS[%N],,0)),_xlfn.XLOOKUP($I146,IRMS[ID],IRMS[%N],,0),NA())*(Table1[[#This Row],[IRMS Weight (mg)]]/Table1[[#This Row],[Sample Weight (mg)]])</f>
        <v>0.25470879485478021</v>
      </c>
      <c r="L146" s="25">
        <f>IF(ISNUMBER(_xlfn.XLOOKUP($I146,IRMS[ID],IRMS[δ¹⁵NAir (‰)],,0)),_xlfn.XLOOKUP($I146,IRMS[ID],IRMS[δ¹⁵NAir (‰)],,0),NA())</f>
        <v>6.6</v>
      </c>
      <c r="M146" s="26">
        <f>IF(ISNUMBER(_xlfn.XLOOKUP($I146,IRMS[ID],IRMS[%C],,0)),_xlfn.XLOOKUP($I146,IRMS[ID],IRMS[%C],,0),NA())*(Table1[[#This Row],[IRMS Weight (mg)]]/Table1[[#This Row],[Sample Weight (mg)]])</f>
        <v>2.9860650298606499</v>
      </c>
      <c r="N146" s="65">
        <f>IF(ISNUMBER(_xlfn.XLOOKUP($I146,IRMS[ID],IRMS[δ¹³CVPDB (‰)],,0)),_xlfn.XLOOKUP($I146,IRMS[ID],IRMS[δ¹³CVPDB (‰)],,0),NA())</f>
        <v>-19.420000000000002</v>
      </c>
    </row>
    <row r="147" spans="1:14" x14ac:dyDescent="0.35">
      <c r="A147" s="63">
        <v>44593</v>
      </c>
      <c r="B147" s="58">
        <v>3</v>
      </c>
      <c r="C147" s="12" t="s">
        <v>74</v>
      </c>
      <c r="D147" s="12" t="s">
        <v>116</v>
      </c>
      <c r="E147" s="12">
        <v>22</v>
      </c>
      <c r="F147" s="12" t="b">
        <v>0</v>
      </c>
      <c r="G147" s="12" t="s">
        <v>158</v>
      </c>
      <c r="H147" s="72">
        <v>20.309999999999999</v>
      </c>
      <c r="I147" s="49">
        <v>15121</v>
      </c>
      <c r="J147" s="69">
        <f>IF(ISNUMBER(_xlfn.XLOOKUP($I147,IRMS[ID],IRMS[Mass (mg)],,0)),_xlfn.XLOOKUP($I147,IRMS[ID],IRMS[Mass (mg)],,0),NA())</f>
        <v>100</v>
      </c>
      <c r="K147" s="25">
        <f>IF(ISNUMBER(_xlfn.XLOOKUP($I147,IRMS[ID],IRMS[%N],,0)),_xlfn.XLOOKUP($I147,IRMS[ID],IRMS[%N],,0),NA())*(Table1[[#This Row],[IRMS Weight (mg)]]/Table1[[#This Row],[Sample Weight (mg)]])</f>
        <v>0.2461841457410143</v>
      </c>
      <c r="L147" s="25">
        <f>IF(ISNUMBER(_xlfn.XLOOKUP($I147,IRMS[ID],IRMS[δ¹⁵NAir (‰)],,0)),_xlfn.XLOOKUP($I147,IRMS[ID],IRMS[δ¹⁵NAir (‰)],,0),NA())</f>
        <v>5.47</v>
      </c>
      <c r="M147" s="26">
        <f>IF(ISNUMBER(_xlfn.XLOOKUP($I147,IRMS[ID],IRMS[%C],,0)),_xlfn.XLOOKUP($I147,IRMS[ID],IRMS[%C],,0),NA())*(Table1[[#This Row],[IRMS Weight (mg)]]/Table1[[#This Row],[Sample Weight (mg)]])</f>
        <v>3.3136386016740524</v>
      </c>
      <c r="N147" s="65">
        <f>IF(ISNUMBER(_xlfn.XLOOKUP($I147,IRMS[ID],IRMS[δ¹³CVPDB (‰)],,0)),_xlfn.XLOOKUP($I147,IRMS[ID],IRMS[δ¹³CVPDB (‰)],,0),NA())</f>
        <v>-20.13</v>
      </c>
    </row>
    <row r="148" spans="1:14" x14ac:dyDescent="0.35">
      <c r="A148" s="63">
        <v>44593</v>
      </c>
      <c r="B148" s="58">
        <v>3</v>
      </c>
      <c r="C148" s="12" t="s">
        <v>75</v>
      </c>
      <c r="D148" s="12" t="s">
        <v>116</v>
      </c>
      <c r="E148" s="12">
        <v>22</v>
      </c>
      <c r="F148" s="12" t="b">
        <v>0</v>
      </c>
      <c r="G148" s="12" t="s">
        <v>158</v>
      </c>
      <c r="H148" s="72">
        <v>17.841000000000001</v>
      </c>
      <c r="I148" s="49">
        <v>15122</v>
      </c>
      <c r="J148" s="69">
        <f>IF(ISNUMBER(_xlfn.XLOOKUP($I148,IRMS[ID],IRMS[Mass (mg)],,0)),_xlfn.XLOOKUP($I148,IRMS[ID],IRMS[Mass (mg)],,0),NA())</f>
        <v>100</v>
      </c>
      <c r="K148" s="25">
        <f>IF(ISNUMBER(_xlfn.XLOOKUP($I148,IRMS[ID],IRMS[%N],,0)),_xlfn.XLOOKUP($I148,IRMS[ID],IRMS[%N],,0),NA())*(Table1[[#This Row],[IRMS Weight (mg)]]/Table1[[#This Row],[Sample Weight (mg)]])</f>
        <v>0.24774396054032849</v>
      </c>
      <c r="L148" s="25">
        <f>IF(ISNUMBER(_xlfn.XLOOKUP($I148,IRMS[ID],IRMS[δ¹⁵NAir (‰)],,0)),_xlfn.XLOOKUP($I148,IRMS[ID],IRMS[δ¹⁵NAir (‰)],,0),NA())</f>
        <v>5.42</v>
      </c>
      <c r="M148" s="26">
        <f>IF(ISNUMBER(_xlfn.XLOOKUP($I148,IRMS[ID],IRMS[%C],,0)),_xlfn.XLOOKUP($I148,IRMS[ID],IRMS[%C],,0),NA())*(Table1[[#This Row],[IRMS Weight (mg)]]/Table1[[#This Row],[Sample Weight (mg)]])</f>
        <v>3.4415111260579563</v>
      </c>
      <c r="N148" s="65">
        <f>IF(ISNUMBER(_xlfn.XLOOKUP($I148,IRMS[ID],IRMS[δ¹³CVPDB (‰)],,0)),_xlfn.XLOOKUP($I148,IRMS[ID],IRMS[δ¹³CVPDB (‰)],,0),NA())</f>
        <v>-20.13</v>
      </c>
    </row>
    <row r="149" spans="1:14" x14ac:dyDescent="0.35">
      <c r="A149" s="63">
        <v>44593</v>
      </c>
      <c r="B149" s="58">
        <v>3</v>
      </c>
      <c r="C149" s="12" t="s">
        <v>76</v>
      </c>
      <c r="D149" s="12" t="s">
        <v>116</v>
      </c>
      <c r="E149" s="12">
        <v>26</v>
      </c>
      <c r="F149" s="12" t="b">
        <v>0</v>
      </c>
      <c r="G149" s="12" t="s">
        <v>158</v>
      </c>
      <c r="H149" s="72">
        <v>22.486000000000001</v>
      </c>
      <c r="I149" s="49">
        <v>15123</v>
      </c>
      <c r="J149" s="69">
        <f>IF(ISNUMBER(_xlfn.XLOOKUP($I149,IRMS[ID],IRMS[Mass (mg)],,0)),_xlfn.XLOOKUP($I149,IRMS[ID],IRMS[Mass (mg)],,0),NA())</f>
        <v>100</v>
      </c>
      <c r="K149" s="25">
        <f>IF(ISNUMBER(_xlfn.XLOOKUP($I149,IRMS[ID],IRMS[%N],,0)),_xlfn.XLOOKUP($I149,IRMS[ID],IRMS[%N],,0),NA())*(Table1[[#This Row],[IRMS Weight (mg)]]/Table1[[#This Row],[Sample Weight (mg)]])</f>
        <v>0.24326247442853327</v>
      </c>
      <c r="L149" s="25">
        <f>IF(ISNUMBER(_xlfn.XLOOKUP($I149,IRMS[ID],IRMS[δ¹⁵NAir (‰)],,0)),_xlfn.XLOOKUP($I149,IRMS[ID],IRMS[δ¹⁵NAir (‰)],,0),NA())</f>
        <v>5.24</v>
      </c>
      <c r="M149" s="26">
        <f>IF(ISNUMBER(_xlfn.XLOOKUP($I149,IRMS[ID],IRMS[%C],,0)),_xlfn.XLOOKUP($I149,IRMS[ID],IRMS[%C],,0),NA())*(Table1[[#This Row],[IRMS Weight (mg)]]/Table1[[#This Row],[Sample Weight (mg)]])</f>
        <v>3.1352841768211328</v>
      </c>
      <c r="N149" s="65">
        <f>IF(ISNUMBER(_xlfn.XLOOKUP($I149,IRMS[ID],IRMS[δ¹³CVPDB (‰)],,0)),_xlfn.XLOOKUP($I149,IRMS[ID],IRMS[δ¹³CVPDB (‰)],,0),NA())</f>
        <v>-19.489999999999998</v>
      </c>
    </row>
    <row r="150" spans="1:14" x14ac:dyDescent="0.35">
      <c r="A150" s="63">
        <v>44593</v>
      </c>
      <c r="B150" s="58">
        <v>3</v>
      </c>
      <c r="C150" s="12" t="s">
        <v>77</v>
      </c>
      <c r="D150" s="12" t="s">
        <v>116</v>
      </c>
      <c r="E150" s="12">
        <v>30</v>
      </c>
      <c r="F150" s="12" t="b">
        <v>0</v>
      </c>
      <c r="G150" s="12" t="s">
        <v>158</v>
      </c>
      <c r="H150" s="72">
        <v>18.989000000000001</v>
      </c>
      <c r="I150" s="49">
        <v>15124</v>
      </c>
      <c r="J150" s="69">
        <f>IF(ISNUMBER(_xlfn.XLOOKUP($I150,IRMS[ID],IRMS[Mass (mg)],,0)),_xlfn.XLOOKUP($I150,IRMS[ID],IRMS[Mass (mg)],,0),NA())</f>
        <v>100</v>
      </c>
      <c r="K150" s="25">
        <f>IF(ISNUMBER(_xlfn.XLOOKUP($I150,IRMS[ID],IRMS[%N],,0)),_xlfn.XLOOKUP($I150,IRMS[ID],IRMS[%N],,0),NA())*(Table1[[#This Row],[IRMS Weight (mg)]]/Table1[[#This Row],[Sample Weight (mg)]])</f>
        <v>0.28595502659434407</v>
      </c>
      <c r="L150" s="25">
        <f>IF(ISNUMBER(_xlfn.XLOOKUP($I150,IRMS[ID],IRMS[δ¹⁵NAir (‰)],,0)),_xlfn.XLOOKUP($I150,IRMS[ID],IRMS[δ¹⁵NAir (‰)],,0),NA())</f>
        <v>4.58</v>
      </c>
      <c r="M150" s="26">
        <f>IF(ISNUMBER(_xlfn.XLOOKUP($I150,IRMS[ID],IRMS[%C],,0)),_xlfn.XLOOKUP($I150,IRMS[ID],IRMS[%C],,0),NA())*(Table1[[#This Row],[IRMS Weight (mg)]]/Table1[[#This Row],[Sample Weight (mg)]])</f>
        <v>3.4388330085839169</v>
      </c>
      <c r="N150" s="65">
        <f>IF(ISNUMBER(_xlfn.XLOOKUP($I150,IRMS[ID],IRMS[δ¹³CVPDB (‰)],,0)),_xlfn.XLOOKUP($I150,IRMS[ID],IRMS[δ¹³CVPDB (‰)],,0),NA())</f>
        <v>-19.45</v>
      </c>
    </row>
    <row r="151" spans="1:14" x14ac:dyDescent="0.35">
      <c r="A151" s="63">
        <v>44593</v>
      </c>
      <c r="B151" s="58">
        <v>3</v>
      </c>
      <c r="C151" s="12" t="s">
        <v>78</v>
      </c>
      <c r="D151" s="12" t="s">
        <v>116</v>
      </c>
      <c r="E151" s="12">
        <v>34</v>
      </c>
      <c r="F151" s="12" t="b">
        <v>0</v>
      </c>
      <c r="G151" s="12" t="s">
        <v>158</v>
      </c>
      <c r="H151" s="72">
        <v>17.382000000000001</v>
      </c>
      <c r="I151" s="49">
        <v>15125</v>
      </c>
      <c r="J151" s="69">
        <f>IF(ISNUMBER(_xlfn.XLOOKUP($I151,IRMS[ID],IRMS[Mass (mg)],,0)),_xlfn.XLOOKUP($I151,IRMS[ID],IRMS[Mass (mg)],,0),NA())</f>
        <v>100</v>
      </c>
      <c r="K151" s="25">
        <f>IF(ISNUMBER(_xlfn.XLOOKUP($I151,IRMS[ID],IRMS[%N],,0)),_xlfn.XLOOKUP($I151,IRMS[ID],IRMS[%N],,0),NA())*(Table1[[#This Row],[IRMS Weight (mg)]]/Table1[[#This Row],[Sample Weight (mg)]])</f>
        <v>0.3440340582211483</v>
      </c>
      <c r="L151" s="25">
        <f>IF(ISNUMBER(_xlfn.XLOOKUP($I151,IRMS[ID],IRMS[δ¹⁵NAir (‰)],,0)),_xlfn.XLOOKUP($I151,IRMS[ID],IRMS[δ¹⁵NAir (‰)],,0),NA())</f>
        <v>3.26</v>
      </c>
      <c r="M151" s="26">
        <f>IF(ISNUMBER(_xlfn.XLOOKUP($I151,IRMS[ID],IRMS[%C],,0)),_xlfn.XLOOKUP($I151,IRMS[ID],IRMS[%C],,0),NA())*(Table1[[#This Row],[IRMS Weight (mg)]]/Table1[[#This Row],[Sample Weight (mg)]])</f>
        <v>10.240478656081002</v>
      </c>
      <c r="N151" s="65">
        <f>IF(ISNUMBER(_xlfn.XLOOKUP($I151,IRMS[ID],IRMS[δ¹³CVPDB (‰)],,0)),_xlfn.XLOOKUP($I151,IRMS[ID],IRMS[δ¹³CVPDB (‰)],,0),NA())</f>
        <v>-21.18</v>
      </c>
    </row>
    <row r="152" spans="1:14" x14ac:dyDescent="0.35">
      <c r="A152" s="63">
        <v>44593</v>
      </c>
      <c r="B152" s="58">
        <v>3</v>
      </c>
      <c r="C152" s="12" t="s">
        <v>79</v>
      </c>
      <c r="D152" s="12" t="s">
        <v>116</v>
      </c>
      <c r="E152" s="12">
        <v>38</v>
      </c>
      <c r="F152" s="12" t="b">
        <v>0</v>
      </c>
      <c r="G152" s="12" t="s">
        <v>158</v>
      </c>
      <c r="H152" s="72">
        <v>20.98</v>
      </c>
      <c r="I152" s="49">
        <v>15126</v>
      </c>
      <c r="J152" s="69">
        <f>IF(ISNUMBER(_xlfn.XLOOKUP($I152,IRMS[ID],IRMS[Mass (mg)],,0)),_xlfn.XLOOKUP($I152,IRMS[ID],IRMS[Mass (mg)],,0),NA())</f>
        <v>100</v>
      </c>
      <c r="K152" s="25">
        <f>IF(ISNUMBER(_xlfn.XLOOKUP($I152,IRMS[ID],IRMS[%N],,0)),_xlfn.XLOOKUP($I152,IRMS[ID],IRMS[%N],,0),NA())*(Table1[[#This Row],[IRMS Weight (mg)]]/Table1[[#This Row],[Sample Weight (mg)]])</f>
        <v>0.4161105815061964</v>
      </c>
      <c r="L152" s="25">
        <f>IF(ISNUMBER(_xlfn.XLOOKUP($I152,IRMS[ID],IRMS[δ¹⁵NAir (‰)],,0)),_xlfn.XLOOKUP($I152,IRMS[ID],IRMS[δ¹⁵NAir (‰)],,0),NA())</f>
        <v>2.36</v>
      </c>
      <c r="M152" s="26">
        <f>IF(ISNUMBER(_xlfn.XLOOKUP($I152,IRMS[ID],IRMS[%C],,0)),_xlfn.XLOOKUP($I152,IRMS[ID],IRMS[%C],,0),NA())*(Table1[[#This Row],[IRMS Weight (mg)]]/Table1[[#This Row],[Sample Weight (mg)]])</f>
        <v>11.725452812202096</v>
      </c>
      <c r="N152" s="65">
        <f>IF(ISNUMBER(_xlfn.XLOOKUP($I152,IRMS[ID],IRMS[δ¹³CVPDB (‰)],,0)),_xlfn.XLOOKUP($I152,IRMS[ID],IRMS[δ¹³CVPDB (‰)],,0),NA())</f>
        <v>-21.58</v>
      </c>
    </row>
    <row r="153" spans="1:14" x14ac:dyDescent="0.35">
      <c r="A153" s="63">
        <v>44593</v>
      </c>
      <c r="B153" s="58">
        <v>3</v>
      </c>
      <c r="C153" s="12" t="s">
        <v>80</v>
      </c>
      <c r="D153" s="12" t="s">
        <v>116</v>
      </c>
      <c r="E153" s="12">
        <v>42</v>
      </c>
      <c r="F153" s="12" t="b">
        <v>0</v>
      </c>
      <c r="G153" s="12" t="s">
        <v>158</v>
      </c>
      <c r="H153" s="72">
        <v>12.022</v>
      </c>
      <c r="I153" s="49">
        <v>15127</v>
      </c>
      <c r="J153" s="69">
        <f>IF(ISNUMBER(_xlfn.XLOOKUP($I153,IRMS[ID],IRMS[Mass (mg)],,0)),_xlfn.XLOOKUP($I153,IRMS[ID],IRMS[Mass (mg)],,0),NA())</f>
        <v>100</v>
      </c>
      <c r="K153" s="25">
        <f>IF(ISNUMBER(_xlfn.XLOOKUP($I153,IRMS[ID],IRMS[%N],,0)),_xlfn.XLOOKUP($I153,IRMS[ID],IRMS[%N],,0),NA())*(Table1[[#This Row],[IRMS Weight (mg)]]/Table1[[#This Row],[Sample Weight (mg)]])</f>
        <v>0.96489768757278316</v>
      </c>
      <c r="L153" s="25">
        <f>IF(ISNUMBER(_xlfn.XLOOKUP($I153,IRMS[ID],IRMS[δ¹⁵NAir (‰)],,0)),_xlfn.XLOOKUP($I153,IRMS[ID],IRMS[δ¹⁵NAir (‰)],,0),NA())</f>
        <v>1.08</v>
      </c>
      <c r="M153" s="26">
        <f>IF(ISNUMBER(_xlfn.XLOOKUP($I153,IRMS[ID],IRMS[%C],,0)),_xlfn.XLOOKUP($I153,IRMS[ID],IRMS[%C],,0),NA())*(Table1[[#This Row],[IRMS Weight (mg)]]/Table1[[#This Row],[Sample Weight (mg)]])</f>
        <v>27.366494759607384</v>
      </c>
      <c r="N153" s="65">
        <f>IF(ISNUMBER(_xlfn.XLOOKUP($I153,IRMS[ID],IRMS[δ¹³CVPDB (‰)],,0)),_xlfn.XLOOKUP($I153,IRMS[ID],IRMS[δ¹³CVPDB (‰)],,0),NA())</f>
        <v>-22.1</v>
      </c>
    </row>
    <row r="154" spans="1:14" x14ac:dyDescent="0.35">
      <c r="A154" s="63">
        <v>44593</v>
      </c>
      <c r="B154" s="58">
        <v>3</v>
      </c>
      <c r="C154" s="12" t="s">
        <v>81</v>
      </c>
      <c r="D154" s="12" t="s">
        <v>116</v>
      </c>
      <c r="E154" s="12">
        <v>42</v>
      </c>
      <c r="F154" s="12" t="b">
        <v>0</v>
      </c>
      <c r="G154" s="12" t="s">
        <v>158</v>
      </c>
      <c r="H154" s="72">
        <v>11.074999999999999</v>
      </c>
      <c r="I154" s="49">
        <v>15128</v>
      </c>
      <c r="J154" s="69">
        <f>IF(ISNUMBER(_xlfn.XLOOKUP($I154,IRMS[ID],IRMS[Mass (mg)],,0)),_xlfn.XLOOKUP($I154,IRMS[ID],IRMS[Mass (mg)],,0),NA())</f>
        <v>100</v>
      </c>
      <c r="K154" s="25">
        <f>IF(ISNUMBER(_xlfn.XLOOKUP($I154,IRMS[ID],IRMS[%N],,0)),_xlfn.XLOOKUP($I154,IRMS[ID],IRMS[%N],,0),NA())*(Table1[[#This Row],[IRMS Weight (mg)]]/Table1[[#This Row],[Sample Weight (mg)]])</f>
        <v>0.9661399548532732</v>
      </c>
      <c r="L154" s="25">
        <f>IF(ISNUMBER(_xlfn.XLOOKUP($I154,IRMS[ID],IRMS[δ¹⁵NAir (‰)],,0)),_xlfn.XLOOKUP($I154,IRMS[ID],IRMS[δ¹⁵NAir (‰)],,0),NA())</f>
        <v>1.46</v>
      </c>
      <c r="M154" s="26">
        <f>IF(ISNUMBER(_xlfn.XLOOKUP($I154,IRMS[ID],IRMS[%C],,0)),_xlfn.XLOOKUP($I154,IRMS[ID],IRMS[%C],,0),NA())*(Table1[[#This Row],[IRMS Weight (mg)]]/Table1[[#This Row],[Sample Weight (mg)]])</f>
        <v>28.081264108352144</v>
      </c>
      <c r="N154" s="65">
        <f>IF(ISNUMBER(_xlfn.XLOOKUP($I154,IRMS[ID],IRMS[δ¹³CVPDB (‰)],,0)),_xlfn.XLOOKUP($I154,IRMS[ID],IRMS[δ¹³CVPDB (‰)],,0),NA())</f>
        <v>-22.11</v>
      </c>
    </row>
    <row r="155" spans="1:14" x14ac:dyDescent="0.35">
      <c r="A155" s="63">
        <v>44593</v>
      </c>
      <c r="B155" s="58">
        <v>3</v>
      </c>
      <c r="C155" s="12" t="s">
        <v>82</v>
      </c>
      <c r="D155" s="12" t="s">
        <v>114</v>
      </c>
      <c r="E155" s="12">
        <v>2</v>
      </c>
      <c r="F155" s="12" t="b">
        <v>0</v>
      </c>
      <c r="G155" s="12" t="s">
        <v>158</v>
      </c>
      <c r="H155" s="72">
        <v>10.765000000000001</v>
      </c>
      <c r="I155" s="49">
        <v>15241</v>
      </c>
      <c r="J155" s="69">
        <f>IF(ISNUMBER(_xlfn.XLOOKUP($I155,IRMS[ID],IRMS[Mass (mg)],,0)),_xlfn.XLOOKUP($I155,IRMS[ID],IRMS[Mass (mg)],,0),NA())</f>
        <v>100</v>
      </c>
      <c r="K155" s="25">
        <f>IF(ISNUMBER(_xlfn.XLOOKUP($I155,IRMS[ID],IRMS[%N],,0)),_xlfn.XLOOKUP($I155,IRMS[ID],IRMS[%N],,0),NA())*(Table1[[#This Row],[IRMS Weight (mg)]]/Table1[[#This Row],[Sample Weight (mg)]])</f>
        <v>0.53228053878309323</v>
      </c>
      <c r="L155" s="25">
        <f>IF(ISNUMBER(_xlfn.XLOOKUP($I155,IRMS[ID],IRMS[δ¹⁵NAir (‰)],,0)),_xlfn.XLOOKUP($I155,IRMS[ID],IRMS[δ¹⁵NAir (‰)],,0),NA())</f>
        <v>7.54</v>
      </c>
      <c r="M155" s="26">
        <f>IF(ISNUMBER(_xlfn.XLOOKUP($I155,IRMS[ID],IRMS[%C],,0)),_xlfn.XLOOKUP($I155,IRMS[ID],IRMS[%C],,0),NA())*(Table1[[#This Row],[IRMS Weight (mg)]]/Table1[[#This Row],[Sample Weight (mg)]])</f>
        <v>5.5085926614026928</v>
      </c>
      <c r="N155" s="65">
        <f>IF(ISNUMBER(_xlfn.XLOOKUP($I155,IRMS[ID],IRMS[δ¹³CVPDB (‰)],,0)),_xlfn.XLOOKUP($I155,IRMS[ID],IRMS[δ¹³CVPDB (‰)],,0),NA())</f>
        <v>-21.13</v>
      </c>
    </row>
    <row r="156" spans="1:14" x14ac:dyDescent="0.35">
      <c r="A156" s="63">
        <v>44593</v>
      </c>
      <c r="B156" s="58">
        <v>3</v>
      </c>
      <c r="C156" s="12" t="s">
        <v>83</v>
      </c>
      <c r="D156" s="12" t="s">
        <v>114</v>
      </c>
      <c r="E156" s="12">
        <v>3</v>
      </c>
      <c r="F156" s="12" t="b">
        <v>0</v>
      </c>
      <c r="G156" s="12" t="s">
        <v>158</v>
      </c>
      <c r="H156" s="72">
        <v>16.442</v>
      </c>
      <c r="I156" s="49">
        <v>15242</v>
      </c>
      <c r="J156" s="69">
        <f>IF(ISNUMBER(_xlfn.XLOOKUP($I156,IRMS[ID],IRMS[Mass (mg)],,0)),_xlfn.XLOOKUP($I156,IRMS[ID],IRMS[Mass (mg)],,0),NA())</f>
        <v>100</v>
      </c>
      <c r="K156" s="25">
        <f>IF(ISNUMBER(_xlfn.XLOOKUP($I156,IRMS[ID],IRMS[%N],,0)),_xlfn.XLOOKUP($I156,IRMS[ID],IRMS[%N],,0),NA())*(Table1[[#This Row],[IRMS Weight (mg)]]/Table1[[#This Row],[Sample Weight (mg)]])</f>
        <v>0.45493248996472452</v>
      </c>
      <c r="L156" s="25">
        <f>IF(ISNUMBER(_xlfn.XLOOKUP($I156,IRMS[ID],IRMS[δ¹⁵NAir (‰)],,0)),_xlfn.XLOOKUP($I156,IRMS[ID],IRMS[δ¹⁵NAir (‰)],,0),NA())</f>
        <v>7.87</v>
      </c>
      <c r="M156" s="26">
        <f>IF(ISNUMBER(_xlfn.XLOOKUP($I156,IRMS[ID],IRMS[%C],,0)),_xlfn.XLOOKUP($I156,IRMS[ID],IRMS[%C],,0),NA())*(Table1[[#This Row],[IRMS Weight (mg)]]/Table1[[#This Row],[Sample Weight (mg)]])</f>
        <v>5.0419656976036977</v>
      </c>
      <c r="N156" s="65">
        <f>IF(ISNUMBER(_xlfn.XLOOKUP($I156,IRMS[ID],IRMS[δ¹³CVPDB (‰)],,0)),_xlfn.XLOOKUP($I156,IRMS[ID],IRMS[δ¹³CVPDB (‰)],,0),NA())</f>
        <v>-20.98</v>
      </c>
    </row>
    <row r="157" spans="1:14" x14ac:dyDescent="0.35">
      <c r="A157" s="63">
        <v>44593</v>
      </c>
      <c r="B157" s="58">
        <v>3</v>
      </c>
      <c r="C157" s="12" t="s">
        <v>84</v>
      </c>
      <c r="D157" s="12" t="s">
        <v>114</v>
      </c>
      <c r="E157" s="12">
        <v>6</v>
      </c>
      <c r="F157" s="12" t="b">
        <v>0</v>
      </c>
      <c r="G157" s="12" t="s">
        <v>158</v>
      </c>
      <c r="H157" s="72">
        <v>19.687000000000001</v>
      </c>
      <c r="I157" s="49">
        <v>15243</v>
      </c>
      <c r="J157" s="69">
        <f>IF(ISNUMBER(_xlfn.XLOOKUP($I157,IRMS[ID],IRMS[Mass (mg)],,0)),_xlfn.XLOOKUP($I157,IRMS[ID],IRMS[Mass (mg)],,0),NA())</f>
        <v>100</v>
      </c>
      <c r="K157" s="25">
        <f>IF(ISNUMBER(_xlfn.XLOOKUP($I157,IRMS[ID],IRMS[%N],,0)),_xlfn.XLOOKUP($I157,IRMS[ID],IRMS[%N],,0),NA())*(Table1[[#This Row],[IRMS Weight (mg)]]/Table1[[#This Row],[Sample Weight (mg)]])</f>
        <v>0.38654949966983287</v>
      </c>
      <c r="L157" s="25">
        <f>IF(ISNUMBER(_xlfn.XLOOKUP($I157,IRMS[ID],IRMS[δ¹⁵NAir (‰)],,0)),_xlfn.XLOOKUP($I157,IRMS[ID],IRMS[δ¹⁵NAir (‰)],,0),NA())</f>
        <v>8.09</v>
      </c>
      <c r="M157" s="26">
        <f>IF(ISNUMBER(_xlfn.XLOOKUP($I157,IRMS[ID],IRMS[%C],,0)),_xlfn.XLOOKUP($I157,IRMS[ID],IRMS[%C],,0),NA())*(Table1[[#This Row],[IRMS Weight (mg)]]/Table1[[#This Row],[Sample Weight (mg)]])</f>
        <v>8.8891146441814382</v>
      </c>
      <c r="N157" s="65">
        <f>IF(ISNUMBER(_xlfn.XLOOKUP($I157,IRMS[ID],IRMS[δ¹³CVPDB (‰)],,0)),_xlfn.XLOOKUP($I157,IRMS[ID],IRMS[δ¹³CVPDB (‰)],,0),NA())</f>
        <v>-20.45</v>
      </c>
    </row>
    <row r="158" spans="1:14" x14ac:dyDescent="0.35">
      <c r="A158" s="63">
        <v>44593</v>
      </c>
      <c r="B158" s="58">
        <v>3</v>
      </c>
      <c r="C158" s="12" t="s">
        <v>85</v>
      </c>
      <c r="D158" s="12" t="s">
        <v>114</v>
      </c>
      <c r="E158" s="12">
        <v>10</v>
      </c>
      <c r="F158" s="12" t="b">
        <v>0</v>
      </c>
      <c r="G158" s="12" t="s">
        <v>158</v>
      </c>
      <c r="H158" s="72">
        <v>21.030999999999999</v>
      </c>
      <c r="I158" s="49">
        <v>15244</v>
      </c>
      <c r="J158" s="69">
        <f>IF(ISNUMBER(_xlfn.XLOOKUP($I158,IRMS[ID],IRMS[Mass (mg)],,0)),_xlfn.XLOOKUP($I158,IRMS[ID],IRMS[Mass (mg)],,0),NA())</f>
        <v>100</v>
      </c>
      <c r="K158" s="25">
        <f>IF(ISNUMBER(_xlfn.XLOOKUP($I158,IRMS[ID],IRMS[%N],,0)),_xlfn.XLOOKUP($I158,IRMS[ID],IRMS[%N],,0),NA())*(Table1[[#This Row],[IRMS Weight (mg)]]/Table1[[#This Row],[Sample Weight (mg)]])</f>
        <v>0.35566544624601781</v>
      </c>
      <c r="L158" s="25">
        <f>IF(ISNUMBER(_xlfn.XLOOKUP($I158,IRMS[ID],IRMS[δ¹⁵NAir (‰)],,0)),_xlfn.XLOOKUP($I158,IRMS[ID],IRMS[δ¹⁵NAir (‰)],,0),NA())</f>
        <v>7.96</v>
      </c>
      <c r="M158" s="26">
        <f>IF(ISNUMBER(_xlfn.XLOOKUP($I158,IRMS[ID],IRMS[%C],,0)),_xlfn.XLOOKUP($I158,IRMS[ID],IRMS[%C],,0),NA())*(Table1[[#This Row],[IRMS Weight (mg)]]/Table1[[#This Row],[Sample Weight (mg)]])</f>
        <v>8.5112453045504264</v>
      </c>
      <c r="N158" s="65">
        <f>IF(ISNUMBER(_xlfn.XLOOKUP($I158,IRMS[ID],IRMS[δ¹³CVPDB (‰)],,0)),_xlfn.XLOOKUP($I158,IRMS[ID],IRMS[δ¹³CVPDB (‰)],,0),NA())</f>
        <v>-20.77</v>
      </c>
    </row>
    <row r="159" spans="1:14" x14ac:dyDescent="0.35">
      <c r="A159" s="63">
        <v>44593</v>
      </c>
      <c r="B159" s="58">
        <v>3</v>
      </c>
      <c r="C159" s="12" t="s">
        <v>86</v>
      </c>
      <c r="D159" s="12" t="s">
        <v>114</v>
      </c>
      <c r="E159" s="12">
        <v>14</v>
      </c>
      <c r="F159" s="12" t="b">
        <v>0</v>
      </c>
      <c r="G159" s="12" t="s">
        <v>158</v>
      </c>
      <c r="H159" s="72">
        <v>21.324000000000002</v>
      </c>
      <c r="I159" s="49">
        <v>15245</v>
      </c>
      <c r="J159" s="69">
        <f>IF(ISNUMBER(_xlfn.XLOOKUP($I159,IRMS[ID],IRMS[Mass (mg)],,0)),_xlfn.XLOOKUP($I159,IRMS[ID],IRMS[Mass (mg)],,0),NA())</f>
        <v>100</v>
      </c>
      <c r="K159" s="25">
        <f>IF(ISNUMBER(_xlfn.XLOOKUP($I159,IRMS[ID],IRMS[%N],,0)),_xlfn.XLOOKUP($I159,IRMS[ID],IRMS[%N],,0),NA())*(Table1[[#This Row],[IRMS Weight (mg)]]/Table1[[#This Row],[Sample Weight (mg)]])</f>
        <v>0.30247608328643782</v>
      </c>
      <c r="L159" s="25">
        <f>IF(ISNUMBER(_xlfn.XLOOKUP($I159,IRMS[ID],IRMS[δ¹⁵NAir (‰)],,0)),_xlfn.XLOOKUP($I159,IRMS[ID],IRMS[δ¹⁵NAir (‰)],,0),NA())</f>
        <v>8.19</v>
      </c>
      <c r="M159" s="26">
        <f>IF(ISNUMBER(_xlfn.XLOOKUP($I159,IRMS[ID],IRMS[%C],,0)),_xlfn.XLOOKUP($I159,IRMS[ID],IRMS[%C],,0),NA())*(Table1[[#This Row],[IRMS Weight (mg)]]/Table1[[#This Row],[Sample Weight (mg)]])</f>
        <v>3.8407428249859308</v>
      </c>
      <c r="N159" s="65">
        <f>IF(ISNUMBER(_xlfn.XLOOKUP($I159,IRMS[ID],IRMS[δ¹³CVPDB (‰)],,0)),_xlfn.XLOOKUP($I159,IRMS[ID],IRMS[δ¹³CVPDB (‰)],,0),NA())</f>
        <v>-20.81</v>
      </c>
    </row>
    <row r="160" spans="1:14" x14ac:dyDescent="0.35">
      <c r="A160" s="63">
        <v>44593</v>
      </c>
      <c r="B160" s="58">
        <v>3</v>
      </c>
      <c r="C160" s="12" t="s">
        <v>87</v>
      </c>
      <c r="D160" s="12" t="s">
        <v>114</v>
      </c>
      <c r="E160" s="12">
        <v>14</v>
      </c>
      <c r="F160" s="12" t="b">
        <v>0</v>
      </c>
      <c r="G160" s="12" t="s">
        <v>158</v>
      </c>
      <c r="H160" s="72">
        <v>19.366</v>
      </c>
      <c r="I160" s="49">
        <v>15246</v>
      </c>
      <c r="J160" s="69">
        <f>IF(ISNUMBER(_xlfn.XLOOKUP($I160,IRMS[ID],IRMS[Mass (mg)],,0)),_xlfn.XLOOKUP($I160,IRMS[ID],IRMS[Mass (mg)],,0),NA())</f>
        <v>100</v>
      </c>
      <c r="K160" s="25">
        <f>IF(ISNUMBER(_xlfn.XLOOKUP($I160,IRMS[ID],IRMS[%N],,0)),_xlfn.XLOOKUP($I160,IRMS[ID],IRMS[%N],,0),NA())*(Table1[[#This Row],[IRMS Weight (mg)]]/Table1[[#This Row],[Sample Weight (mg)]])</f>
        <v>0.30465764742331924</v>
      </c>
      <c r="L160" s="25">
        <f>IF(ISNUMBER(_xlfn.XLOOKUP($I160,IRMS[ID],IRMS[δ¹⁵NAir (‰)],,0)),_xlfn.XLOOKUP($I160,IRMS[ID],IRMS[δ¹⁵NAir (‰)],,0),NA())</f>
        <v>8.25</v>
      </c>
      <c r="M160" s="26">
        <f>IF(ISNUMBER(_xlfn.XLOOKUP($I160,IRMS[ID],IRMS[%C],,0)),_xlfn.XLOOKUP($I160,IRMS[ID],IRMS[%C],,0),NA())*(Table1[[#This Row],[IRMS Weight (mg)]]/Table1[[#This Row],[Sample Weight (mg)]])</f>
        <v>3.8469482598368274</v>
      </c>
      <c r="N160" s="65">
        <f>IF(ISNUMBER(_xlfn.XLOOKUP($I160,IRMS[ID],IRMS[δ¹³CVPDB (‰)],,0)),_xlfn.XLOOKUP($I160,IRMS[ID],IRMS[δ¹³CVPDB (‰)],,0),NA())</f>
        <v>-20.81</v>
      </c>
    </row>
    <row r="161" spans="1:14" x14ac:dyDescent="0.35">
      <c r="A161" s="63">
        <v>44593</v>
      </c>
      <c r="B161" s="58">
        <v>3</v>
      </c>
      <c r="C161" s="12" t="s">
        <v>88</v>
      </c>
      <c r="D161" s="12" t="s">
        <v>114</v>
      </c>
      <c r="E161" s="12">
        <v>18</v>
      </c>
      <c r="F161" s="12" t="b">
        <v>0</v>
      </c>
      <c r="G161" s="12" t="s">
        <v>158</v>
      </c>
      <c r="H161" s="72">
        <v>22.376999999999999</v>
      </c>
      <c r="I161" s="49">
        <v>15247</v>
      </c>
      <c r="J161" s="69">
        <f>IF(ISNUMBER(_xlfn.XLOOKUP($I161,IRMS[ID],IRMS[Mass (mg)],,0)),_xlfn.XLOOKUP($I161,IRMS[ID],IRMS[Mass (mg)],,0),NA())</f>
        <v>100</v>
      </c>
      <c r="K161" s="25">
        <f>IF(ISNUMBER(_xlfn.XLOOKUP($I161,IRMS[ID],IRMS[%N],,0)),_xlfn.XLOOKUP($I161,IRMS[ID],IRMS[%N],,0),NA())*(Table1[[#This Row],[IRMS Weight (mg)]]/Table1[[#This Row],[Sample Weight (mg)]])</f>
        <v>0.29271126603208653</v>
      </c>
      <c r="L161" s="25">
        <f>IF(ISNUMBER(_xlfn.XLOOKUP($I161,IRMS[ID],IRMS[δ¹⁵NAir (‰)],,0)),_xlfn.XLOOKUP($I161,IRMS[ID],IRMS[δ¹⁵NAir (‰)],,0),NA())</f>
        <v>8.11</v>
      </c>
      <c r="M161" s="26">
        <f>IF(ISNUMBER(_xlfn.XLOOKUP($I161,IRMS[ID],IRMS[%C],,0)),_xlfn.XLOOKUP($I161,IRMS[ID],IRMS[%C],,0),NA())*(Table1[[#This Row],[IRMS Weight (mg)]]/Table1[[#This Row],[Sample Weight (mg)]])</f>
        <v>3.8834517585020332</v>
      </c>
      <c r="N161" s="65">
        <f>IF(ISNUMBER(_xlfn.XLOOKUP($I161,IRMS[ID],IRMS[δ¹³CVPDB (‰)],,0)),_xlfn.XLOOKUP($I161,IRMS[ID],IRMS[δ¹³CVPDB (‰)],,0),NA())</f>
        <v>-21.28</v>
      </c>
    </row>
    <row r="162" spans="1:14" x14ac:dyDescent="0.35">
      <c r="A162" s="63">
        <v>44593</v>
      </c>
      <c r="B162" s="58">
        <v>3</v>
      </c>
      <c r="C162" s="12" t="s">
        <v>89</v>
      </c>
      <c r="D162" s="12" t="s">
        <v>114</v>
      </c>
      <c r="E162" s="12">
        <v>22</v>
      </c>
      <c r="F162" s="12" t="b">
        <v>0</v>
      </c>
      <c r="G162" s="12" t="s">
        <v>158</v>
      </c>
      <c r="H162" s="72">
        <v>18.013000000000002</v>
      </c>
      <c r="I162" s="49">
        <v>15248</v>
      </c>
      <c r="J162" s="69">
        <f>IF(ISNUMBER(_xlfn.XLOOKUP($I162,IRMS[ID],IRMS[Mass (mg)],,0)),_xlfn.XLOOKUP($I162,IRMS[ID],IRMS[Mass (mg)],,0),NA())</f>
        <v>100</v>
      </c>
      <c r="K162" s="25">
        <f>IF(ISNUMBER(_xlfn.XLOOKUP($I162,IRMS[ID],IRMS[%N],,0)),_xlfn.XLOOKUP($I162,IRMS[ID],IRMS[%N],,0),NA())*(Table1[[#This Row],[IRMS Weight (mg)]]/Table1[[#This Row],[Sample Weight (mg)]])</f>
        <v>0.22650308110808862</v>
      </c>
      <c r="L162" s="25">
        <f>IF(ISNUMBER(_xlfn.XLOOKUP($I162,IRMS[ID],IRMS[δ¹⁵NAir (‰)],,0)),_xlfn.XLOOKUP($I162,IRMS[ID],IRMS[δ¹⁵NAir (‰)],,0),NA())</f>
        <v>5.69</v>
      </c>
      <c r="M162" s="26">
        <f>IF(ISNUMBER(_xlfn.XLOOKUP($I162,IRMS[ID],IRMS[%C],,0)),_xlfn.XLOOKUP($I162,IRMS[ID],IRMS[%C],,0),NA())*(Table1[[#This Row],[IRMS Weight (mg)]]/Table1[[#This Row],[Sample Weight (mg)]])</f>
        <v>2.6203297618386721</v>
      </c>
      <c r="N162" s="65">
        <f>IF(ISNUMBER(_xlfn.XLOOKUP($I162,IRMS[ID],IRMS[δ¹³CVPDB (‰)],,0)),_xlfn.XLOOKUP($I162,IRMS[ID],IRMS[δ¹³CVPDB (‰)],,0),NA())</f>
        <v>-19.190000000000001</v>
      </c>
    </row>
    <row r="163" spans="1:14" x14ac:dyDescent="0.35">
      <c r="A163" s="63">
        <v>44593</v>
      </c>
      <c r="B163" s="58">
        <v>3</v>
      </c>
      <c r="C163" s="12" t="s">
        <v>90</v>
      </c>
      <c r="D163" s="12" t="s">
        <v>114</v>
      </c>
      <c r="E163" s="12">
        <v>26</v>
      </c>
      <c r="F163" s="12" t="b">
        <v>0</v>
      </c>
      <c r="G163" s="12" t="s">
        <v>158</v>
      </c>
      <c r="H163" s="72">
        <v>19.943999999999999</v>
      </c>
      <c r="I163" s="49">
        <v>15255</v>
      </c>
      <c r="J163" s="69">
        <f>IF(ISNUMBER(_xlfn.XLOOKUP($I163,IRMS[ID],IRMS[Mass (mg)],,0)),_xlfn.XLOOKUP($I163,IRMS[ID],IRMS[Mass (mg)],,0),NA())</f>
        <v>100</v>
      </c>
      <c r="K163" s="25">
        <f>IF(ISNUMBER(_xlfn.XLOOKUP($I163,IRMS[ID],IRMS[%N],,0)),_xlfn.XLOOKUP($I163,IRMS[ID],IRMS[%N],,0),NA())*(Table1[[#This Row],[IRMS Weight (mg)]]/Table1[[#This Row],[Sample Weight (mg)]])</f>
        <v>0.25070196550340956</v>
      </c>
      <c r="L163" s="25">
        <f>IF(ISNUMBER(_xlfn.XLOOKUP($I163,IRMS[ID],IRMS[δ¹⁵NAir (‰)],,0)),_xlfn.XLOOKUP($I163,IRMS[ID],IRMS[δ¹⁵NAir (‰)],,0),NA())</f>
        <v>5.22</v>
      </c>
      <c r="M163" s="26">
        <f>IF(ISNUMBER(_xlfn.XLOOKUP($I163,IRMS[ID],IRMS[%C],,0)),_xlfn.XLOOKUP($I163,IRMS[ID],IRMS[%C],,0),NA())*(Table1[[#This Row],[IRMS Weight (mg)]]/Table1[[#This Row],[Sample Weight (mg)]])</f>
        <v>2.9382270356999598</v>
      </c>
      <c r="N163" s="65">
        <f>IF(ISNUMBER(_xlfn.XLOOKUP($I163,IRMS[ID],IRMS[δ¹³CVPDB (‰)],,0)),_xlfn.XLOOKUP($I163,IRMS[ID],IRMS[δ¹³CVPDB (‰)],,0),NA())</f>
        <v>-19</v>
      </c>
    </row>
    <row r="164" spans="1:14" x14ac:dyDescent="0.35">
      <c r="A164" s="63">
        <v>44593</v>
      </c>
      <c r="B164" s="58">
        <v>3</v>
      </c>
      <c r="C164" s="12" t="s">
        <v>91</v>
      </c>
      <c r="D164" s="12" t="s">
        <v>114</v>
      </c>
      <c r="E164" s="12">
        <v>30</v>
      </c>
      <c r="F164" s="12" t="b">
        <v>0</v>
      </c>
      <c r="G164" s="12" t="s">
        <v>158</v>
      </c>
      <c r="H164" s="72">
        <v>23.016999999999999</v>
      </c>
      <c r="I164" s="49">
        <v>15256</v>
      </c>
      <c r="J164" s="69">
        <f>IF(ISNUMBER(_xlfn.XLOOKUP($I164,IRMS[ID],IRMS[Mass (mg)],,0)),_xlfn.XLOOKUP($I164,IRMS[ID],IRMS[Mass (mg)],,0),NA())</f>
        <v>100</v>
      </c>
      <c r="K164" s="25">
        <f>IF(ISNUMBER(_xlfn.XLOOKUP($I164,IRMS[ID],IRMS[%N],,0)),_xlfn.XLOOKUP($I164,IRMS[ID],IRMS[%N],,0),NA())*(Table1[[#This Row],[IRMS Weight (mg)]]/Table1[[#This Row],[Sample Weight (mg)]])</f>
        <v>0.24894643089890081</v>
      </c>
      <c r="L164" s="25">
        <f>IF(ISNUMBER(_xlfn.XLOOKUP($I164,IRMS[ID],IRMS[δ¹⁵NAir (‰)],,0)),_xlfn.XLOOKUP($I164,IRMS[ID],IRMS[δ¹⁵NAir (‰)],,0),NA())</f>
        <v>4.84</v>
      </c>
      <c r="M164" s="26">
        <f>IF(ISNUMBER(_xlfn.XLOOKUP($I164,IRMS[ID],IRMS[%C],,0)),_xlfn.XLOOKUP($I164,IRMS[ID],IRMS[%C],,0),NA())*(Table1[[#This Row],[IRMS Weight (mg)]]/Table1[[#This Row],[Sample Weight (mg)]])</f>
        <v>3.0325411652257026</v>
      </c>
      <c r="N164" s="65">
        <f>IF(ISNUMBER(_xlfn.XLOOKUP($I164,IRMS[ID],IRMS[δ¹³CVPDB (‰)],,0)),_xlfn.XLOOKUP($I164,IRMS[ID],IRMS[δ¹³CVPDB (‰)],,0),NA())</f>
        <v>-19.45</v>
      </c>
    </row>
    <row r="165" spans="1:14" x14ac:dyDescent="0.35">
      <c r="A165" s="63">
        <v>44593</v>
      </c>
      <c r="B165" s="58">
        <v>3</v>
      </c>
      <c r="C165" s="12" t="s">
        <v>92</v>
      </c>
      <c r="D165" s="12" t="s">
        <v>114</v>
      </c>
      <c r="E165" s="12">
        <v>34</v>
      </c>
      <c r="F165" s="12" t="b">
        <v>0</v>
      </c>
      <c r="G165" s="12" t="s">
        <v>158</v>
      </c>
      <c r="H165" s="72">
        <v>21.495000000000001</v>
      </c>
      <c r="I165" s="49">
        <v>15257</v>
      </c>
      <c r="J165" s="69">
        <f>IF(ISNUMBER(_xlfn.XLOOKUP($I165,IRMS[ID],IRMS[Mass (mg)],,0)),_xlfn.XLOOKUP($I165,IRMS[ID],IRMS[Mass (mg)],,0),NA())</f>
        <v>100</v>
      </c>
      <c r="K165" s="25">
        <f>IF(ISNUMBER(_xlfn.XLOOKUP($I165,IRMS[ID],IRMS[%N],,0)),_xlfn.XLOOKUP($I165,IRMS[ID],IRMS[%N],,0),NA())*(Table1[[#This Row],[IRMS Weight (mg)]]/Table1[[#This Row],[Sample Weight (mg)]])</f>
        <v>0.25308211211909742</v>
      </c>
      <c r="L165" s="25">
        <f>IF(ISNUMBER(_xlfn.XLOOKUP($I165,IRMS[ID],IRMS[δ¹⁵NAir (‰)],,0)),_xlfn.XLOOKUP($I165,IRMS[ID],IRMS[δ¹⁵NAir (‰)],,0),NA())</f>
        <v>4.38</v>
      </c>
      <c r="M165" s="26">
        <f>IF(ISNUMBER(_xlfn.XLOOKUP($I165,IRMS[ID],IRMS[%C],,0)),_xlfn.XLOOKUP($I165,IRMS[ID],IRMS[%C],,0),NA())*(Table1[[#This Row],[IRMS Weight (mg)]]/Table1[[#This Row],[Sample Weight (mg)]])</f>
        <v>3.1960921144452201</v>
      </c>
      <c r="N165" s="65">
        <f>IF(ISNUMBER(_xlfn.XLOOKUP($I165,IRMS[ID],IRMS[δ¹³CVPDB (‰)],,0)),_xlfn.XLOOKUP($I165,IRMS[ID],IRMS[δ¹³CVPDB (‰)],,0),NA())</f>
        <v>-19.760000000000002</v>
      </c>
    </row>
    <row r="166" spans="1:14" x14ac:dyDescent="0.35">
      <c r="A166" s="63">
        <v>44593</v>
      </c>
      <c r="B166" s="58">
        <v>3</v>
      </c>
      <c r="C166" s="12" t="s">
        <v>93</v>
      </c>
      <c r="D166" s="12" t="s">
        <v>114</v>
      </c>
      <c r="E166" s="12">
        <v>34</v>
      </c>
      <c r="F166" s="12" t="b">
        <v>0</v>
      </c>
      <c r="G166" s="12" t="s">
        <v>158</v>
      </c>
      <c r="H166" s="72">
        <v>21.725999999999999</v>
      </c>
      <c r="I166" s="49">
        <v>15258</v>
      </c>
      <c r="J166" s="69">
        <f>IF(ISNUMBER(_xlfn.XLOOKUP($I166,IRMS[ID],IRMS[Mass (mg)],,0)),_xlfn.XLOOKUP($I166,IRMS[ID],IRMS[Mass (mg)],,0),NA())</f>
        <v>100</v>
      </c>
      <c r="K166" s="25">
        <f>IF(ISNUMBER(_xlfn.XLOOKUP($I166,IRMS[ID],IRMS[%N],,0)),_xlfn.XLOOKUP($I166,IRMS[ID],IRMS[%N],,0),NA())*(Table1[[#This Row],[IRMS Weight (mg)]]/Table1[[#This Row],[Sample Weight (mg)]])</f>
        <v>0.2494706802908957</v>
      </c>
      <c r="L166" s="25">
        <f>IF(ISNUMBER(_xlfn.XLOOKUP($I166,IRMS[ID],IRMS[δ¹⁵NAir (‰)],,0)),_xlfn.XLOOKUP($I166,IRMS[ID],IRMS[δ¹⁵NAir (‰)],,0),NA())</f>
        <v>4.57</v>
      </c>
      <c r="M166" s="26">
        <f>IF(ISNUMBER(_xlfn.XLOOKUP($I166,IRMS[ID],IRMS[%C],,0)),_xlfn.XLOOKUP($I166,IRMS[ID],IRMS[%C],,0),NA())*(Table1[[#This Row],[IRMS Weight (mg)]]/Table1[[#This Row],[Sample Weight (mg)]])</f>
        <v>3.2265488354966396</v>
      </c>
      <c r="N166" s="65">
        <f>IF(ISNUMBER(_xlfn.XLOOKUP($I166,IRMS[ID],IRMS[δ¹³CVPDB (‰)],,0)),_xlfn.XLOOKUP($I166,IRMS[ID],IRMS[δ¹³CVPDB (‰)],,0),NA())</f>
        <v>-19.75</v>
      </c>
    </row>
    <row r="167" spans="1:14" x14ac:dyDescent="0.35">
      <c r="A167" s="63">
        <v>44593</v>
      </c>
      <c r="B167" s="58">
        <v>3</v>
      </c>
      <c r="C167" s="12" t="s">
        <v>94</v>
      </c>
      <c r="D167" s="12" t="s">
        <v>114</v>
      </c>
      <c r="E167" s="12">
        <v>38</v>
      </c>
      <c r="F167" s="12" t="b">
        <v>0</v>
      </c>
      <c r="G167" s="12" t="s">
        <v>158</v>
      </c>
      <c r="H167" s="72">
        <v>19.791</v>
      </c>
      <c r="I167" s="49">
        <v>15259</v>
      </c>
      <c r="J167" s="69">
        <f>IF(ISNUMBER(_xlfn.XLOOKUP($I167,IRMS[ID],IRMS[Mass (mg)],,0)),_xlfn.XLOOKUP($I167,IRMS[ID],IRMS[Mass (mg)],,0),NA())</f>
        <v>100</v>
      </c>
      <c r="K167" s="25">
        <f>IF(ISNUMBER(_xlfn.XLOOKUP($I167,IRMS[ID],IRMS[%N],,0)),_xlfn.XLOOKUP($I167,IRMS[ID],IRMS[%N],,0),NA())*(Table1[[#This Row],[IRMS Weight (mg)]]/Table1[[#This Row],[Sample Weight (mg)]])</f>
        <v>0.28346217977868726</v>
      </c>
      <c r="L167" s="25">
        <f>IF(ISNUMBER(_xlfn.XLOOKUP($I167,IRMS[ID],IRMS[δ¹⁵NAir (‰)],,0)),_xlfn.XLOOKUP($I167,IRMS[ID],IRMS[δ¹⁵NAir (‰)],,0),NA())</f>
        <v>4.0199999999999996</v>
      </c>
      <c r="M167" s="26">
        <f>IF(ISNUMBER(_xlfn.XLOOKUP($I167,IRMS[ID],IRMS[%C],,0)),_xlfn.XLOOKUP($I167,IRMS[ID],IRMS[%C],,0),NA())*(Table1[[#This Row],[IRMS Weight (mg)]]/Table1[[#This Row],[Sample Weight (mg)]])</f>
        <v>3.9361325855186702</v>
      </c>
      <c r="N167" s="65">
        <f>IF(ISNUMBER(_xlfn.XLOOKUP($I167,IRMS[ID],IRMS[δ¹³CVPDB (‰)],,0)),_xlfn.XLOOKUP($I167,IRMS[ID],IRMS[δ¹³CVPDB (‰)],,0),NA())</f>
        <v>-20.170000000000002</v>
      </c>
    </row>
    <row r="168" spans="1:14" x14ac:dyDescent="0.35">
      <c r="A168" s="63">
        <v>44593</v>
      </c>
      <c r="B168" s="58">
        <v>3</v>
      </c>
      <c r="C168" s="12" t="s">
        <v>95</v>
      </c>
      <c r="D168" s="12" t="s">
        <v>114</v>
      </c>
      <c r="E168" s="12">
        <v>42</v>
      </c>
      <c r="F168" s="12" t="b">
        <v>0</v>
      </c>
      <c r="G168" s="12" t="s">
        <v>158</v>
      </c>
      <c r="H168" s="72">
        <v>21.111000000000001</v>
      </c>
      <c r="I168" s="49">
        <v>15260</v>
      </c>
      <c r="J168" s="69">
        <f>IF(ISNUMBER(_xlfn.XLOOKUP($I168,IRMS[ID],IRMS[Mass (mg)],,0)),_xlfn.XLOOKUP($I168,IRMS[ID],IRMS[Mass (mg)],,0),NA())</f>
        <v>100</v>
      </c>
      <c r="K168" s="25">
        <f>IF(ISNUMBER(_xlfn.XLOOKUP($I168,IRMS[ID],IRMS[%N],,0)),_xlfn.XLOOKUP($I168,IRMS[ID],IRMS[%N],,0),NA())*(Table1[[#This Row],[IRMS Weight (mg)]]/Table1[[#This Row],[Sample Weight (mg)]])</f>
        <v>0.31547534460707694</v>
      </c>
      <c r="L168" s="25">
        <f>IF(ISNUMBER(_xlfn.XLOOKUP($I168,IRMS[ID],IRMS[δ¹⁵NAir (‰)],,0)),_xlfn.XLOOKUP($I168,IRMS[ID],IRMS[δ¹⁵NAir (‰)],,0),NA())</f>
        <v>3.42</v>
      </c>
      <c r="M168" s="26">
        <f>IF(ISNUMBER(_xlfn.XLOOKUP($I168,IRMS[ID],IRMS[%C],,0)),_xlfn.XLOOKUP($I168,IRMS[ID],IRMS[%C],,0),NA())*(Table1[[#This Row],[IRMS Weight (mg)]]/Table1[[#This Row],[Sample Weight (mg)]])</f>
        <v>8.8105726872246706</v>
      </c>
      <c r="N168" s="65">
        <f>IF(ISNUMBER(_xlfn.XLOOKUP($I168,IRMS[ID],IRMS[δ¹³CVPDB (‰)],,0)),_xlfn.XLOOKUP($I168,IRMS[ID],IRMS[δ¹³CVPDB (‰)],,0),NA())</f>
        <v>-19.84</v>
      </c>
    </row>
    <row r="169" spans="1:14" x14ac:dyDescent="0.35">
      <c r="A169" s="63">
        <v>44593</v>
      </c>
      <c r="B169" s="58">
        <v>3</v>
      </c>
      <c r="C169" s="12" t="s">
        <v>96</v>
      </c>
      <c r="D169" s="12" t="s">
        <v>114</v>
      </c>
      <c r="E169" s="12">
        <v>46</v>
      </c>
      <c r="F169" s="12" t="b">
        <v>0</v>
      </c>
      <c r="G169" s="12" t="s">
        <v>158</v>
      </c>
      <c r="H169" s="72">
        <v>21.401</v>
      </c>
      <c r="I169" s="49">
        <v>15261</v>
      </c>
      <c r="J169" s="69">
        <f>IF(ISNUMBER(_xlfn.XLOOKUP($I169,IRMS[ID],IRMS[Mass (mg)],,0)),_xlfn.XLOOKUP($I169,IRMS[ID],IRMS[Mass (mg)],,0),NA())</f>
        <v>100</v>
      </c>
      <c r="K169" s="25">
        <f>IF(ISNUMBER(_xlfn.XLOOKUP($I169,IRMS[ID],IRMS[%N],,0)),_xlfn.XLOOKUP($I169,IRMS[ID],IRMS[%N],,0),NA())*(Table1[[#This Row],[IRMS Weight (mg)]]/Table1[[#This Row],[Sample Weight (mg)]])</f>
        <v>0.29344423157796368</v>
      </c>
      <c r="L169" s="25">
        <f>IF(ISNUMBER(_xlfn.XLOOKUP($I169,IRMS[ID],IRMS[δ¹⁵NAir (‰)],,0)),_xlfn.XLOOKUP($I169,IRMS[ID],IRMS[δ¹⁵NAir (‰)],,0),NA())</f>
        <v>3.41</v>
      </c>
      <c r="M169" s="26">
        <f>IF(ISNUMBER(_xlfn.XLOOKUP($I169,IRMS[ID],IRMS[%C],,0)),_xlfn.XLOOKUP($I169,IRMS[ID],IRMS[%C],,0),NA())*(Table1[[#This Row],[IRMS Weight (mg)]]/Table1[[#This Row],[Sample Weight (mg)]])</f>
        <v>8.1304611934021782</v>
      </c>
      <c r="N169" s="65">
        <f>IF(ISNUMBER(_xlfn.XLOOKUP($I169,IRMS[ID],IRMS[δ¹³CVPDB (‰)],,0)),_xlfn.XLOOKUP($I169,IRMS[ID],IRMS[δ¹³CVPDB (‰)],,0),NA())</f>
        <v>-19.87</v>
      </c>
    </row>
    <row r="170" spans="1:14" x14ac:dyDescent="0.35">
      <c r="A170" s="63">
        <v>44593</v>
      </c>
      <c r="B170" s="58">
        <v>3</v>
      </c>
      <c r="C170" s="12" t="s">
        <v>97</v>
      </c>
      <c r="D170" s="12" t="s">
        <v>114</v>
      </c>
      <c r="E170" s="12">
        <v>50</v>
      </c>
      <c r="F170" s="12" t="b">
        <v>0</v>
      </c>
      <c r="G170" s="12" t="s">
        <v>158</v>
      </c>
      <c r="H170" s="72">
        <v>20.722999999999999</v>
      </c>
      <c r="I170" s="49">
        <v>15262</v>
      </c>
      <c r="J170" s="69">
        <f>IF(ISNUMBER(_xlfn.XLOOKUP($I170,IRMS[ID],IRMS[Mass (mg)],,0)),_xlfn.XLOOKUP($I170,IRMS[ID],IRMS[Mass (mg)],,0),NA())</f>
        <v>100</v>
      </c>
      <c r="K170" s="25">
        <f>IF(ISNUMBER(_xlfn.XLOOKUP($I170,IRMS[ID],IRMS[%N],,0)),_xlfn.XLOOKUP($I170,IRMS[ID],IRMS[%N],,0),NA())*(Table1[[#This Row],[IRMS Weight (mg)]]/Table1[[#This Row],[Sample Weight (mg)]])</f>
        <v>0.2798822564300536</v>
      </c>
      <c r="L170" s="25">
        <f>IF(ISNUMBER(_xlfn.XLOOKUP($I170,IRMS[ID],IRMS[δ¹⁵NAir (‰)],,0)),_xlfn.XLOOKUP($I170,IRMS[ID],IRMS[δ¹⁵NAir (‰)],,0),NA())</f>
        <v>3.35</v>
      </c>
      <c r="M170" s="26">
        <f>IF(ISNUMBER(_xlfn.XLOOKUP($I170,IRMS[ID],IRMS[%C],,0)),_xlfn.XLOOKUP($I170,IRMS[ID],IRMS[%C],,0),NA())*(Table1[[#This Row],[IRMS Weight (mg)]]/Table1[[#This Row],[Sample Weight (mg)]])</f>
        <v>8.5412343772619792</v>
      </c>
      <c r="N170" s="65">
        <f>IF(ISNUMBER(_xlfn.XLOOKUP($I170,IRMS[ID],IRMS[δ¹³CVPDB (‰)],,0)),_xlfn.XLOOKUP($I170,IRMS[ID],IRMS[δ¹³CVPDB (‰)],,0),NA())</f>
        <v>-20.91</v>
      </c>
    </row>
    <row r="171" spans="1:14" x14ac:dyDescent="0.35">
      <c r="A171" s="63">
        <v>44593</v>
      </c>
      <c r="B171" s="58">
        <v>3</v>
      </c>
      <c r="C171" s="12" t="s">
        <v>98</v>
      </c>
      <c r="D171" s="12" t="s">
        <v>115</v>
      </c>
      <c r="E171" s="12">
        <v>2</v>
      </c>
      <c r="F171" s="12" t="b">
        <v>0</v>
      </c>
      <c r="G171" s="12" t="s">
        <v>158</v>
      </c>
      <c r="H171" s="72">
        <v>11.574</v>
      </c>
      <c r="I171" s="49">
        <v>15263</v>
      </c>
      <c r="J171" s="69">
        <f>IF(ISNUMBER(_xlfn.XLOOKUP($I171,IRMS[ID],IRMS[Mass (mg)],,0)),_xlfn.XLOOKUP($I171,IRMS[ID],IRMS[Mass (mg)],,0),NA())</f>
        <v>100</v>
      </c>
      <c r="K171" s="25">
        <f>IF(ISNUMBER(_xlfn.XLOOKUP($I171,IRMS[ID],IRMS[%N],,0)),_xlfn.XLOOKUP($I171,IRMS[ID],IRMS[%N],,0),NA())*(Table1[[#This Row],[IRMS Weight (mg)]]/Table1[[#This Row],[Sample Weight (mg)]])</f>
        <v>0.50889925695524452</v>
      </c>
      <c r="L171" s="25">
        <f>IF(ISNUMBER(_xlfn.XLOOKUP($I171,IRMS[ID],IRMS[δ¹⁵NAir (‰)],,0)),_xlfn.XLOOKUP($I171,IRMS[ID],IRMS[δ¹⁵NAir (‰)],,0),NA())</f>
        <v>8.07</v>
      </c>
      <c r="M171" s="26">
        <f>IF(ISNUMBER(_xlfn.XLOOKUP($I171,IRMS[ID],IRMS[%C],,0)),_xlfn.XLOOKUP($I171,IRMS[ID],IRMS[%C],,0),NA())*(Table1[[#This Row],[IRMS Weight (mg)]]/Table1[[#This Row],[Sample Weight (mg)]])</f>
        <v>5.5209953343701397</v>
      </c>
      <c r="N171" s="65">
        <f>IF(ISNUMBER(_xlfn.XLOOKUP($I171,IRMS[ID],IRMS[δ¹³CVPDB (‰)],,0)),_xlfn.XLOOKUP($I171,IRMS[ID],IRMS[δ¹³CVPDB (‰)],,0),NA())</f>
        <v>-20.23</v>
      </c>
    </row>
    <row r="172" spans="1:14" x14ac:dyDescent="0.35">
      <c r="A172" s="63">
        <v>44593</v>
      </c>
      <c r="B172" s="58">
        <v>3</v>
      </c>
      <c r="C172" s="12" t="s">
        <v>117</v>
      </c>
      <c r="D172" s="12" t="s">
        <v>115</v>
      </c>
      <c r="E172" s="12">
        <v>2</v>
      </c>
      <c r="F172" s="12" t="b">
        <v>0</v>
      </c>
      <c r="G172" s="12" t="s">
        <v>158</v>
      </c>
      <c r="H172" s="72">
        <v>10.387</v>
      </c>
      <c r="I172" s="49">
        <v>15264</v>
      </c>
      <c r="J172" s="69">
        <f>IF(ISNUMBER(_xlfn.XLOOKUP($I172,IRMS[ID],IRMS[Mass (mg)],,0)),_xlfn.XLOOKUP($I172,IRMS[ID],IRMS[Mass (mg)],,0),NA())</f>
        <v>100</v>
      </c>
      <c r="K172" s="25">
        <f>IF(ISNUMBER(_xlfn.XLOOKUP($I172,IRMS[ID],IRMS[%N],,0)),_xlfn.XLOOKUP($I172,IRMS[ID],IRMS[%N],,0),NA())*(Table1[[#This Row],[IRMS Weight (mg)]]/Table1[[#This Row],[Sample Weight (mg)]])</f>
        <v>0.50447674978338308</v>
      </c>
      <c r="L172" s="25">
        <f>IF(ISNUMBER(_xlfn.XLOOKUP($I172,IRMS[ID],IRMS[δ¹⁵NAir (‰)],,0)),_xlfn.XLOOKUP($I172,IRMS[ID],IRMS[δ¹⁵NAir (‰)],,0),NA())</f>
        <v>8.2899999999999991</v>
      </c>
      <c r="M172" s="26">
        <f>IF(ISNUMBER(_xlfn.XLOOKUP($I172,IRMS[ID],IRMS[%C],,0)),_xlfn.XLOOKUP($I172,IRMS[ID],IRMS[%C],,0),NA())*(Table1[[#This Row],[IRMS Weight (mg)]]/Table1[[#This Row],[Sample Weight (mg)]])</f>
        <v>5.478001347838644</v>
      </c>
      <c r="N172" s="65">
        <f>IF(ISNUMBER(_xlfn.XLOOKUP($I172,IRMS[ID],IRMS[δ¹³CVPDB (‰)],,0)),_xlfn.XLOOKUP($I172,IRMS[ID],IRMS[δ¹³CVPDB (‰)],,0),NA())</f>
        <v>-20.100000000000001</v>
      </c>
    </row>
    <row r="173" spans="1:14" x14ac:dyDescent="0.35">
      <c r="A173" s="63">
        <v>44593</v>
      </c>
      <c r="B173" s="58">
        <v>3</v>
      </c>
      <c r="C173" s="59" t="s">
        <v>99</v>
      </c>
      <c r="D173" s="59" t="s">
        <v>115</v>
      </c>
      <c r="E173" s="59">
        <v>3</v>
      </c>
      <c r="F173" s="12" t="b">
        <v>0</v>
      </c>
      <c r="G173" s="12" t="s">
        <v>158</v>
      </c>
      <c r="H173" s="71">
        <v>13.907999999999999</v>
      </c>
      <c r="I173" s="49">
        <v>15265</v>
      </c>
      <c r="J173" s="70">
        <f>IF(ISNUMBER(_xlfn.XLOOKUP($I173,IRMS[ID],IRMS[Mass (mg)],,0)),_xlfn.XLOOKUP($I173,IRMS[ID],IRMS[Mass (mg)],,0),NA())</f>
        <v>100</v>
      </c>
      <c r="K173" s="37">
        <f>IF(ISNUMBER(_xlfn.XLOOKUP($I173,IRMS[ID],IRMS[%N],,0)),_xlfn.XLOOKUP($I173,IRMS[ID],IRMS[%N],,0),NA())*(Table1[[#This Row],[IRMS Weight (mg)]]/Table1[[#This Row],[Sample Weight (mg)]])</f>
        <v>0.47670405522001724</v>
      </c>
      <c r="L173" s="37">
        <f>IF(ISNUMBER(_xlfn.XLOOKUP($I173,IRMS[ID],IRMS[δ¹⁵NAir (‰)],,0)),_xlfn.XLOOKUP($I173,IRMS[ID],IRMS[δ¹⁵NAir (‰)],,0),NA())</f>
        <v>8.2200000000000006</v>
      </c>
      <c r="M173" s="41">
        <f>IF(ISNUMBER(_xlfn.XLOOKUP($I173,IRMS[ID],IRMS[%C],,0)),_xlfn.XLOOKUP($I173,IRMS[ID],IRMS[%C],,0),NA())*(Table1[[#This Row],[IRMS Weight (mg)]]/Table1[[#This Row],[Sample Weight (mg)]])</f>
        <v>5.0618349151567443</v>
      </c>
      <c r="N173" s="66">
        <f>IF(ISNUMBER(_xlfn.XLOOKUP($I173,IRMS[ID],IRMS[δ¹³CVPDB (‰)],,0)),_xlfn.XLOOKUP($I173,IRMS[ID],IRMS[δ¹³CVPDB (‰)],,0),NA())</f>
        <v>-19.87</v>
      </c>
    </row>
    <row r="174" spans="1:14" x14ac:dyDescent="0.35">
      <c r="A174" s="63">
        <v>44593</v>
      </c>
      <c r="B174" s="47">
        <v>3</v>
      </c>
      <c r="C174" s="12" t="s">
        <v>100</v>
      </c>
      <c r="D174" s="12" t="s">
        <v>115</v>
      </c>
      <c r="E174" s="12">
        <v>6</v>
      </c>
      <c r="F174" s="12" t="b">
        <v>0</v>
      </c>
      <c r="G174" s="12" t="s">
        <v>158</v>
      </c>
      <c r="H174" s="72">
        <v>16.228999999999999</v>
      </c>
      <c r="I174" s="49">
        <v>15266</v>
      </c>
      <c r="J174" s="69">
        <f>IF(ISNUMBER(_xlfn.XLOOKUP($I174,IRMS[ID],IRMS[Mass (mg)],,0)),_xlfn.XLOOKUP($I174,IRMS[ID],IRMS[Mass (mg)],,0),NA())</f>
        <v>100</v>
      </c>
      <c r="K174" s="25">
        <f>IF(ISNUMBER(_xlfn.XLOOKUP($I174,IRMS[ID],IRMS[%N],,0)),_xlfn.XLOOKUP($I174,IRMS[ID],IRMS[%N],,0),NA())*(Table1[[#This Row],[IRMS Weight (mg)]]/Table1[[#This Row],[Sample Weight (mg)]])</f>
        <v>0.46583276850083188</v>
      </c>
      <c r="L174" s="25">
        <f>IF(ISNUMBER(_xlfn.XLOOKUP($I174,IRMS[ID],IRMS[δ¹⁵NAir (‰)],,0)),_xlfn.XLOOKUP($I174,IRMS[ID],IRMS[δ¹⁵NAir (‰)],,0),NA())</f>
        <v>8.07</v>
      </c>
      <c r="M174" s="26">
        <f>IF(ISNUMBER(_xlfn.XLOOKUP($I174,IRMS[ID],IRMS[%C],,0)),_xlfn.XLOOKUP($I174,IRMS[ID],IRMS[%C],,0),NA())*(Table1[[#This Row],[IRMS Weight (mg)]]/Table1[[#This Row],[Sample Weight (mg)]])</f>
        <v>5.1081397498305501</v>
      </c>
      <c r="N174" s="65">
        <f>IF(ISNUMBER(_xlfn.XLOOKUP($I174,IRMS[ID],IRMS[δ¹³CVPDB (‰)],,0)),_xlfn.XLOOKUP($I174,IRMS[ID],IRMS[δ¹³CVPDB (‰)],,0),NA())</f>
        <v>-20</v>
      </c>
    </row>
    <row r="175" spans="1:14" x14ac:dyDescent="0.35">
      <c r="A175" s="63">
        <v>44593</v>
      </c>
      <c r="B175" s="47">
        <v>3</v>
      </c>
      <c r="C175" s="12" t="s">
        <v>101</v>
      </c>
      <c r="D175" s="12" t="s">
        <v>115</v>
      </c>
      <c r="E175" s="12">
        <v>10</v>
      </c>
      <c r="F175" s="12" t="b">
        <v>0</v>
      </c>
      <c r="G175" s="12" t="s">
        <v>158</v>
      </c>
      <c r="H175" s="72">
        <v>19.46</v>
      </c>
      <c r="I175" s="49">
        <v>15267</v>
      </c>
      <c r="J175" s="69">
        <f>IF(ISNUMBER(_xlfn.XLOOKUP($I175,IRMS[ID],IRMS[Mass (mg)],,0)),_xlfn.XLOOKUP($I175,IRMS[ID],IRMS[Mass (mg)],,0),NA())</f>
        <v>100</v>
      </c>
      <c r="K175" s="25">
        <f>IF(ISNUMBER(_xlfn.XLOOKUP($I175,IRMS[ID],IRMS[%N],,0)),_xlfn.XLOOKUP($I175,IRMS[ID],IRMS[%N],,0),NA())*(Table1[[#This Row],[IRMS Weight (mg)]]/Table1[[#This Row],[Sample Weight (mg)]])</f>
        <v>0.43114080164439877</v>
      </c>
      <c r="L175" s="25">
        <f>IF(ISNUMBER(_xlfn.XLOOKUP($I175,IRMS[ID],IRMS[δ¹⁵NAir (‰)],,0)),_xlfn.XLOOKUP($I175,IRMS[ID],IRMS[δ¹⁵NAir (‰)],,0),NA())</f>
        <v>8.1199999999999992</v>
      </c>
      <c r="M175" s="26">
        <f>IF(ISNUMBER(_xlfn.XLOOKUP($I175,IRMS[ID],IRMS[%C],,0)),_xlfn.XLOOKUP($I175,IRMS[ID],IRMS[%C],,0),NA())*(Table1[[#This Row],[IRMS Weight (mg)]]/Table1[[#This Row],[Sample Weight (mg)]])</f>
        <v>9.3525179856115113</v>
      </c>
      <c r="N175" s="65">
        <f>IF(ISNUMBER(_xlfn.XLOOKUP($I175,IRMS[ID],IRMS[δ¹³CVPDB (‰)],,0)),_xlfn.XLOOKUP($I175,IRMS[ID],IRMS[δ¹³CVPDB (‰)],,0),NA())</f>
        <v>-20.170000000000002</v>
      </c>
    </row>
    <row r="176" spans="1:14" x14ac:dyDescent="0.35">
      <c r="A176" s="63">
        <v>44593</v>
      </c>
      <c r="B176" s="47">
        <v>3</v>
      </c>
      <c r="C176" s="12" t="s">
        <v>102</v>
      </c>
      <c r="D176" s="12" t="s">
        <v>115</v>
      </c>
      <c r="E176" s="12">
        <v>14</v>
      </c>
      <c r="F176" s="12" t="b">
        <v>0</v>
      </c>
      <c r="G176" s="12" t="s">
        <v>158</v>
      </c>
      <c r="H176" s="72">
        <v>22.363</v>
      </c>
      <c r="I176" s="49">
        <v>15268</v>
      </c>
      <c r="J176" s="69">
        <f>IF(ISNUMBER(_xlfn.XLOOKUP($I176,IRMS[ID],IRMS[Mass (mg)],,0)),_xlfn.XLOOKUP($I176,IRMS[ID],IRMS[Mass (mg)],,0),NA())</f>
        <v>100</v>
      </c>
      <c r="K176" s="25">
        <f>IF(ISNUMBER(_xlfn.XLOOKUP($I176,IRMS[ID],IRMS[%N],,0)),_xlfn.XLOOKUP($I176,IRMS[ID],IRMS[%N],,0),NA())*(Table1[[#This Row],[IRMS Weight (mg)]]/Table1[[#This Row],[Sample Weight (mg)]])</f>
        <v>0.39753163707910388</v>
      </c>
      <c r="L176" s="25">
        <f>IF(ISNUMBER(_xlfn.XLOOKUP($I176,IRMS[ID],IRMS[δ¹⁵NAir (‰)],,0)),_xlfn.XLOOKUP($I176,IRMS[ID],IRMS[δ¹⁵NAir (‰)],,0),NA())</f>
        <v>8.34</v>
      </c>
      <c r="M176" s="26">
        <f>IF(ISNUMBER(_xlfn.XLOOKUP($I176,IRMS[ID],IRMS[%C],,0)),_xlfn.XLOOKUP($I176,IRMS[ID],IRMS[%C],,0),NA())*(Table1[[#This Row],[IRMS Weight (mg)]]/Table1[[#This Row],[Sample Weight (mg)]])</f>
        <v>8.5408934400572374</v>
      </c>
      <c r="N176" s="65">
        <f>IF(ISNUMBER(_xlfn.XLOOKUP($I176,IRMS[ID],IRMS[δ¹³CVPDB (‰)],,0)),_xlfn.XLOOKUP($I176,IRMS[ID],IRMS[δ¹³CVPDB (‰)],,0),NA())</f>
        <v>-20.13</v>
      </c>
    </row>
    <row r="177" spans="1:14" x14ac:dyDescent="0.35">
      <c r="A177" s="63">
        <v>44593</v>
      </c>
      <c r="B177" s="47">
        <v>3</v>
      </c>
      <c r="C177" s="12" t="s">
        <v>103</v>
      </c>
      <c r="D177" s="12" t="s">
        <v>115</v>
      </c>
      <c r="E177" s="12">
        <v>18</v>
      </c>
      <c r="F177" s="12" t="b">
        <v>0</v>
      </c>
      <c r="G177" s="12" t="s">
        <v>158</v>
      </c>
      <c r="H177" s="72">
        <v>17.791</v>
      </c>
      <c r="I177" s="49">
        <v>15269</v>
      </c>
      <c r="J177" s="69">
        <f>IF(ISNUMBER(_xlfn.XLOOKUP($I177,IRMS[ID],IRMS[Mass (mg)],,0)),_xlfn.XLOOKUP($I177,IRMS[ID],IRMS[Mass (mg)],,0),NA())</f>
        <v>100</v>
      </c>
      <c r="K177" s="25">
        <f>IF(ISNUMBER(_xlfn.XLOOKUP($I177,IRMS[ID],IRMS[%N],,0)),_xlfn.XLOOKUP($I177,IRMS[ID],IRMS[%N],,0),NA())*(Table1[[#This Row],[IRMS Weight (mg)]]/Table1[[#This Row],[Sample Weight (mg)]])</f>
        <v>0.32319712214040808</v>
      </c>
      <c r="L177" s="25">
        <f>IF(ISNUMBER(_xlfn.XLOOKUP($I177,IRMS[ID],IRMS[δ¹⁵NAir (‰)],,0)),_xlfn.XLOOKUP($I177,IRMS[ID],IRMS[δ¹⁵NAir (‰)],,0),NA())</f>
        <v>8.18</v>
      </c>
      <c r="M177" s="26">
        <f>IF(ISNUMBER(_xlfn.XLOOKUP($I177,IRMS[ID],IRMS[%C],,0)),_xlfn.XLOOKUP($I177,IRMS[ID],IRMS[%C],,0),NA())*(Table1[[#This Row],[IRMS Weight (mg)]]/Table1[[#This Row],[Sample Weight (mg)]])</f>
        <v>4.1762689000056206</v>
      </c>
      <c r="N177" s="65">
        <f>IF(ISNUMBER(_xlfn.XLOOKUP($I177,IRMS[ID],IRMS[δ¹³CVPDB (‰)],,0)),_xlfn.XLOOKUP($I177,IRMS[ID],IRMS[δ¹³CVPDB (‰)],,0),NA())</f>
        <v>-20.91</v>
      </c>
    </row>
    <row r="178" spans="1:14" x14ac:dyDescent="0.35">
      <c r="A178" s="63">
        <v>44593</v>
      </c>
      <c r="B178" s="47">
        <v>3</v>
      </c>
      <c r="C178" s="12" t="s">
        <v>54</v>
      </c>
      <c r="D178" s="12" t="s">
        <v>115</v>
      </c>
      <c r="E178" s="12">
        <v>18</v>
      </c>
      <c r="F178" s="12" t="b">
        <v>0</v>
      </c>
      <c r="G178" s="12" t="s">
        <v>158</v>
      </c>
      <c r="H178" s="72">
        <v>23.509</v>
      </c>
      <c r="I178" s="49">
        <v>15270</v>
      </c>
      <c r="J178" s="69">
        <f>IF(ISNUMBER(_xlfn.XLOOKUP($I178,IRMS[ID],IRMS[Mass (mg)],,0)),_xlfn.XLOOKUP($I178,IRMS[ID],IRMS[Mass (mg)],,0),NA())</f>
        <v>100</v>
      </c>
      <c r="K178" s="25">
        <f>IF(ISNUMBER(_xlfn.XLOOKUP($I178,IRMS[ID],IRMS[%N],,0)),_xlfn.XLOOKUP($I178,IRMS[ID],IRMS[%N],,0),NA())*(Table1[[#This Row],[IRMS Weight (mg)]]/Table1[[#This Row],[Sample Weight (mg)]])</f>
        <v>0.32583265983240461</v>
      </c>
      <c r="L178" s="25">
        <f>IF(ISNUMBER(_xlfn.XLOOKUP($I178,IRMS[ID],IRMS[δ¹⁵NAir (‰)],,0)),_xlfn.XLOOKUP($I178,IRMS[ID],IRMS[δ¹⁵NAir (‰)],,0),NA())</f>
        <v>8.16</v>
      </c>
      <c r="M178" s="26">
        <f>IF(ISNUMBER(_xlfn.XLOOKUP($I178,IRMS[ID],IRMS[%C],,0)),_xlfn.XLOOKUP($I178,IRMS[ID],IRMS[%C],,0),NA())*(Table1[[#This Row],[IRMS Weight (mg)]]/Table1[[#This Row],[Sample Weight (mg)]])</f>
        <v>7.9118635416223579</v>
      </c>
      <c r="N178" s="65">
        <f>IF(ISNUMBER(_xlfn.XLOOKUP($I178,IRMS[ID],IRMS[δ¹³CVPDB (‰)],,0)),_xlfn.XLOOKUP($I178,IRMS[ID],IRMS[δ¹³CVPDB (‰)],,0),NA())</f>
        <v>-20.91</v>
      </c>
    </row>
    <row r="179" spans="1:14" x14ac:dyDescent="0.35">
      <c r="A179" s="63">
        <v>44593</v>
      </c>
      <c r="B179" s="47">
        <v>3</v>
      </c>
      <c r="C179" s="12" t="s">
        <v>55</v>
      </c>
      <c r="D179" s="12" t="s">
        <v>115</v>
      </c>
      <c r="E179" s="12">
        <v>22</v>
      </c>
      <c r="F179" s="12" t="b">
        <v>0</v>
      </c>
      <c r="G179" s="12" t="s">
        <v>158</v>
      </c>
      <c r="H179" s="72">
        <v>17.32</v>
      </c>
      <c r="I179" s="49">
        <v>15271</v>
      </c>
      <c r="J179" s="69">
        <f>IF(ISNUMBER(_xlfn.XLOOKUP($I179,IRMS[ID],IRMS[Mass (mg)],,0)),_xlfn.XLOOKUP($I179,IRMS[ID],IRMS[Mass (mg)],,0),NA())</f>
        <v>100</v>
      </c>
      <c r="K179" s="25">
        <f>IF(ISNUMBER(_xlfn.XLOOKUP($I179,IRMS[ID],IRMS[%N],,0)),_xlfn.XLOOKUP($I179,IRMS[ID],IRMS[%N],,0),NA())*(Table1[[#This Row],[IRMS Weight (mg)]]/Table1[[#This Row],[Sample Weight (mg)]])</f>
        <v>0.23094688221709006</v>
      </c>
      <c r="L179" s="25">
        <f>IF(ISNUMBER(_xlfn.XLOOKUP($I179,IRMS[ID],IRMS[δ¹⁵NAir (‰)],,0)),_xlfn.XLOOKUP($I179,IRMS[ID],IRMS[δ¹⁵NAir (‰)],,0),NA())</f>
        <v>7.47</v>
      </c>
      <c r="M179" s="26">
        <f>IF(ISNUMBER(_xlfn.XLOOKUP($I179,IRMS[ID],IRMS[%C],,0)),_xlfn.XLOOKUP($I179,IRMS[ID],IRMS[%C],,0),NA())*(Table1[[#This Row],[IRMS Weight (mg)]]/Table1[[#This Row],[Sample Weight (mg)]])</f>
        <v>11.316397228637413</v>
      </c>
      <c r="N179" s="65">
        <f>IF(ISNUMBER(_xlfn.XLOOKUP($I179,IRMS[ID],IRMS[δ¹³CVPDB (‰)],,0)),_xlfn.XLOOKUP($I179,IRMS[ID],IRMS[δ¹³CVPDB (‰)],,0),NA())</f>
        <v>-20.67</v>
      </c>
    </row>
    <row r="180" spans="1:14" x14ac:dyDescent="0.35">
      <c r="A180" s="63">
        <v>44593</v>
      </c>
      <c r="B180" s="47">
        <v>3</v>
      </c>
      <c r="C180" s="12" t="s">
        <v>56</v>
      </c>
      <c r="D180" s="12" t="s">
        <v>115</v>
      </c>
      <c r="E180" s="12">
        <v>26</v>
      </c>
      <c r="F180" s="12" t="b">
        <v>0</v>
      </c>
      <c r="G180" s="12" t="s">
        <v>158</v>
      </c>
      <c r="H180" s="72">
        <v>19.283000000000001</v>
      </c>
      <c r="I180" s="49">
        <v>15272</v>
      </c>
      <c r="J180" s="69">
        <f>IF(ISNUMBER(_xlfn.XLOOKUP($I180,IRMS[ID],IRMS[Mass (mg)],,0)),_xlfn.XLOOKUP($I180,IRMS[ID],IRMS[Mass (mg)],,0),NA())</f>
        <v>100</v>
      </c>
      <c r="K180" s="25">
        <f>IF(ISNUMBER(_xlfn.XLOOKUP($I180,IRMS[ID],IRMS[%N],,0)),_xlfn.XLOOKUP($I180,IRMS[ID],IRMS[%N],,0),NA())*(Table1[[#This Row],[IRMS Weight (mg)]]/Table1[[#This Row],[Sample Weight (mg)]])</f>
        <v>0.19654618057356221</v>
      </c>
      <c r="L180" s="25">
        <f>IF(ISNUMBER(_xlfn.XLOOKUP($I180,IRMS[ID],IRMS[δ¹⁵NAir (‰)],,0)),_xlfn.XLOOKUP($I180,IRMS[ID],IRMS[δ¹⁵NAir (‰)],,0),NA())</f>
        <v>6.83</v>
      </c>
      <c r="M180" s="26">
        <f>IF(ISNUMBER(_xlfn.XLOOKUP($I180,IRMS[ID],IRMS[%C],,0)),_xlfn.XLOOKUP($I180,IRMS[ID],IRMS[%C],,0),NA())*(Table1[[#This Row],[IRMS Weight (mg)]]/Table1[[#This Row],[Sample Weight (mg)]])</f>
        <v>3.0856194575532854</v>
      </c>
      <c r="N180" s="65">
        <f>IF(ISNUMBER(_xlfn.XLOOKUP($I180,IRMS[ID],IRMS[δ¹³CVPDB (‰)],,0)),_xlfn.XLOOKUP($I180,IRMS[ID],IRMS[δ¹³CVPDB (‰)],,0),NA())</f>
        <v>-19.82</v>
      </c>
    </row>
    <row r="181" spans="1:14" x14ac:dyDescent="0.35">
      <c r="A181" s="63">
        <v>44593</v>
      </c>
      <c r="B181" s="47">
        <v>3</v>
      </c>
      <c r="C181" s="12" t="s">
        <v>57</v>
      </c>
      <c r="D181" s="12" t="s">
        <v>115</v>
      </c>
      <c r="E181" s="12">
        <v>30</v>
      </c>
      <c r="F181" s="12" t="b">
        <v>0</v>
      </c>
      <c r="G181" s="12" t="s">
        <v>158</v>
      </c>
      <c r="H181" s="72">
        <v>23.396000000000001</v>
      </c>
      <c r="I181" s="49">
        <v>15273</v>
      </c>
      <c r="J181" s="69">
        <f>IF(ISNUMBER(_xlfn.XLOOKUP($I181,IRMS[ID],IRMS[Mass (mg)],,0)),_xlfn.XLOOKUP($I181,IRMS[ID],IRMS[Mass (mg)],,0),NA())</f>
        <v>100</v>
      </c>
      <c r="K181" s="25">
        <f>IF(ISNUMBER(_xlfn.XLOOKUP($I181,IRMS[ID],IRMS[%N],,0)),_xlfn.XLOOKUP($I181,IRMS[ID],IRMS[%N],,0),NA())*(Table1[[#This Row],[IRMS Weight (mg)]]/Table1[[#This Row],[Sample Weight (mg)]])</f>
        <v>0.2094375106855873</v>
      </c>
      <c r="L181" s="25">
        <f>IF(ISNUMBER(_xlfn.XLOOKUP($I181,IRMS[ID],IRMS[δ¹⁵NAir (‰)],,0)),_xlfn.XLOOKUP($I181,IRMS[ID],IRMS[δ¹⁵NAir (‰)],,0),NA())</f>
        <v>6.17</v>
      </c>
      <c r="M181" s="26">
        <f>IF(ISNUMBER(_xlfn.XLOOKUP($I181,IRMS[ID],IRMS[%C],,0)),_xlfn.XLOOKUP($I181,IRMS[ID],IRMS[%C],,0),NA())*(Table1[[#This Row],[IRMS Weight (mg)]]/Table1[[#This Row],[Sample Weight (mg)]])</f>
        <v>3.0518037271328433</v>
      </c>
      <c r="N181" s="65">
        <f>IF(ISNUMBER(_xlfn.XLOOKUP($I181,IRMS[ID],IRMS[δ¹³CVPDB (‰)],,0)),_xlfn.XLOOKUP($I181,IRMS[ID],IRMS[δ¹³CVPDB (‰)],,0),NA())</f>
        <v>-17.11</v>
      </c>
    </row>
    <row r="182" spans="1:14" x14ac:dyDescent="0.35">
      <c r="A182" s="63">
        <v>44593</v>
      </c>
      <c r="B182" s="47">
        <v>3</v>
      </c>
      <c r="C182" s="12" t="s">
        <v>58</v>
      </c>
      <c r="D182" s="12" t="s">
        <v>115</v>
      </c>
      <c r="E182" s="12">
        <v>34</v>
      </c>
      <c r="F182" s="12" t="b">
        <v>0</v>
      </c>
      <c r="G182" s="12" t="s">
        <v>158</v>
      </c>
      <c r="H182" s="72">
        <v>23.670999999999999</v>
      </c>
      <c r="I182" s="49">
        <v>15274</v>
      </c>
      <c r="J182" s="69">
        <f>IF(ISNUMBER(_xlfn.XLOOKUP($I182,IRMS[ID],IRMS[Mass (mg)],,0)),_xlfn.XLOOKUP($I182,IRMS[ID],IRMS[Mass (mg)],,0),NA())</f>
        <v>100</v>
      </c>
      <c r="K182" s="25">
        <f>IF(ISNUMBER(_xlfn.XLOOKUP($I182,IRMS[ID],IRMS[%N],,0)),_xlfn.XLOOKUP($I182,IRMS[ID],IRMS[%N],,0),NA())*(Table1[[#This Row],[IRMS Weight (mg)]]/Table1[[#This Row],[Sample Weight (mg)]])</f>
        <v>0.18883866334333149</v>
      </c>
      <c r="L182" s="25">
        <f>IF(ISNUMBER(_xlfn.XLOOKUP($I182,IRMS[ID],IRMS[δ¹⁵NAir (‰)],,0)),_xlfn.XLOOKUP($I182,IRMS[ID],IRMS[δ¹⁵NAir (‰)],,0),NA())</f>
        <v>6.38</v>
      </c>
      <c r="M182" s="26">
        <f>IF(ISNUMBER(_xlfn.XLOOKUP($I182,IRMS[ID],IRMS[%C],,0)),_xlfn.XLOOKUP($I182,IRMS[ID],IRMS[%C],,0),NA())*(Table1[[#This Row],[IRMS Weight (mg)]]/Table1[[#This Row],[Sample Weight (mg)]])</f>
        <v>3.3036204638587301</v>
      </c>
      <c r="N182" s="65">
        <f>IF(ISNUMBER(_xlfn.XLOOKUP($I182,IRMS[ID],IRMS[δ¹³CVPDB (‰)],,0)),_xlfn.XLOOKUP($I182,IRMS[ID],IRMS[δ¹³CVPDB (‰)],,0),NA())</f>
        <v>-13.81</v>
      </c>
    </row>
    <row r="183" spans="1:14" x14ac:dyDescent="0.35">
      <c r="A183" s="63">
        <v>44593</v>
      </c>
      <c r="B183" s="47">
        <v>3</v>
      </c>
      <c r="C183" s="12" t="s">
        <v>59</v>
      </c>
      <c r="D183" s="12" t="s">
        <v>115</v>
      </c>
      <c r="E183" s="12">
        <v>38</v>
      </c>
      <c r="F183" s="12" t="b">
        <v>0</v>
      </c>
      <c r="G183" s="12" t="s">
        <v>158</v>
      </c>
      <c r="H183" s="72">
        <v>20.771000000000001</v>
      </c>
      <c r="I183" s="49">
        <v>15278</v>
      </c>
      <c r="J183" s="69">
        <f>IF(ISNUMBER(_xlfn.XLOOKUP($I183,IRMS[ID],IRMS[Mass (mg)],,0)),_xlfn.XLOOKUP($I183,IRMS[ID],IRMS[Mass (mg)],,0),NA())</f>
        <v>100</v>
      </c>
      <c r="K183" s="25">
        <f>IF(ISNUMBER(_xlfn.XLOOKUP($I183,IRMS[ID],IRMS[%N],,0)),_xlfn.XLOOKUP($I183,IRMS[ID],IRMS[%N],,0),NA())*(Table1[[#This Row],[IRMS Weight (mg)]]/Table1[[#This Row],[Sample Weight (mg)]])</f>
        <v>0.19690915218333249</v>
      </c>
      <c r="L183" s="25">
        <f>IF(ISNUMBER(_xlfn.XLOOKUP($I183,IRMS[ID],IRMS[δ¹⁵NAir (‰)],,0)),_xlfn.XLOOKUP($I183,IRMS[ID],IRMS[δ¹⁵NAir (‰)],,0),NA())</f>
        <v>6.85</v>
      </c>
      <c r="M183" s="26">
        <f>IF(ISNUMBER(_xlfn.XLOOKUP($I183,IRMS[ID],IRMS[%C],,0)),_xlfn.XLOOKUP($I183,IRMS[ID],IRMS[%C],,0),NA())*(Table1[[#This Row],[IRMS Weight (mg)]]/Table1[[#This Row],[Sample Weight (mg)]])</f>
        <v>3.009002936786866</v>
      </c>
      <c r="N183" s="65">
        <f>IF(ISNUMBER(_xlfn.XLOOKUP($I183,IRMS[ID],IRMS[δ¹³CVPDB (‰)],,0)),_xlfn.XLOOKUP($I183,IRMS[ID],IRMS[δ¹³CVPDB (‰)],,0),NA())</f>
        <v>-15.41</v>
      </c>
    </row>
    <row r="184" spans="1:14" x14ac:dyDescent="0.35">
      <c r="A184" s="63">
        <v>44593</v>
      </c>
      <c r="B184" s="47">
        <v>3</v>
      </c>
      <c r="C184" s="12" t="s">
        <v>60</v>
      </c>
      <c r="D184" s="12" t="s">
        <v>115</v>
      </c>
      <c r="E184" s="12">
        <v>38</v>
      </c>
      <c r="F184" s="12" t="b">
        <v>0</v>
      </c>
      <c r="G184" s="12" t="s">
        <v>158</v>
      </c>
      <c r="H184" s="72">
        <v>23.023</v>
      </c>
      <c r="I184" s="49">
        <v>15279</v>
      </c>
      <c r="J184" s="69">
        <f>IF(ISNUMBER(_xlfn.XLOOKUP($I184,IRMS[ID],IRMS[Mass (mg)],,0)),_xlfn.XLOOKUP($I184,IRMS[ID],IRMS[Mass (mg)],,0),NA())</f>
        <v>100</v>
      </c>
      <c r="K184" s="25">
        <f>IF(ISNUMBER(_xlfn.XLOOKUP($I184,IRMS[ID],IRMS[%N],,0)),_xlfn.XLOOKUP($I184,IRMS[ID],IRMS[%N],,0),NA())*(Table1[[#This Row],[IRMS Weight (mg)]]/Table1[[#This Row],[Sample Weight (mg)]])</f>
        <v>0.18807279676844896</v>
      </c>
      <c r="L184" s="25">
        <f>IF(ISNUMBER(_xlfn.XLOOKUP($I184,IRMS[ID],IRMS[δ¹⁵NAir (‰)],,0)),_xlfn.XLOOKUP($I184,IRMS[ID],IRMS[δ¹⁵NAir (‰)],,0),NA())</f>
        <v>5.48</v>
      </c>
      <c r="M184" s="26">
        <f>IF(ISNUMBER(_xlfn.XLOOKUP($I184,IRMS[ID],IRMS[%C],,0)),_xlfn.XLOOKUP($I184,IRMS[ID],IRMS[%C],,0),NA())*(Table1[[#This Row],[IRMS Weight (mg)]]/Table1[[#This Row],[Sample Weight (mg)]])</f>
        <v>2.9188203101246586</v>
      </c>
      <c r="N184" s="65">
        <f>IF(ISNUMBER(_xlfn.XLOOKUP($I184,IRMS[ID],IRMS[δ¹³CVPDB (‰)],,0)),_xlfn.XLOOKUP($I184,IRMS[ID],IRMS[δ¹³CVPDB (‰)],,0),NA())</f>
        <v>-15.27</v>
      </c>
    </row>
    <row r="185" spans="1:14" x14ac:dyDescent="0.35">
      <c r="A185" s="63">
        <v>44593</v>
      </c>
      <c r="B185" s="47">
        <v>3</v>
      </c>
      <c r="C185" s="12" t="s">
        <v>61</v>
      </c>
      <c r="D185" s="12" t="s">
        <v>115</v>
      </c>
      <c r="E185" s="12">
        <v>42</v>
      </c>
      <c r="F185" s="12" t="b">
        <v>0</v>
      </c>
      <c r="G185" s="12" t="s">
        <v>158</v>
      </c>
      <c r="H185" s="72">
        <v>22.93</v>
      </c>
      <c r="I185" s="49">
        <v>15280</v>
      </c>
      <c r="J185" s="69">
        <f>IF(ISNUMBER(_xlfn.XLOOKUP($I185,IRMS[ID],IRMS[Mass (mg)],,0)),_xlfn.XLOOKUP($I185,IRMS[ID],IRMS[Mass (mg)],,0),NA())</f>
        <v>100</v>
      </c>
      <c r="K185" s="25">
        <f>IF(ISNUMBER(_xlfn.XLOOKUP($I185,IRMS[ID],IRMS[%N],,0)),_xlfn.XLOOKUP($I185,IRMS[ID],IRMS[%N],,0),NA())*(Table1[[#This Row],[IRMS Weight (mg)]]/Table1[[#This Row],[Sample Weight (mg)]])</f>
        <v>0.15874400348887921</v>
      </c>
      <c r="L185" s="25">
        <f>IF(ISNUMBER(_xlfn.XLOOKUP($I185,IRMS[ID],IRMS[δ¹⁵NAir (‰)],,0)),_xlfn.XLOOKUP($I185,IRMS[ID],IRMS[δ¹⁵NAir (‰)],,0),NA())</f>
        <v>4.3899999999999997</v>
      </c>
      <c r="M185" s="26">
        <f>IF(ISNUMBER(_xlfn.XLOOKUP($I185,IRMS[ID],IRMS[%C],,0)),_xlfn.XLOOKUP($I185,IRMS[ID],IRMS[%C],,0),NA())*(Table1[[#This Row],[IRMS Weight (mg)]]/Table1[[#This Row],[Sample Weight (mg)]])</f>
        <v>2.0104666375926734</v>
      </c>
      <c r="N185" s="65">
        <f>IF(ISNUMBER(_xlfn.XLOOKUP($I185,IRMS[ID],IRMS[δ¹³CVPDB (‰)],,0)),_xlfn.XLOOKUP($I185,IRMS[ID],IRMS[δ¹³CVPDB (‰)],,0),NA())</f>
        <v>-19.21</v>
      </c>
    </row>
    <row r="186" spans="1:14" x14ac:dyDescent="0.35">
      <c r="A186" s="63">
        <v>44593</v>
      </c>
      <c r="B186" s="47">
        <v>3</v>
      </c>
      <c r="C186" s="12" t="s">
        <v>62</v>
      </c>
      <c r="D186" s="12" t="s">
        <v>115</v>
      </c>
      <c r="E186" s="12">
        <v>46</v>
      </c>
      <c r="F186" s="12" t="b">
        <v>0</v>
      </c>
      <c r="G186" s="12" t="s">
        <v>158</v>
      </c>
      <c r="H186" s="72">
        <v>18.841999999999999</v>
      </c>
      <c r="I186" s="49">
        <v>15281</v>
      </c>
      <c r="J186" s="69">
        <f>IF(ISNUMBER(_xlfn.XLOOKUP($I186,IRMS[ID],IRMS[Mass (mg)],,0)),_xlfn.XLOOKUP($I186,IRMS[ID],IRMS[Mass (mg)],,0),NA())</f>
        <v>100</v>
      </c>
      <c r="K186" s="25">
        <f>IF(ISNUMBER(_xlfn.XLOOKUP($I186,IRMS[ID],IRMS[%N],,0)),_xlfn.XLOOKUP($I186,IRMS[ID],IRMS[%N],,0),NA())*(Table1[[#This Row],[IRMS Weight (mg)]]/Table1[[#This Row],[Sample Weight (mg)]])</f>
        <v>0.19159324912429679</v>
      </c>
      <c r="L186" s="25">
        <f>IF(ISNUMBER(_xlfn.XLOOKUP($I186,IRMS[ID],IRMS[δ¹⁵NAir (‰)],,0)),_xlfn.XLOOKUP($I186,IRMS[ID],IRMS[δ¹⁵NAir (‰)],,0),NA())</f>
        <v>3.46</v>
      </c>
      <c r="M186" s="26">
        <f>IF(ISNUMBER(_xlfn.XLOOKUP($I186,IRMS[ID],IRMS[%C],,0)),_xlfn.XLOOKUP($I186,IRMS[ID],IRMS[%C],,0),NA())*(Table1[[#This Row],[IRMS Weight (mg)]]/Table1[[#This Row],[Sample Weight (mg)]])</f>
        <v>2.4572762976329479</v>
      </c>
      <c r="N186" s="65">
        <f>IF(ISNUMBER(_xlfn.XLOOKUP($I186,IRMS[ID],IRMS[δ¹³CVPDB (‰)],,0)),_xlfn.XLOOKUP($I186,IRMS[ID],IRMS[δ¹³CVPDB (‰)],,0),NA())</f>
        <v>-20.059999999999999</v>
      </c>
    </row>
    <row r="187" spans="1:14" x14ac:dyDescent="0.35">
      <c r="A187" s="63">
        <v>44593</v>
      </c>
      <c r="B187" s="47">
        <v>3</v>
      </c>
      <c r="C187" s="12" t="s">
        <v>118</v>
      </c>
      <c r="D187" s="12" t="s">
        <v>115</v>
      </c>
      <c r="E187" s="12">
        <v>50</v>
      </c>
      <c r="F187" s="12" t="b">
        <v>0</v>
      </c>
      <c r="G187" s="12" t="s">
        <v>158</v>
      </c>
      <c r="H187" s="72">
        <v>22.5</v>
      </c>
      <c r="I187" s="49">
        <v>15282</v>
      </c>
      <c r="J187" s="69">
        <f>IF(ISNUMBER(_xlfn.XLOOKUP($I187,IRMS[ID],IRMS[Mass (mg)],,0)),_xlfn.XLOOKUP($I187,IRMS[ID],IRMS[Mass (mg)],,0),NA())</f>
        <v>100</v>
      </c>
      <c r="K187" s="25">
        <f>IF(ISNUMBER(_xlfn.XLOOKUP($I187,IRMS[ID],IRMS[%N],,0)),_xlfn.XLOOKUP($I187,IRMS[ID],IRMS[%N],,0),NA())*(Table1[[#This Row],[IRMS Weight (mg)]]/Table1[[#This Row],[Sample Weight (mg)]])</f>
        <v>5.8666666666666666E-2</v>
      </c>
      <c r="L187" s="25">
        <f>IF(ISNUMBER(_xlfn.XLOOKUP($I187,IRMS[ID],IRMS[δ¹⁵NAir (‰)],,0)),_xlfn.XLOOKUP($I187,IRMS[ID],IRMS[δ¹⁵NAir (‰)],,0),NA())</f>
        <v>-0.74</v>
      </c>
      <c r="M187" s="26">
        <f>IF(ISNUMBER(_xlfn.XLOOKUP($I187,IRMS[ID],IRMS[%C],,0)),_xlfn.XLOOKUP($I187,IRMS[ID],IRMS[%C],,0),NA())*(Table1[[#This Row],[IRMS Weight (mg)]]/Table1[[#This Row],[Sample Weight (mg)]])</f>
        <v>1.2977777777777777</v>
      </c>
      <c r="N187" s="65">
        <f>IF(ISNUMBER(_xlfn.XLOOKUP($I187,IRMS[ID],IRMS[δ¹³CVPDB (‰)],,0)),_xlfn.XLOOKUP($I187,IRMS[ID],IRMS[δ¹³CVPDB (‰)],,0),NA())</f>
        <v>-22.83</v>
      </c>
    </row>
    <row r="188" spans="1:14" x14ac:dyDescent="0.35">
      <c r="A188" s="63">
        <v>44593</v>
      </c>
      <c r="B188" s="47">
        <v>3</v>
      </c>
      <c r="C188" s="12" t="s">
        <v>119</v>
      </c>
      <c r="D188" s="12" t="s">
        <v>116</v>
      </c>
      <c r="E188" s="12">
        <v>2</v>
      </c>
      <c r="F188" s="12" t="b">
        <v>0</v>
      </c>
      <c r="G188" s="12" t="s">
        <v>158</v>
      </c>
      <c r="H188" s="72">
        <v>17.350999999999999</v>
      </c>
      <c r="I188" s="49">
        <v>15283</v>
      </c>
      <c r="J188" s="69">
        <f>IF(ISNUMBER(_xlfn.XLOOKUP($I188,IRMS[ID],IRMS[Mass (mg)],,0)),_xlfn.XLOOKUP($I188,IRMS[ID],IRMS[Mass (mg)],,0),NA())</f>
        <v>100</v>
      </c>
      <c r="K188" s="25">
        <f>IF(ISNUMBER(_xlfn.XLOOKUP($I188,IRMS[ID],IRMS[%N],,0)),_xlfn.XLOOKUP($I188,IRMS[ID],IRMS[%N],,0),NA())*(Table1[[#This Row],[IRMS Weight (mg)]]/Table1[[#This Row],[Sample Weight (mg)]])</f>
        <v>0.3930609186790387</v>
      </c>
      <c r="L188" s="25">
        <f>IF(ISNUMBER(_xlfn.XLOOKUP($I188,IRMS[ID],IRMS[δ¹⁵NAir (‰)],,0)),_xlfn.XLOOKUP($I188,IRMS[ID],IRMS[δ¹⁵NAir (‰)],,0),NA())</f>
        <v>7.67</v>
      </c>
      <c r="M188" s="26">
        <f>IF(ISNUMBER(_xlfn.XLOOKUP($I188,IRMS[ID],IRMS[%C],,0)),_xlfn.XLOOKUP($I188,IRMS[ID],IRMS[%C],,0),NA())*(Table1[[#This Row],[IRMS Weight (mg)]]/Table1[[#This Row],[Sample Weight (mg)]])</f>
        <v>4.6567921157282006</v>
      </c>
      <c r="N188" s="65">
        <f>IF(ISNUMBER(_xlfn.XLOOKUP($I188,IRMS[ID],IRMS[δ¹³CVPDB (‰)],,0)),_xlfn.XLOOKUP($I188,IRMS[ID],IRMS[δ¹³CVPDB (‰)],,0),NA())</f>
        <v>-20.56</v>
      </c>
    </row>
    <row r="189" spans="1:14" x14ac:dyDescent="0.35">
      <c r="A189" s="63">
        <v>44593</v>
      </c>
      <c r="B189" s="47">
        <v>3</v>
      </c>
      <c r="C189" s="12" t="s">
        <v>120</v>
      </c>
      <c r="D189" s="12" t="s">
        <v>116</v>
      </c>
      <c r="E189" s="12">
        <v>3</v>
      </c>
      <c r="F189" s="12" t="b">
        <v>0</v>
      </c>
      <c r="G189" s="12" t="s">
        <v>158</v>
      </c>
      <c r="H189" s="72">
        <v>15.614000000000001</v>
      </c>
      <c r="I189" s="49">
        <v>15284</v>
      </c>
      <c r="J189" s="69">
        <f>IF(ISNUMBER(_xlfn.XLOOKUP($I189,IRMS[ID],IRMS[Mass (mg)],,0)),_xlfn.XLOOKUP($I189,IRMS[ID],IRMS[Mass (mg)],,0),NA())</f>
        <v>100</v>
      </c>
      <c r="K189" s="25">
        <f>IF(ISNUMBER(_xlfn.XLOOKUP($I189,IRMS[ID],IRMS[%N],,0)),_xlfn.XLOOKUP($I189,IRMS[ID],IRMS[%N],,0),NA())*(Table1[[#This Row],[IRMS Weight (mg)]]/Table1[[#This Row],[Sample Weight (mg)]])</f>
        <v>0.38683232996029204</v>
      </c>
      <c r="L189" s="25">
        <f>IF(ISNUMBER(_xlfn.XLOOKUP($I189,IRMS[ID],IRMS[δ¹⁵NAir (‰)],,0)),_xlfn.XLOOKUP($I189,IRMS[ID],IRMS[δ¹⁵NAir (‰)],,0),NA())</f>
        <v>7.43</v>
      </c>
      <c r="M189" s="26">
        <f>IF(ISNUMBER(_xlfn.XLOOKUP($I189,IRMS[ID],IRMS[%C],,0)),_xlfn.XLOOKUP($I189,IRMS[ID],IRMS[%C],,0),NA())*(Table1[[#This Row],[IRMS Weight (mg)]]/Table1[[#This Row],[Sample Weight (mg)]])</f>
        <v>4.527987703343153</v>
      </c>
      <c r="N189" s="65">
        <f>IF(ISNUMBER(_xlfn.XLOOKUP($I189,IRMS[ID],IRMS[δ¹³CVPDB (‰)],,0)),_xlfn.XLOOKUP($I189,IRMS[ID],IRMS[δ¹³CVPDB (‰)],,0),NA())</f>
        <v>-20.72</v>
      </c>
    </row>
    <row r="190" spans="1:14" x14ac:dyDescent="0.35">
      <c r="A190" s="63">
        <v>44593</v>
      </c>
      <c r="B190" s="47">
        <v>3</v>
      </c>
      <c r="C190" s="12" t="s">
        <v>121</v>
      </c>
      <c r="D190" s="12" t="s">
        <v>116</v>
      </c>
      <c r="E190" s="12">
        <v>3</v>
      </c>
      <c r="F190" s="12" t="b">
        <v>0</v>
      </c>
      <c r="G190" s="12" t="s">
        <v>158</v>
      </c>
      <c r="H190" s="72">
        <v>15.456</v>
      </c>
      <c r="I190" s="49">
        <v>15285</v>
      </c>
      <c r="J190" s="69">
        <f>IF(ISNUMBER(_xlfn.XLOOKUP($I190,IRMS[ID],IRMS[Mass (mg)],,0)),_xlfn.XLOOKUP($I190,IRMS[ID],IRMS[Mass (mg)],,0),NA())</f>
        <v>100</v>
      </c>
      <c r="K190" s="25">
        <f>IF(ISNUMBER(_xlfn.XLOOKUP($I190,IRMS[ID],IRMS[%N],,0)),_xlfn.XLOOKUP($I190,IRMS[ID],IRMS[%N],,0),NA())*(Table1[[#This Row],[IRMS Weight (mg)]]/Table1[[#This Row],[Sample Weight (mg)]])</f>
        <v>0.37396480331262938</v>
      </c>
      <c r="L190" s="25">
        <f>IF(ISNUMBER(_xlfn.XLOOKUP($I190,IRMS[ID],IRMS[δ¹⁵NAir (‰)],,0)),_xlfn.XLOOKUP($I190,IRMS[ID],IRMS[δ¹⁵NAir (‰)],,0),NA())</f>
        <v>6.96</v>
      </c>
      <c r="M190" s="26">
        <f>IF(ISNUMBER(_xlfn.XLOOKUP($I190,IRMS[ID],IRMS[%C],,0)),_xlfn.XLOOKUP($I190,IRMS[ID],IRMS[%C],,0),NA())*(Table1[[#This Row],[IRMS Weight (mg)]]/Table1[[#This Row],[Sample Weight (mg)]])</f>
        <v>4.5095755693581783</v>
      </c>
      <c r="N190" s="65">
        <f>IF(ISNUMBER(_xlfn.XLOOKUP($I190,IRMS[ID],IRMS[δ¹³CVPDB (‰)],,0)),_xlfn.XLOOKUP($I190,IRMS[ID],IRMS[δ¹³CVPDB (‰)],,0),NA())</f>
        <v>-20.77</v>
      </c>
    </row>
    <row r="191" spans="1:14" x14ac:dyDescent="0.35">
      <c r="A191" s="63">
        <v>44593</v>
      </c>
      <c r="B191" s="47">
        <v>3</v>
      </c>
      <c r="C191" s="12" t="s">
        <v>122</v>
      </c>
      <c r="D191" s="12" t="s">
        <v>116</v>
      </c>
      <c r="E191" s="12">
        <v>6</v>
      </c>
      <c r="F191" s="12" t="b">
        <v>0</v>
      </c>
      <c r="G191" s="12" t="s">
        <v>158</v>
      </c>
      <c r="H191" s="72">
        <v>19.381</v>
      </c>
      <c r="I191" s="49">
        <v>15286</v>
      </c>
      <c r="J191" s="69">
        <f>IF(ISNUMBER(_xlfn.XLOOKUP($I191,IRMS[ID],IRMS[Mass (mg)],,0)),_xlfn.XLOOKUP($I191,IRMS[ID],IRMS[Mass (mg)],,0),NA())</f>
        <v>100</v>
      </c>
      <c r="K191" s="25">
        <f>IF(ISNUMBER(_xlfn.XLOOKUP($I191,IRMS[ID],IRMS[%N],,0)),_xlfn.XLOOKUP($I191,IRMS[ID],IRMS[%N],,0),NA())*(Table1[[#This Row],[IRMS Weight (mg)]]/Table1[[#This Row],[Sample Weight (mg)]])</f>
        <v>0.34415148857128108</v>
      </c>
      <c r="L191" s="25">
        <f>IF(ISNUMBER(_xlfn.XLOOKUP($I191,IRMS[ID],IRMS[δ¹⁵NAir (‰)],,0)),_xlfn.XLOOKUP($I191,IRMS[ID],IRMS[δ¹⁵NAir (‰)],,0),NA())</f>
        <v>7.34</v>
      </c>
      <c r="M191" s="26">
        <f>IF(ISNUMBER(_xlfn.XLOOKUP($I191,IRMS[ID],IRMS[%C],,0)),_xlfn.XLOOKUP($I191,IRMS[ID],IRMS[%C],,0),NA())*(Table1[[#This Row],[IRMS Weight (mg)]]/Table1[[#This Row],[Sample Weight (mg)]])</f>
        <v>4.1483927557917548</v>
      </c>
      <c r="N191" s="65">
        <f>IF(ISNUMBER(_xlfn.XLOOKUP($I191,IRMS[ID],IRMS[δ¹³CVPDB (‰)],,0)),_xlfn.XLOOKUP($I191,IRMS[ID],IRMS[δ¹³CVPDB (‰)],,0),NA())</f>
        <v>-20.350000000000001</v>
      </c>
    </row>
    <row r="192" spans="1:14" x14ac:dyDescent="0.35">
      <c r="A192" s="63">
        <v>44593</v>
      </c>
      <c r="B192" s="47">
        <v>3</v>
      </c>
      <c r="C192" s="12" t="s">
        <v>123</v>
      </c>
      <c r="D192" s="12" t="s">
        <v>116</v>
      </c>
      <c r="E192" s="12">
        <v>10</v>
      </c>
      <c r="F192" s="12" t="b">
        <v>0</v>
      </c>
      <c r="G192" s="12" t="s">
        <v>158</v>
      </c>
      <c r="H192" s="72">
        <v>17.738</v>
      </c>
      <c r="I192" s="49">
        <v>15287</v>
      </c>
      <c r="J192" s="69">
        <f>IF(ISNUMBER(_xlfn.XLOOKUP($I192,IRMS[ID],IRMS[Mass (mg)],,0)),_xlfn.XLOOKUP($I192,IRMS[ID],IRMS[Mass (mg)],,0),NA())</f>
        <v>100</v>
      </c>
      <c r="K192" s="25">
        <f>IF(ISNUMBER(_xlfn.XLOOKUP($I192,IRMS[ID],IRMS[%N],,0)),_xlfn.XLOOKUP($I192,IRMS[ID],IRMS[%N],,0),NA())*(Table1[[#This Row],[IRMS Weight (mg)]]/Table1[[#This Row],[Sample Weight (mg)]])</f>
        <v>0.28075318525200132</v>
      </c>
      <c r="L192" s="25">
        <f>IF(ISNUMBER(_xlfn.XLOOKUP($I192,IRMS[ID],IRMS[δ¹⁵NAir (‰)],,0)),_xlfn.XLOOKUP($I192,IRMS[ID],IRMS[δ¹⁵NAir (‰)],,0),NA())</f>
        <v>6.38</v>
      </c>
      <c r="M192" s="26">
        <f>IF(ISNUMBER(_xlfn.XLOOKUP($I192,IRMS[ID],IRMS[%C],,0)),_xlfn.XLOOKUP($I192,IRMS[ID],IRMS[%C],,0),NA())*(Table1[[#This Row],[IRMS Weight (mg)]]/Table1[[#This Row],[Sample Weight (mg)]])</f>
        <v>3.4276694103055587</v>
      </c>
      <c r="N192" s="65">
        <f>IF(ISNUMBER(_xlfn.XLOOKUP($I192,IRMS[ID],IRMS[δ¹³CVPDB (‰)],,0)),_xlfn.XLOOKUP($I192,IRMS[ID],IRMS[δ¹³CVPDB (‰)],,0),NA())</f>
        <v>-20.32</v>
      </c>
    </row>
    <row r="193" spans="1:14" x14ac:dyDescent="0.35">
      <c r="A193" s="63">
        <v>44593</v>
      </c>
      <c r="B193" s="47">
        <v>3</v>
      </c>
      <c r="C193" s="12" t="s">
        <v>124</v>
      </c>
      <c r="D193" s="12" t="s">
        <v>116</v>
      </c>
      <c r="E193" s="12">
        <v>14</v>
      </c>
      <c r="F193" s="12" t="b">
        <v>0</v>
      </c>
      <c r="G193" s="12" t="s">
        <v>158</v>
      </c>
      <c r="H193" s="72">
        <v>19.149999999999999</v>
      </c>
      <c r="I193" s="49">
        <v>15288</v>
      </c>
      <c r="J193" s="69">
        <f>IF(ISNUMBER(_xlfn.XLOOKUP($I193,IRMS[ID],IRMS[Mass (mg)],,0)),_xlfn.XLOOKUP($I193,IRMS[ID],IRMS[Mass (mg)],,0),NA())</f>
        <v>100</v>
      </c>
      <c r="K193" s="25">
        <f>IF(ISNUMBER(_xlfn.XLOOKUP($I193,IRMS[ID],IRMS[%N],,0)),_xlfn.XLOOKUP($I193,IRMS[ID],IRMS[%N],,0),NA())*(Table1[[#This Row],[IRMS Weight (mg)]]/Table1[[#This Row],[Sample Weight (mg)]])</f>
        <v>0.23968668407310709</v>
      </c>
      <c r="L193" s="25">
        <f>IF(ISNUMBER(_xlfn.XLOOKUP($I193,IRMS[ID],IRMS[δ¹⁵NAir (‰)],,0)),_xlfn.XLOOKUP($I193,IRMS[ID],IRMS[δ¹⁵NAir (‰)],,0),NA())</f>
        <v>5.79</v>
      </c>
      <c r="M193" s="26">
        <f>IF(ISNUMBER(_xlfn.XLOOKUP($I193,IRMS[ID],IRMS[%C],,0)),_xlfn.XLOOKUP($I193,IRMS[ID],IRMS[%C],,0),NA())*(Table1[[#This Row],[IRMS Weight (mg)]]/Table1[[#This Row],[Sample Weight (mg)]])</f>
        <v>2.9921671018276763</v>
      </c>
      <c r="N193" s="65">
        <f>IF(ISNUMBER(_xlfn.XLOOKUP($I193,IRMS[ID],IRMS[δ¹³CVPDB (‰)],,0)),_xlfn.XLOOKUP($I193,IRMS[ID],IRMS[δ¹³CVPDB (‰)],,0),NA())</f>
        <v>-19.43</v>
      </c>
    </row>
    <row r="194" spans="1:14" x14ac:dyDescent="0.35">
      <c r="A194" s="63">
        <v>44593</v>
      </c>
      <c r="B194" s="47">
        <v>3</v>
      </c>
      <c r="C194" s="12" t="s">
        <v>125</v>
      </c>
      <c r="D194" s="12" t="s">
        <v>116</v>
      </c>
      <c r="E194" s="12">
        <v>18</v>
      </c>
      <c r="F194" s="12" t="b">
        <v>0</v>
      </c>
      <c r="G194" s="12" t="s">
        <v>158</v>
      </c>
      <c r="H194" s="72">
        <v>20.923999999999999</v>
      </c>
      <c r="I194" s="49">
        <v>15289</v>
      </c>
      <c r="J194" s="69">
        <f>IF(ISNUMBER(_xlfn.XLOOKUP($I194,IRMS[ID],IRMS[Mass (mg)],,0)),_xlfn.XLOOKUP($I194,IRMS[ID],IRMS[Mass (mg)],,0),NA())</f>
        <v>100</v>
      </c>
      <c r="K194" s="25">
        <f>IF(ISNUMBER(_xlfn.XLOOKUP($I194,IRMS[ID],IRMS[%N],,0)),_xlfn.XLOOKUP($I194,IRMS[ID],IRMS[%N],,0),NA())*(Table1[[#This Row],[IRMS Weight (mg)]]/Table1[[#This Row],[Sample Weight (mg)]])</f>
        <v>0.2528197285413879</v>
      </c>
      <c r="L194" s="25">
        <f>IF(ISNUMBER(_xlfn.XLOOKUP($I194,IRMS[ID],IRMS[δ¹⁵NAir (‰)],,0)),_xlfn.XLOOKUP($I194,IRMS[ID],IRMS[δ¹⁵NAir (‰)],,0),NA())</f>
        <v>5.52</v>
      </c>
      <c r="M194" s="26">
        <f>IF(ISNUMBER(_xlfn.XLOOKUP($I194,IRMS[ID],IRMS[%C],,0)),_xlfn.XLOOKUP($I194,IRMS[ID],IRMS[%C],,0),NA())*(Table1[[#This Row],[IRMS Weight (mg)]]/Table1[[#This Row],[Sample Weight (mg)]])</f>
        <v>2.9439877652456508</v>
      </c>
      <c r="N194" s="65">
        <f>IF(ISNUMBER(_xlfn.XLOOKUP($I194,IRMS[ID],IRMS[δ¹³CVPDB (‰)],,0)),_xlfn.XLOOKUP($I194,IRMS[ID],IRMS[δ¹³CVPDB (‰)],,0),NA())</f>
        <v>-19.3</v>
      </c>
    </row>
    <row r="195" spans="1:14" x14ac:dyDescent="0.35">
      <c r="A195" s="63">
        <v>44593</v>
      </c>
      <c r="B195" s="47">
        <v>3</v>
      </c>
      <c r="C195" s="12" t="s">
        <v>126</v>
      </c>
      <c r="D195" s="12" t="s">
        <v>116</v>
      </c>
      <c r="E195" s="12">
        <v>22</v>
      </c>
      <c r="F195" s="12" t="b">
        <v>0</v>
      </c>
      <c r="G195" s="12" t="s">
        <v>158</v>
      </c>
      <c r="H195" s="72">
        <v>22.297999999999998</v>
      </c>
      <c r="I195" s="49">
        <v>15290</v>
      </c>
      <c r="J195" s="69">
        <f>IF(ISNUMBER(_xlfn.XLOOKUP($I195,IRMS[ID],IRMS[Mass (mg)],,0)),_xlfn.XLOOKUP($I195,IRMS[ID],IRMS[Mass (mg)],,0),NA())</f>
        <v>100</v>
      </c>
      <c r="K195" s="25">
        <f>IF(ISNUMBER(_xlfn.XLOOKUP($I195,IRMS[ID],IRMS[%N],,0)),_xlfn.XLOOKUP($I195,IRMS[ID],IRMS[%N],,0),NA())*(Table1[[#This Row],[IRMS Weight (mg)]]/Table1[[#This Row],[Sample Weight (mg)]])</f>
        <v>0.24172571531079021</v>
      </c>
      <c r="L195" s="25">
        <f>IF(ISNUMBER(_xlfn.XLOOKUP($I195,IRMS[ID],IRMS[δ¹⁵NAir (‰)],,0)),_xlfn.XLOOKUP($I195,IRMS[ID],IRMS[δ¹⁵NAir (‰)],,0),NA())</f>
        <v>4.83</v>
      </c>
      <c r="M195" s="26">
        <f>IF(ISNUMBER(_xlfn.XLOOKUP($I195,IRMS[ID],IRMS[%C],,0)),_xlfn.XLOOKUP($I195,IRMS[ID],IRMS[%C],,0),NA())*(Table1[[#This Row],[IRMS Weight (mg)]]/Table1[[#This Row],[Sample Weight (mg)]])</f>
        <v>3.2245044398600768</v>
      </c>
      <c r="N195" s="65">
        <f>IF(ISNUMBER(_xlfn.XLOOKUP($I195,IRMS[ID],IRMS[δ¹³CVPDB (‰)],,0)),_xlfn.XLOOKUP($I195,IRMS[ID],IRMS[δ¹³CVPDB (‰)],,0),NA())</f>
        <v>-20.13</v>
      </c>
    </row>
    <row r="196" spans="1:14" x14ac:dyDescent="0.35">
      <c r="A196" s="63">
        <v>44593</v>
      </c>
      <c r="B196" s="47">
        <v>3</v>
      </c>
      <c r="C196" s="12" t="s">
        <v>127</v>
      </c>
      <c r="D196" s="12" t="s">
        <v>116</v>
      </c>
      <c r="E196" s="12">
        <v>22</v>
      </c>
      <c r="F196" s="12" t="b">
        <v>0</v>
      </c>
      <c r="G196" s="12" t="s">
        <v>158</v>
      </c>
      <c r="H196" s="72">
        <v>17.652999999999999</v>
      </c>
      <c r="I196" s="49">
        <v>15291</v>
      </c>
      <c r="J196" s="69">
        <f>IF(ISNUMBER(_xlfn.XLOOKUP($I196,IRMS[ID],IRMS[Mass (mg)],,0)),_xlfn.XLOOKUP($I196,IRMS[ID],IRMS[Mass (mg)],,0),NA())</f>
        <v>100</v>
      </c>
      <c r="K196" s="25">
        <f>IF(ISNUMBER(_xlfn.XLOOKUP($I196,IRMS[ID],IRMS[%N],,0)),_xlfn.XLOOKUP($I196,IRMS[ID],IRMS[%N],,0),NA())*(Table1[[#This Row],[IRMS Weight (mg)]]/Table1[[#This Row],[Sample Weight (mg)]])</f>
        <v>0.24868294340905234</v>
      </c>
      <c r="L196" s="25">
        <f>IF(ISNUMBER(_xlfn.XLOOKUP($I196,IRMS[ID],IRMS[δ¹⁵NAir (‰)],,0)),_xlfn.XLOOKUP($I196,IRMS[ID],IRMS[δ¹⁵NAir (‰)],,0),NA())</f>
        <v>5.5</v>
      </c>
      <c r="M196" s="26">
        <f>IF(ISNUMBER(_xlfn.XLOOKUP($I196,IRMS[ID],IRMS[%C],,0)),_xlfn.XLOOKUP($I196,IRMS[ID],IRMS[%C],,0),NA())*(Table1[[#This Row],[IRMS Weight (mg)]]/Table1[[#This Row],[Sample Weight (mg)]])</f>
        <v>3.2515719707698412</v>
      </c>
      <c r="N196" s="65">
        <f>IF(ISNUMBER(_xlfn.XLOOKUP($I196,IRMS[ID],IRMS[δ¹³CVPDB (‰)],,0)),_xlfn.XLOOKUP($I196,IRMS[ID],IRMS[δ¹³CVPDB (‰)],,0),NA())</f>
        <v>-20.190000000000001</v>
      </c>
    </row>
    <row r="197" spans="1:14" x14ac:dyDescent="0.35">
      <c r="A197" s="63">
        <v>44593</v>
      </c>
      <c r="B197" s="47">
        <v>3</v>
      </c>
      <c r="C197" s="12" t="s">
        <v>128</v>
      </c>
      <c r="D197" s="12" t="s">
        <v>116</v>
      </c>
      <c r="E197" s="12">
        <v>26</v>
      </c>
      <c r="F197" s="12" t="b">
        <v>0</v>
      </c>
      <c r="G197" s="12" t="s">
        <v>158</v>
      </c>
      <c r="H197" s="72">
        <v>19.481999999999999</v>
      </c>
      <c r="I197" s="49">
        <v>15292</v>
      </c>
      <c r="J197" s="69">
        <f>IF(ISNUMBER(_xlfn.XLOOKUP($I197,IRMS[ID],IRMS[Mass (mg)],,0)),_xlfn.XLOOKUP($I197,IRMS[ID],IRMS[Mass (mg)],,0),NA())</f>
        <v>100</v>
      </c>
      <c r="K197" s="25">
        <f>IF(ISNUMBER(_xlfn.XLOOKUP($I197,IRMS[ID],IRMS[%N],,0)),_xlfn.XLOOKUP($I197,IRMS[ID],IRMS[%N],,0),NA())*(Table1[[#This Row],[IRMS Weight (mg)]]/Table1[[#This Row],[Sample Weight (mg)]])</f>
        <v>0.25048762960681659</v>
      </c>
      <c r="L197" s="25">
        <f>IF(ISNUMBER(_xlfn.XLOOKUP($I197,IRMS[ID],IRMS[δ¹⁵NAir (‰)],,0)),_xlfn.XLOOKUP($I197,IRMS[ID],IRMS[δ¹⁵NAir (‰)],,0),NA())</f>
        <v>5.24</v>
      </c>
      <c r="M197" s="26">
        <f>IF(ISNUMBER(_xlfn.XLOOKUP($I197,IRMS[ID],IRMS[%C],,0)),_xlfn.XLOOKUP($I197,IRMS[ID],IRMS[%C],,0),NA())*(Table1[[#This Row],[IRMS Weight (mg)]]/Table1[[#This Row],[Sample Weight (mg)]])</f>
        <v>3.1259624268555593</v>
      </c>
      <c r="N197" s="65">
        <f>IF(ISNUMBER(_xlfn.XLOOKUP($I197,IRMS[ID],IRMS[δ¹³CVPDB (‰)],,0)),_xlfn.XLOOKUP($I197,IRMS[ID],IRMS[δ¹³CVPDB (‰)],,0),NA())</f>
        <v>-19.420000000000002</v>
      </c>
    </row>
    <row r="198" spans="1:14" x14ac:dyDescent="0.35">
      <c r="A198" s="63">
        <v>44593</v>
      </c>
      <c r="B198" s="47">
        <v>3</v>
      </c>
      <c r="C198" s="12" t="s">
        <v>129</v>
      </c>
      <c r="D198" s="12" t="s">
        <v>116</v>
      </c>
      <c r="E198" s="12">
        <v>30</v>
      </c>
      <c r="F198" s="12" t="b">
        <v>0</v>
      </c>
      <c r="G198" s="12" t="s">
        <v>158</v>
      </c>
      <c r="H198" s="72">
        <v>20.975999999999999</v>
      </c>
      <c r="I198" s="49">
        <v>15293</v>
      </c>
      <c r="J198" s="69">
        <f>IF(ISNUMBER(_xlfn.XLOOKUP($I198,IRMS[ID],IRMS[Mass (mg)],,0)),_xlfn.XLOOKUP($I198,IRMS[ID],IRMS[Mass (mg)],,0),NA())</f>
        <v>100</v>
      </c>
      <c r="K198" s="25">
        <f>IF(ISNUMBER(_xlfn.XLOOKUP($I198,IRMS[ID],IRMS[%N],,0)),_xlfn.XLOOKUP($I198,IRMS[ID],IRMS[%N],,0),NA())*(Table1[[#This Row],[IRMS Weight (mg)]]/Table1[[#This Row],[Sample Weight (mg)]])</f>
        <v>0.26601830663615567</v>
      </c>
      <c r="L198" s="25">
        <f>IF(ISNUMBER(_xlfn.XLOOKUP($I198,IRMS[ID],IRMS[δ¹⁵NAir (‰)],,0)),_xlfn.XLOOKUP($I198,IRMS[ID],IRMS[δ¹⁵NAir (‰)],,0),NA())</f>
        <v>4.88</v>
      </c>
      <c r="M198" s="26">
        <f>IF(ISNUMBER(_xlfn.XLOOKUP($I198,IRMS[ID],IRMS[%C],,0)),_xlfn.XLOOKUP($I198,IRMS[ID],IRMS[%C],,0),NA())*(Table1[[#This Row],[IRMS Weight (mg)]]/Table1[[#This Row],[Sample Weight (mg)]])</f>
        <v>3.3800533943554538</v>
      </c>
      <c r="N198" s="65">
        <f>IF(ISNUMBER(_xlfn.XLOOKUP($I198,IRMS[ID],IRMS[δ¹³CVPDB (‰)],,0)),_xlfn.XLOOKUP($I198,IRMS[ID],IRMS[δ¹³CVPDB (‰)],,0),NA())</f>
        <v>-19.38</v>
      </c>
    </row>
    <row r="199" spans="1:14" x14ac:dyDescent="0.35">
      <c r="A199" s="63">
        <v>44593</v>
      </c>
      <c r="B199" s="47">
        <v>3</v>
      </c>
      <c r="C199" s="12" t="s">
        <v>130</v>
      </c>
      <c r="D199" s="12" t="s">
        <v>116</v>
      </c>
      <c r="E199" s="12">
        <v>34</v>
      </c>
      <c r="F199" s="12" t="b">
        <v>0</v>
      </c>
      <c r="G199" s="12" t="s">
        <v>158</v>
      </c>
      <c r="H199" s="72">
        <v>15.593999999999999</v>
      </c>
      <c r="I199" s="49">
        <v>15294</v>
      </c>
      <c r="J199" s="69">
        <f>IF(ISNUMBER(_xlfn.XLOOKUP($I199,IRMS[ID],IRMS[Mass (mg)],,0)),_xlfn.XLOOKUP($I199,IRMS[ID],IRMS[Mass (mg)],,0),NA())</f>
        <v>100</v>
      </c>
      <c r="K199" s="25">
        <f>IF(ISNUMBER(_xlfn.XLOOKUP($I199,IRMS[ID],IRMS[%N],,0)),_xlfn.XLOOKUP($I199,IRMS[ID],IRMS[%N],,0),NA())*(Table1[[#This Row],[IRMS Weight (mg)]]/Table1[[#This Row],[Sample Weight (mg)]])</f>
        <v>0.31807105296909066</v>
      </c>
      <c r="L199" s="25">
        <f>IF(ISNUMBER(_xlfn.XLOOKUP($I199,IRMS[ID],IRMS[δ¹⁵NAir (‰)],,0)),_xlfn.XLOOKUP($I199,IRMS[ID],IRMS[δ¹⁵NAir (‰)],,0),NA())</f>
        <v>3.19</v>
      </c>
      <c r="M199" s="26">
        <f>IF(ISNUMBER(_xlfn.XLOOKUP($I199,IRMS[ID],IRMS[%C],,0)),_xlfn.XLOOKUP($I199,IRMS[ID],IRMS[%C],,0),NA())*(Table1[[#This Row],[IRMS Weight (mg)]]/Table1[[#This Row],[Sample Weight (mg)]])</f>
        <v>5.3802744645376421</v>
      </c>
      <c r="N199" s="65">
        <f>IF(ISNUMBER(_xlfn.XLOOKUP($I199,IRMS[ID],IRMS[δ¹³CVPDB (‰)],,0)),_xlfn.XLOOKUP($I199,IRMS[ID],IRMS[δ¹³CVPDB (‰)],,0),NA())</f>
        <v>-21.29</v>
      </c>
    </row>
    <row r="200" spans="1:14" x14ac:dyDescent="0.35">
      <c r="A200" s="63">
        <v>44593</v>
      </c>
      <c r="B200" s="47">
        <v>3</v>
      </c>
      <c r="C200" s="12" t="s">
        <v>131</v>
      </c>
      <c r="D200" s="12" t="s">
        <v>116</v>
      </c>
      <c r="E200" s="12">
        <v>38</v>
      </c>
      <c r="F200" s="12" t="b">
        <v>0</v>
      </c>
      <c r="G200" s="12" t="s">
        <v>158</v>
      </c>
      <c r="H200" s="72">
        <v>22.146999999999998</v>
      </c>
      <c r="I200" s="49">
        <v>15295</v>
      </c>
      <c r="J200" s="69">
        <f>IF(ISNUMBER(_xlfn.XLOOKUP($I200,IRMS[ID],IRMS[Mass (mg)],,0)),_xlfn.XLOOKUP($I200,IRMS[ID],IRMS[Mass (mg)],,0),NA())</f>
        <v>100</v>
      </c>
      <c r="K200" s="25">
        <f>IF(ISNUMBER(_xlfn.XLOOKUP($I200,IRMS[ID],IRMS[%N],,0)),_xlfn.XLOOKUP($I200,IRMS[ID],IRMS[%N],,0),NA())*(Table1[[#This Row],[IRMS Weight (mg)]]/Table1[[#This Row],[Sample Weight (mg)]])</f>
        <v>0.40637558134284557</v>
      </c>
      <c r="L200" s="25">
        <f>IF(ISNUMBER(_xlfn.XLOOKUP($I200,IRMS[ID],IRMS[δ¹⁵NAir (‰)],,0)),_xlfn.XLOOKUP($I200,IRMS[ID],IRMS[δ¹⁵NAir (‰)],,0),NA())</f>
        <v>2.5299999999999998</v>
      </c>
      <c r="M200" s="26">
        <f>IF(ISNUMBER(_xlfn.XLOOKUP($I200,IRMS[ID],IRMS[%C],,0)),_xlfn.XLOOKUP($I200,IRMS[ID],IRMS[%C],,0),NA())*(Table1[[#This Row],[IRMS Weight (mg)]]/Table1[[#This Row],[Sample Weight (mg)]])</f>
        <v>11.288210592856823</v>
      </c>
      <c r="N200" s="65">
        <f>IF(ISNUMBER(_xlfn.XLOOKUP($I200,IRMS[ID],IRMS[δ¹³CVPDB (‰)],,0)),_xlfn.XLOOKUP($I200,IRMS[ID],IRMS[δ¹³CVPDB (‰)],,0),NA())</f>
        <v>-21.71</v>
      </c>
    </row>
    <row r="201" spans="1:14" x14ac:dyDescent="0.35">
      <c r="A201" s="63">
        <v>44593</v>
      </c>
      <c r="B201" s="47">
        <v>3</v>
      </c>
      <c r="C201" s="12" t="s">
        <v>132</v>
      </c>
      <c r="D201" s="12" t="s">
        <v>116</v>
      </c>
      <c r="E201" s="12">
        <v>42</v>
      </c>
      <c r="F201" s="12" t="b">
        <v>0</v>
      </c>
      <c r="G201" s="12" t="s">
        <v>158</v>
      </c>
      <c r="H201" s="72">
        <v>15.051</v>
      </c>
      <c r="I201" s="49">
        <v>15296</v>
      </c>
      <c r="J201" s="69">
        <f>IF(ISNUMBER(_xlfn.XLOOKUP($I201,IRMS[ID],IRMS[Mass (mg)],,0)),_xlfn.XLOOKUP($I201,IRMS[ID],IRMS[Mass (mg)],,0),NA())</f>
        <v>100</v>
      </c>
      <c r="K201" s="25">
        <f>IF(ISNUMBER(_xlfn.XLOOKUP($I201,IRMS[ID],IRMS[%N],,0)),_xlfn.XLOOKUP($I201,IRMS[ID],IRMS[%N],,0),NA())*(Table1[[#This Row],[IRMS Weight (mg)]]/Table1[[#This Row],[Sample Weight (mg)]])</f>
        <v>0.96339113680154143</v>
      </c>
      <c r="L201" s="25">
        <f>IF(ISNUMBER(_xlfn.XLOOKUP($I201,IRMS[ID],IRMS[δ¹⁵NAir (‰)],,0)),_xlfn.XLOOKUP($I201,IRMS[ID],IRMS[δ¹⁵NAir (‰)],,0),NA())</f>
        <v>1.1100000000000001</v>
      </c>
      <c r="M201" s="26">
        <f>IF(ISNUMBER(_xlfn.XLOOKUP($I201,IRMS[ID],IRMS[%C],,0)),_xlfn.XLOOKUP($I201,IRMS[ID],IRMS[%C],,0),NA())*(Table1[[#This Row],[IRMS Weight (mg)]]/Table1[[#This Row],[Sample Weight (mg)]])</f>
        <v>25.712577237392864</v>
      </c>
      <c r="N201" s="65">
        <f>IF(ISNUMBER(_xlfn.XLOOKUP($I201,IRMS[ID],IRMS[δ¹³CVPDB (‰)],,0)),_xlfn.XLOOKUP($I201,IRMS[ID],IRMS[δ¹³CVPDB (‰)],,0),NA())</f>
        <v>-22.12</v>
      </c>
    </row>
    <row r="202" spans="1:14" x14ac:dyDescent="0.35">
      <c r="A202" s="63">
        <v>44593</v>
      </c>
      <c r="B202" s="47">
        <v>3</v>
      </c>
      <c r="C202" s="12" t="s">
        <v>133</v>
      </c>
      <c r="D202" s="12" t="s">
        <v>116</v>
      </c>
      <c r="E202" s="12">
        <v>42</v>
      </c>
      <c r="F202" s="12" t="b">
        <v>0</v>
      </c>
      <c r="G202" s="12" t="s">
        <v>158</v>
      </c>
      <c r="H202" s="72">
        <v>10.537000000000001</v>
      </c>
      <c r="I202" s="49">
        <v>15297</v>
      </c>
      <c r="J202" s="69">
        <f>IF(ISNUMBER(_xlfn.XLOOKUP($I202,IRMS[ID],IRMS[Mass (mg)],,0)),_xlfn.XLOOKUP($I202,IRMS[ID],IRMS[Mass (mg)],,0),NA())</f>
        <v>100</v>
      </c>
      <c r="K202" s="25">
        <f>IF(ISNUMBER(_xlfn.XLOOKUP($I202,IRMS[ID],IRMS[%N],,0)),_xlfn.XLOOKUP($I202,IRMS[ID],IRMS[%N],,0),NA())*(Table1[[#This Row],[IRMS Weight (mg)]]/Table1[[#This Row],[Sample Weight (mg)]])</f>
        <v>0.95852709499857636</v>
      </c>
      <c r="L202" s="25">
        <f>IF(ISNUMBER(_xlfn.XLOOKUP($I202,IRMS[ID],IRMS[δ¹⁵NAir (‰)],,0)),_xlfn.XLOOKUP($I202,IRMS[ID],IRMS[δ¹⁵NAir (‰)],,0),NA())</f>
        <v>0.74</v>
      </c>
      <c r="M202" s="26">
        <f>IF(ISNUMBER(_xlfn.XLOOKUP($I202,IRMS[ID],IRMS[%C],,0)),_xlfn.XLOOKUP($I202,IRMS[ID],IRMS[%C],,0),NA())*(Table1[[#This Row],[IRMS Weight (mg)]]/Table1[[#This Row],[Sample Weight (mg)]])</f>
        <v>28.566005504413017</v>
      </c>
      <c r="N202" s="65">
        <f>IF(ISNUMBER(_xlfn.XLOOKUP($I202,IRMS[ID],IRMS[δ¹³CVPDB (‰)],,0)),_xlfn.XLOOKUP($I202,IRMS[ID],IRMS[δ¹³CVPDB (‰)],,0),NA())</f>
        <v>-21.9</v>
      </c>
    </row>
    <row r="203" spans="1:14" x14ac:dyDescent="0.35">
      <c r="A203" s="63">
        <v>44594</v>
      </c>
      <c r="B203" s="47">
        <v>4</v>
      </c>
      <c r="C203" s="12" t="s">
        <v>106</v>
      </c>
      <c r="D203" s="12" t="s">
        <v>116</v>
      </c>
      <c r="E203" s="12">
        <v>0</v>
      </c>
      <c r="F203" s="12" t="b">
        <v>0</v>
      </c>
      <c r="G203" s="12" t="s">
        <v>158</v>
      </c>
      <c r="H203" s="72">
        <v>11.445</v>
      </c>
      <c r="I203" s="49">
        <v>16102</v>
      </c>
      <c r="J203" s="69">
        <f>IF(ISNUMBER(_xlfn.XLOOKUP($I203,IRMS[ID],IRMS[Mass (mg)],,0)),_xlfn.XLOOKUP($I203,IRMS[ID],IRMS[Mass (mg)],,0),NA())</f>
        <v>100</v>
      </c>
      <c r="K203" s="25">
        <f>IF(ISNUMBER(_xlfn.XLOOKUP($I203,IRMS[ID],IRMS[%N],,0)),_xlfn.XLOOKUP($I203,IRMS[ID],IRMS[%N],,0),NA())*(Table1[[#This Row],[IRMS Weight (mg)]]/Table1[[#This Row],[Sample Weight (mg)]])</f>
        <v>0.5731760594145916</v>
      </c>
      <c r="L203" s="25">
        <f>IF(ISNUMBER(_xlfn.XLOOKUP($I203,IRMS[ID],IRMS[δ¹⁵NAir (‰)],,0)),_xlfn.XLOOKUP($I203,IRMS[ID],IRMS[δ¹⁵NAir (‰)],,0),NA())</f>
        <v>8.4499999999999993</v>
      </c>
      <c r="M203" s="26">
        <f>IF(ISNUMBER(_xlfn.XLOOKUP($I203,IRMS[ID],IRMS[%C],,0)),_xlfn.XLOOKUP($I203,IRMS[ID],IRMS[%C],,0),NA())*(Table1[[#This Row],[IRMS Weight (mg)]]/Table1[[#This Row],[Sample Weight (mg)]])</f>
        <v>6.4744429882044559</v>
      </c>
      <c r="N203" s="65">
        <f>IF(ISNUMBER(_xlfn.XLOOKUP($I203,IRMS[ID],IRMS[δ¹³CVPDB (‰)],,0)),_xlfn.XLOOKUP($I203,IRMS[ID],IRMS[δ¹³CVPDB (‰)],,0),NA())</f>
        <v>-21.14</v>
      </c>
    </row>
    <row r="204" spans="1:14" x14ac:dyDescent="0.35">
      <c r="A204" s="63">
        <v>44594</v>
      </c>
      <c r="B204" s="47">
        <v>4</v>
      </c>
      <c r="C204" s="12" t="s">
        <v>26</v>
      </c>
      <c r="D204" s="12" t="s">
        <v>116</v>
      </c>
      <c r="E204" s="12">
        <v>1</v>
      </c>
      <c r="F204" s="12" t="b">
        <v>0</v>
      </c>
      <c r="G204" s="12" t="s">
        <v>158</v>
      </c>
      <c r="H204" s="72">
        <v>12.301</v>
      </c>
      <c r="I204" s="49">
        <v>16103</v>
      </c>
      <c r="J204" s="69">
        <f>IF(ISNUMBER(_xlfn.XLOOKUP($I204,IRMS[ID],IRMS[Mass (mg)],,0)),_xlfn.XLOOKUP($I204,IRMS[ID],IRMS[Mass (mg)],,0),NA())</f>
        <v>100</v>
      </c>
      <c r="K204" s="25">
        <f>IF(ISNUMBER(_xlfn.XLOOKUP($I204,IRMS[ID],IRMS[%N],,0)),_xlfn.XLOOKUP($I204,IRMS[ID],IRMS[%N],,0),NA())*(Table1[[#This Row],[IRMS Weight (mg)]]/Table1[[#This Row],[Sample Weight (mg)]])</f>
        <v>0.43492398991951869</v>
      </c>
      <c r="L204" s="25">
        <f>IF(ISNUMBER(_xlfn.XLOOKUP($I204,IRMS[ID],IRMS[δ¹⁵NAir (‰)],,0)),_xlfn.XLOOKUP($I204,IRMS[ID],IRMS[δ¹⁵NAir (‰)],,0),NA())</f>
        <v>7.96</v>
      </c>
      <c r="M204" s="26">
        <f>IF(ISNUMBER(_xlfn.XLOOKUP($I204,IRMS[ID],IRMS[%C],,0)),_xlfn.XLOOKUP($I204,IRMS[ID],IRMS[%C],,0),NA())*(Table1[[#This Row],[IRMS Weight (mg)]]/Table1[[#This Row],[Sample Weight (mg)]])</f>
        <v>4.869522803024144</v>
      </c>
      <c r="N204" s="65">
        <f>IF(ISNUMBER(_xlfn.XLOOKUP($I204,IRMS[ID],IRMS[δ¹³CVPDB (‰)],,0)),_xlfn.XLOOKUP($I204,IRMS[ID],IRMS[δ¹³CVPDB (‰)],,0),NA())</f>
        <v>-20.59</v>
      </c>
    </row>
    <row r="205" spans="1:14" x14ac:dyDescent="0.35">
      <c r="A205" s="63">
        <v>44594</v>
      </c>
      <c r="B205" s="47">
        <v>4</v>
      </c>
      <c r="C205" s="12" t="s">
        <v>27</v>
      </c>
      <c r="D205" s="12" t="s">
        <v>116</v>
      </c>
      <c r="E205" s="12">
        <v>2</v>
      </c>
      <c r="F205" s="12" t="b">
        <v>0</v>
      </c>
      <c r="G205" s="12" t="s">
        <v>158</v>
      </c>
      <c r="H205" s="72">
        <v>15.048999999999999</v>
      </c>
      <c r="I205" s="49">
        <v>16104</v>
      </c>
      <c r="J205" s="69">
        <f>IF(ISNUMBER(_xlfn.XLOOKUP($I205,IRMS[ID],IRMS[Mass (mg)],,0)),_xlfn.XLOOKUP($I205,IRMS[ID],IRMS[Mass (mg)],,0),NA())</f>
        <v>100</v>
      </c>
      <c r="K205" s="25">
        <f>IF(ISNUMBER(_xlfn.XLOOKUP($I205,IRMS[ID],IRMS[%N],,0)),_xlfn.XLOOKUP($I205,IRMS[ID],IRMS[%N],,0),NA())*(Table1[[#This Row],[IRMS Weight (mg)]]/Table1[[#This Row],[Sample Weight (mg)]])</f>
        <v>0.40600704365738594</v>
      </c>
      <c r="L205" s="25">
        <f>IF(ISNUMBER(_xlfn.XLOOKUP($I205,IRMS[ID],IRMS[δ¹⁵NAir (‰)],,0)),_xlfn.XLOOKUP($I205,IRMS[ID],IRMS[δ¹⁵NAir (‰)],,0),NA())</f>
        <v>7.8</v>
      </c>
      <c r="M205" s="26">
        <f>IF(ISNUMBER(_xlfn.XLOOKUP($I205,IRMS[ID],IRMS[%C],,0)),_xlfn.XLOOKUP($I205,IRMS[ID],IRMS[%C],,0),NA())*(Table1[[#This Row],[IRMS Weight (mg)]]/Table1[[#This Row],[Sample Weight (mg)]])</f>
        <v>4.6780516977872288</v>
      </c>
      <c r="N205" s="65">
        <f>IF(ISNUMBER(_xlfn.XLOOKUP($I205,IRMS[ID],IRMS[δ¹³CVPDB (‰)],,0)),_xlfn.XLOOKUP($I205,IRMS[ID],IRMS[δ¹³CVPDB (‰)],,0),NA())</f>
        <v>-20.63</v>
      </c>
    </row>
    <row r="206" spans="1:14" x14ac:dyDescent="0.35">
      <c r="A206" s="63">
        <v>44594</v>
      </c>
      <c r="B206" s="47">
        <v>4</v>
      </c>
      <c r="C206" s="12" t="s">
        <v>28</v>
      </c>
      <c r="D206" s="12" t="s">
        <v>116</v>
      </c>
      <c r="E206" s="12">
        <v>3</v>
      </c>
      <c r="F206" s="12" t="b">
        <v>0</v>
      </c>
      <c r="G206" s="12" t="s">
        <v>158</v>
      </c>
      <c r="H206" s="72">
        <v>22.052</v>
      </c>
      <c r="I206" s="49">
        <v>16105</v>
      </c>
      <c r="J206" s="69">
        <f>IF(ISNUMBER(_xlfn.XLOOKUP($I206,IRMS[ID],IRMS[Mass (mg)],,0)),_xlfn.XLOOKUP($I206,IRMS[ID],IRMS[Mass (mg)],,0),NA())</f>
        <v>100</v>
      </c>
      <c r="K206" s="25">
        <f>IF(ISNUMBER(_xlfn.XLOOKUP($I206,IRMS[ID],IRMS[%N],,0)),_xlfn.XLOOKUP($I206,IRMS[ID],IRMS[%N],,0),NA())*(Table1[[#This Row],[IRMS Weight (mg)]]/Table1[[#This Row],[Sample Weight (mg)]])</f>
        <v>0.3804643569744241</v>
      </c>
      <c r="L206" s="25">
        <f>IF(ISNUMBER(_xlfn.XLOOKUP($I206,IRMS[ID],IRMS[δ¹⁵NAir (‰)],,0)),_xlfn.XLOOKUP($I206,IRMS[ID],IRMS[δ¹⁵NAir (‰)],,0),NA())</f>
        <v>7.98</v>
      </c>
      <c r="M206" s="26">
        <f>IF(ISNUMBER(_xlfn.XLOOKUP($I206,IRMS[ID],IRMS[%C],,0)),_xlfn.XLOOKUP($I206,IRMS[ID],IRMS[%C],,0),NA())*(Table1[[#This Row],[IRMS Weight (mg)]]/Table1[[#This Row],[Sample Weight (mg)]])</f>
        <v>4.521131870125159</v>
      </c>
      <c r="N206" s="65">
        <f>IF(ISNUMBER(_xlfn.XLOOKUP($I206,IRMS[ID],IRMS[δ¹³CVPDB (‰)],,0)),_xlfn.XLOOKUP($I206,IRMS[ID],IRMS[δ¹³CVPDB (‰)],,0),NA())</f>
        <v>-20.65</v>
      </c>
    </row>
    <row r="207" spans="1:14" x14ac:dyDescent="0.35">
      <c r="A207" s="63">
        <v>44594</v>
      </c>
      <c r="B207" s="47">
        <v>4</v>
      </c>
      <c r="C207" s="12" t="s">
        <v>29</v>
      </c>
      <c r="D207" s="12" t="s">
        <v>116</v>
      </c>
      <c r="E207" s="12">
        <v>4</v>
      </c>
      <c r="F207" s="12" t="b">
        <v>0</v>
      </c>
      <c r="G207" s="12" t="s">
        <v>158</v>
      </c>
      <c r="H207" s="72">
        <v>19.428999999999998</v>
      </c>
      <c r="I207" s="49">
        <v>16106</v>
      </c>
      <c r="J207" s="69">
        <f>IF(ISNUMBER(_xlfn.XLOOKUP($I207,IRMS[ID],IRMS[Mass (mg)],,0)),_xlfn.XLOOKUP($I207,IRMS[ID],IRMS[Mass (mg)],,0),NA())</f>
        <v>100</v>
      </c>
      <c r="K207" s="25">
        <f>IF(ISNUMBER(_xlfn.XLOOKUP($I207,IRMS[ID],IRMS[%N],,0)),_xlfn.XLOOKUP($I207,IRMS[ID],IRMS[%N],,0),NA())*(Table1[[#This Row],[IRMS Weight (mg)]]/Table1[[#This Row],[Sample Weight (mg)]])</f>
        <v>0.3474188069380823</v>
      </c>
      <c r="L207" s="25">
        <f>IF(ISNUMBER(_xlfn.XLOOKUP($I207,IRMS[ID],IRMS[δ¹⁵NAir (‰)],,0)),_xlfn.XLOOKUP($I207,IRMS[ID],IRMS[δ¹⁵NAir (‰)],,0),NA())</f>
        <v>7.91</v>
      </c>
      <c r="M207" s="26">
        <f>IF(ISNUMBER(_xlfn.XLOOKUP($I207,IRMS[ID],IRMS[%C],,0)),_xlfn.XLOOKUP($I207,IRMS[ID],IRMS[%C],,0),NA())*(Table1[[#This Row],[IRMS Weight (mg)]]/Table1[[#This Row],[Sample Weight (mg)]])</f>
        <v>4.2153481908487311</v>
      </c>
      <c r="N207" s="65">
        <f>IF(ISNUMBER(_xlfn.XLOOKUP($I207,IRMS[ID],IRMS[δ¹³CVPDB (‰)],,0)),_xlfn.XLOOKUP($I207,IRMS[ID],IRMS[δ¹³CVPDB (‰)],,0),NA())</f>
        <v>-20.5</v>
      </c>
    </row>
    <row r="208" spans="1:14" x14ac:dyDescent="0.35">
      <c r="A208" s="63">
        <v>44594</v>
      </c>
      <c r="B208" s="47">
        <v>4</v>
      </c>
      <c r="C208" s="12" t="s">
        <v>30</v>
      </c>
      <c r="D208" s="12" t="s">
        <v>116</v>
      </c>
      <c r="E208" s="12">
        <v>6</v>
      </c>
      <c r="F208" s="12" t="b">
        <v>0</v>
      </c>
      <c r="G208" s="12" t="s">
        <v>158</v>
      </c>
      <c r="H208" s="72">
        <v>21.082999999999998</v>
      </c>
      <c r="I208" s="49">
        <v>16107</v>
      </c>
      <c r="J208" s="69">
        <f>IF(ISNUMBER(_xlfn.XLOOKUP($I208,IRMS[ID],IRMS[Mass (mg)],,0)),_xlfn.XLOOKUP($I208,IRMS[ID],IRMS[Mass (mg)],,0),NA())</f>
        <v>100</v>
      </c>
      <c r="K208" s="25">
        <f>IF(ISNUMBER(_xlfn.XLOOKUP($I208,IRMS[ID],IRMS[%N],,0)),_xlfn.XLOOKUP($I208,IRMS[ID],IRMS[%N],,0),NA())*(Table1[[#This Row],[IRMS Weight (mg)]]/Table1[[#This Row],[Sample Weight (mg)]])</f>
        <v>0.35431390219608216</v>
      </c>
      <c r="L208" s="25">
        <f>IF(ISNUMBER(_xlfn.XLOOKUP($I208,IRMS[ID],IRMS[δ¹⁵NAir (‰)],,0)),_xlfn.XLOOKUP($I208,IRMS[ID],IRMS[δ¹⁵NAir (‰)],,0),NA())</f>
        <v>7.92</v>
      </c>
      <c r="M208" s="26">
        <f>IF(ISNUMBER(_xlfn.XLOOKUP($I208,IRMS[ID],IRMS[%C],,0)),_xlfn.XLOOKUP($I208,IRMS[ID],IRMS[%C],,0),NA())*(Table1[[#This Row],[IRMS Weight (mg)]]/Table1[[#This Row],[Sample Weight (mg)]])</f>
        <v>4.1929516672200355</v>
      </c>
      <c r="N208" s="65">
        <f>IF(ISNUMBER(_xlfn.XLOOKUP($I208,IRMS[ID],IRMS[δ¹³CVPDB (‰)],,0)),_xlfn.XLOOKUP($I208,IRMS[ID],IRMS[δ¹³CVPDB (‰)],,0),NA())</f>
        <v>-20.38</v>
      </c>
    </row>
    <row r="209" spans="1:14" x14ac:dyDescent="0.35">
      <c r="A209" s="63">
        <v>44594</v>
      </c>
      <c r="B209" s="47">
        <v>4</v>
      </c>
      <c r="C209" s="59" t="s">
        <v>31</v>
      </c>
      <c r="D209" s="12" t="s">
        <v>116</v>
      </c>
      <c r="E209" s="59">
        <v>8</v>
      </c>
      <c r="F209" s="12" t="b">
        <v>0</v>
      </c>
      <c r="G209" s="12" t="s">
        <v>158</v>
      </c>
      <c r="H209" s="71">
        <v>21.335999999999999</v>
      </c>
      <c r="I209" s="49">
        <v>16108</v>
      </c>
      <c r="J209" s="70">
        <f>IF(ISNUMBER(_xlfn.XLOOKUP($I209,IRMS[ID],IRMS[Mass (mg)],,0)),_xlfn.XLOOKUP($I209,IRMS[ID],IRMS[Mass (mg)],,0),NA())</f>
        <v>100</v>
      </c>
      <c r="K209" s="37">
        <f>IF(ISNUMBER(_xlfn.XLOOKUP($I209,IRMS[ID],IRMS[%N],,0)),_xlfn.XLOOKUP($I209,IRMS[ID],IRMS[%N],,0),NA())*(Table1[[#This Row],[IRMS Weight (mg)]]/Table1[[#This Row],[Sample Weight (mg)]])</f>
        <v>0.33980127484064493</v>
      </c>
      <c r="L209" s="37">
        <f>IF(ISNUMBER(_xlfn.XLOOKUP($I209,IRMS[ID],IRMS[δ¹⁵NAir (‰)],,0)),_xlfn.XLOOKUP($I209,IRMS[ID],IRMS[δ¹⁵NAir (‰)],,0),NA())</f>
        <v>8.0299999999999994</v>
      </c>
      <c r="M209" s="41">
        <f>IF(ISNUMBER(_xlfn.XLOOKUP($I209,IRMS[ID],IRMS[%C],,0)),_xlfn.XLOOKUP($I209,IRMS[ID],IRMS[%C],,0),NA())*(Table1[[#This Row],[IRMS Weight (mg)]]/Table1[[#This Row],[Sample Weight (mg)]])</f>
        <v>4.026059242594676</v>
      </c>
      <c r="N209" s="66">
        <f>IF(ISNUMBER(_xlfn.XLOOKUP($I209,IRMS[ID],IRMS[δ¹³CVPDB (‰)],,0)),_xlfn.XLOOKUP($I209,IRMS[ID],IRMS[δ¹³CVPDB (‰)],,0),NA())</f>
        <v>-20.41</v>
      </c>
    </row>
    <row r="210" spans="1:14" x14ac:dyDescent="0.35">
      <c r="A210" s="63">
        <v>44594</v>
      </c>
      <c r="B210" s="47">
        <v>4</v>
      </c>
      <c r="C210" s="12" t="s">
        <v>32</v>
      </c>
      <c r="D210" s="12" t="s">
        <v>116</v>
      </c>
      <c r="E210" s="12">
        <v>10</v>
      </c>
      <c r="F210" s="12" t="b">
        <v>0</v>
      </c>
      <c r="G210" s="12" t="s">
        <v>158</v>
      </c>
      <c r="H210" s="72">
        <v>19.481999999999999</v>
      </c>
      <c r="I210" s="49">
        <v>16109</v>
      </c>
      <c r="J210" s="69">
        <f>IF(ISNUMBER(_xlfn.XLOOKUP($I210,IRMS[ID],IRMS[Mass (mg)],,0)),_xlfn.XLOOKUP($I210,IRMS[ID],IRMS[Mass (mg)],,0),NA())</f>
        <v>100</v>
      </c>
      <c r="K210" s="25">
        <f>IF(ISNUMBER(_xlfn.XLOOKUP($I210,IRMS[ID],IRMS[%N],,0)),_xlfn.XLOOKUP($I210,IRMS[ID],IRMS[%N],,0),NA())*(Table1[[#This Row],[IRMS Weight (mg)]]/Table1[[#This Row],[Sample Weight (mg)]])</f>
        <v>0.28487834924545735</v>
      </c>
      <c r="L210" s="25">
        <f>IF(ISNUMBER(_xlfn.XLOOKUP($I210,IRMS[ID],IRMS[δ¹⁵NAir (‰)],,0)),_xlfn.XLOOKUP($I210,IRMS[ID],IRMS[δ¹⁵NAir (‰)],,0),NA())</f>
        <v>7.6</v>
      </c>
      <c r="M210" s="26">
        <f>IF(ISNUMBER(_xlfn.XLOOKUP($I210,IRMS[ID],IRMS[%C],,0)),_xlfn.XLOOKUP($I210,IRMS[ID],IRMS[%C],,0),NA())*(Table1[[#This Row],[IRMS Weight (mg)]]/Table1[[#This Row],[Sample Weight (mg)]])</f>
        <v>3.4185401909454884</v>
      </c>
      <c r="N210" s="65">
        <f>IF(ISNUMBER(_xlfn.XLOOKUP($I210,IRMS[ID],IRMS[δ¹³CVPDB (‰)],,0)),_xlfn.XLOOKUP($I210,IRMS[ID],IRMS[δ¹³CVPDB (‰)],,0),NA())</f>
        <v>-20.32</v>
      </c>
    </row>
    <row r="211" spans="1:14" x14ac:dyDescent="0.35">
      <c r="A211" s="63">
        <v>44594</v>
      </c>
      <c r="B211" s="47">
        <v>4</v>
      </c>
      <c r="C211" s="12" t="s">
        <v>33</v>
      </c>
      <c r="D211" s="12" t="s">
        <v>116</v>
      </c>
      <c r="E211" s="12">
        <v>12</v>
      </c>
      <c r="F211" s="12" t="b">
        <v>0</v>
      </c>
      <c r="G211" s="12" t="s">
        <v>158</v>
      </c>
      <c r="H211" s="72">
        <v>21.09</v>
      </c>
      <c r="I211" s="49">
        <v>16110</v>
      </c>
      <c r="J211" s="69">
        <f>IF(ISNUMBER(_xlfn.XLOOKUP($I211,IRMS[ID],IRMS[Mass (mg)],,0)),_xlfn.XLOOKUP($I211,IRMS[ID],IRMS[Mass (mg)],,0),NA())</f>
        <v>100</v>
      </c>
      <c r="K211" s="25">
        <f>IF(ISNUMBER(_xlfn.XLOOKUP($I211,IRMS[ID],IRMS[%N],,0)),_xlfn.XLOOKUP($I211,IRMS[ID],IRMS[%N],,0),NA())*(Table1[[#This Row],[IRMS Weight (mg)]]/Table1[[#This Row],[Sample Weight (mg)]])</f>
        <v>0.25936462778568042</v>
      </c>
      <c r="L211" s="25">
        <f>IF(ISNUMBER(_xlfn.XLOOKUP($I211,IRMS[ID],IRMS[δ¹⁵NAir (‰)],,0)),_xlfn.XLOOKUP($I211,IRMS[ID],IRMS[δ¹⁵NAir (‰)],,0),NA())</f>
        <v>7.52</v>
      </c>
      <c r="M211" s="26">
        <f>IF(ISNUMBER(_xlfn.XLOOKUP($I211,IRMS[ID],IRMS[%C],,0)),_xlfn.XLOOKUP($I211,IRMS[ID],IRMS[%C],,0),NA())*(Table1[[#This Row],[IRMS Weight (mg)]]/Table1[[#This Row],[Sample Weight (mg)]])</f>
        <v>3.1389284020862971</v>
      </c>
      <c r="N211" s="65">
        <f>IF(ISNUMBER(_xlfn.XLOOKUP($I211,IRMS[ID],IRMS[δ¹³CVPDB (‰)],,0)),_xlfn.XLOOKUP($I211,IRMS[ID],IRMS[δ¹³CVPDB (‰)],,0),NA())</f>
        <v>-19.68</v>
      </c>
    </row>
    <row r="212" spans="1:14" x14ac:dyDescent="0.35">
      <c r="A212" s="63">
        <v>44594</v>
      </c>
      <c r="B212" s="47">
        <v>4</v>
      </c>
      <c r="C212" s="12" t="s">
        <v>34</v>
      </c>
      <c r="D212" s="12" t="s">
        <v>116</v>
      </c>
      <c r="E212" s="12">
        <v>14</v>
      </c>
      <c r="F212" s="12" t="b">
        <v>0</v>
      </c>
      <c r="G212" s="12" t="s">
        <v>158</v>
      </c>
      <c r="H212" s="72">
        <v>22.206</v>
      </c>
      <c r="I212" s="49">
        <v>16111</v>
      </c>
      <c r="J212" s="69">
        <f>IF(ISNUMBER(_xlfn.XLOOKUP($I212,IRMS[ID],IRMS[Mass (mg)],,0)),_xlfn.XLOOKUP($I212,IRMS[ID],IRMS[Mass (mg)],,0),NA())</f>
        <v>100</v>
      </c>
      <c r="K212" s="25">
        <f>IF(ISNUMBER(_xlfn.XLOOKUP($I212,IRMS[ID],IRMS[%N],,0)),_xlfn.XLOOKUP($I212,IRMS[ID],IRMS[%N],,0),NA())*(Table1[[#This Row],[IRMS Weight (mg)]]/Table1[[#This Row],[Sample Weight (mg)]])</f>
        <v>0.24317751958930023</v>
      </c>
      <c r="L212" s="25">
        <f>IF(ISNUMBER(_xlfn.XLOOKUP($I212,IRMS[ID],IRMS[δ¹⁵NAir (‰)],,0)),_xlfn.XLOOKUP($I212,IRMS[ID],IRMS[δ¹⁵NAir (‰)],,0),NA())</f>
        <v>7.26</v>
      </c>
      <c r="M212" s="26">
        <f>IF(ISNUMBER(_xlfn.XLOOKUP($I212,IRMS[ID],IRMS[%C],,0)),_xlfn.XLOOKUP($I212,IRMS[ID],IRMS[%C],,0),NA())*(Table1[[#This Row],[IRMS Weight (mg)]]/Table1[[#This Row],[Sample Weight (mg)]])</f>
        <v>2.9856795460686305</v>
      </c>
      <c r="N212" s="65">
        <f>IF(ISNUMBER(_xlfn.XLOOKUP($I212,IRMS[ID],IRMS[δ¹³CVPDB (‰)],,0)),_xlfn.XLOOKUP($I212,IRMS[ID],IRMS[δ¹³CVPDB (‰)],,0),NA())</f>
        <v>-19.43</v>
      </c>
    </row>
    <row r="213" spans="1:14" x14ac:dyDescent="0.35">
      <c r="A213" s="63">
        <v>44594</v>
      </c>
      <c r="B213" s="47">
        <v>4</v>
      </c>
      <c r="C213" s="12" t="s">
        <v>35</v>
      </c>
      <c r="D213" s="12" t="s">
        <v>116</v>
      </c>
      <c r="E213" s="12">
        <v>16</v>
      </c>
      <c r="F213" s="12" t="b">
        <v>0</v>
      </c>
      <c r="G213" s="12" t="s">
        <v>158</v>
      </c>
      <c r="H213" s="72">
        <v>19.413</v>
      </c>
      <c r="I213" s="49">
        <v>16112</v>
      </c>
      <c r="J213" s="69">
        <f>IF(ISNUMBER(_xlfn.XLOOKUP($I213,IRMS[ID],IRMS[Mass (mg)],,0)),_xlfn.XLOOKUP($I213,IRMS[ID],IRMS[Mass (mg)],,0),NA())</f>
        <v>100</v>
      </c>
      <c r="K213" s="25">
        <f>IF(ISNUMBER(_xlfn.XLOOKUP($I213,IRMS[ID],IRMS[%N],,0)),_xlfn.XLOOKUP($I213,IRMS[ID],IRMS[%N],,0),NA())*(Table1[[#This Row],[IRMS Weight (mg)]]/Table1[[#This Row],[Sample Weight (mg)]])</f>
        <v>0.25189306135064132</v>
      </c>
      <c r="L213" s="25">
        <f>IF(ISNUMBER(_xlfn.XLOOKUP($I213,IRMS[ID],IRMS[δ¹⁵NAir (‰)],,0)),_xlfn.XLOOKUP($I213,IRMS[ID],IRMS[δ¹⁵NAir (‰)],,0),NA())</f>
        <v>6.86</v>
      </c>
      <c r="M213" s="26">
        <f>IF(ISNUMBER(_xlfn.XLOOKUP($I213,IRMS[ID],IRMS[%C],,0)),_xlfn.XLOOKUP($I213,IRMS[ID],IRMS[%C],,0),NA())*(Table1[[#This Row],[IRMS Weight (mg)]]/Table1[[#This Row],[Sample Weight (mg)]])</f>
        <v>3.075258847164271</v>
      </c>
      <c r="N213" s="65">
        <f>IF(ISNUMBER(_xlfn.XLOOKUP($I213,IRMS[ID],IRMS[δ¹³CVPDB (‰)],,0)),_xlfn.XLOOKUP($I213,IRMS[ID],IRMS[δ¹³CVPDB (‰)],,0),NA())</f>
        <v>-20.14</v>
      </c>
    </row>
    <row r="214" spans="1:14" x14ac:dyDescent="0.35">
      <c r="A214" s="63">
        <v>44594</v>
      </c>
      <c r="B214" s="47">
        <v>4</v>
      </c>
      <c r="C214" s="12" t="s">
        <v>36</v>
      </c>
      <c r="D214" s="12" t="s">
        <v>116</v>
      </c>
      <c r="E214" s="12">
        <v>18</v>
      </c>
      <c r="F214" s="12" t="b">
        <v>0</v>
      </c>
      <c r="G214" s="12" t="s">
        <v>158</v>
      </c>
      <c r="H214" s="72">
        <v>22.401</v>
      </c>
      <c r="I214" s="49">
        <v>16113</v>
      </c>
      <c r="J214" s="69">
        <f>IF(ISNUMBER(_xlfn.XLOOKUP($I214,IRMS[ID],IRMS[Mass (mg)],,0)),_xlfn.XLOOKUP($I214,IRMS[ID],IRMS[Mass (mg)],,0),NA())</f>
        <v>100</v>
      </c>
      <c r="K214" s="25">
        <f>IF(ISNUMBER(_xlfn.XLOOKUP($I214,IRMS[ID],IRMS[%N],,0)),_xlfn.XLOOKUP($I214,IRMS[ID],IRMS[%N],,0),NA())*(Table1[[#This Row],[IRMS Weight (mg)]]/Table1[[#This Row],[Sample Weight (mg)]])</f>
        <v>0.25891701263336464</v>
      </c>
      <c r="L214" s="25">
        <f>IF(ISNUMBER(_xlfn.XLOOKUP($I214,IRMS[ID],IRMS[δ¹⁵NAir (‰)],,0)),_xlfn.XLOOKUP($I214,IRMS[ID],IRMS[δ¹⁵NAir (‰)],,0),NA())</f>
        <v>6.57</v>
      </c>
      <c r="M214" s="26">
        <f>IF(ISNUMBER(_xlfn.XLOOKUP($I214,IRMS[ID],IRMS[%C],,0)),_xlfn.XLOOKUP($I214,IRMS[ID],IRMS[%C],,0),NA())*(Table1[[#This Row],[IRMS Weight (mg)]]/Table1[[#This Row],[Sample Weight (mg)]])</f>
        <v>2.9373688674612746</v>
      </c>
      <c r="N214" s="65">
        <f>IF(ISNUMBER(_xlfn.XLOOKUP($I214,IRMS[ID],IRMS[δ¹³CVPDB (‰)],,0)),_xlfn.XLOOKUP($I214,IRMS[ID],IRMS[δ¹³CVPDB (‰)],,0),NA())</f>
        <v>-19.260000000000002</v>
      </c>
    </row>
    <row r="215" spans="1:14" x14ac:dyDescent="0.35">
      <c r="A215" s="63">
        <v>44594</v>
      </c>
      <c r="B215" s="47">
        <v>4</v>
      </c>
      <c r="C215" s="12" t="s">
        <v>37</v>
      </c>
      <c r="D215" s="12" t="s">
        <v>116</v>
      </c>
      <c r="E215" s="12">
        <v>20</v>
      </c>
      <c r="F215" s="12" t="b">
        <v>0</v>
      </c>
      <c r="G215" s="12" t="s">
        <v>158</v>
      </c>
      <c r="H215" s="72">
        <v>21.501000000000001</v>
      </c>
      <c r="I215" s="49">
        <v>16114</v>
      </c>
      <c r="J215" s="69">
        <f>IF(ISNUMBER(_xlfn.XLOOKUP($I215,IRMS[ID],IRMS[Mass (mg)],,0)),_xlfn.XLOOKUP($I215,IRMS[ID],IRMS[Mass (mg)],,0),NA())</f>
        <v>100</v>
      </c>
      <c r="K215" s="25">
        <f>IF(ISNUMBER(_xlfn.XLOOKUP($I215,IRMS[ID],IRMS[%N],,0)),_xlfn.XLOOKUP($I215,IRMS[ID],IRMS[%N],,0),NA())*(Table1[[#This Row],[IRMS Weight (mg)]]/Table1[[#This Row],[Sample Weight (mg)]])</f>
        <v>0.25440677177805682</v>
      </c>
      <c r="L215" s="25">
        <f>IF(ISNUMBER(_xlfn.XLOOKUP($I215,IRMS[ID],IRMS[δ¹⁵NAir (‰)],,0)),_xlfn.XLOOKUP($I215,IRMS[ID],IRMS[δ¹⁵NAir (‰)],,0),NA())</f>
        <v>6.4</v>
      </c>
      <c r="M215" s="26">
        <f>IF(ISNUMBER(_xlfn.XLOOKUP($I215,IRMS[ID],IRMS[%C],,0)),_xlfn.XLOOKUP($I215,IRMS[ID],IRMS[%C],,0),NA())*(Table1[[#This Row],[IRMS Weight (mg)]]/Table1[[#This Row],[Sample Weight (mg)]])</f>
        <v>3.1347379191665503</v>
      </c>
      <c r="N215" s="65">
        <f>IF(ISNUMBER(_xlfn.XLOOKUP($I215,IRMS[ID],IRMS[δ¹³CVPDB (‰)],,0)),_xlfn.XLOOKUP($I215,IRMS[ID],IRMS[δ¹³CVPDB (‰)],,0),NA())</f>
        <v>-19.46</v>
      </c>
    </row>
    <row r="216" spans="1:14" x14ac:dyDescent="0.35">
      <c r="A216" s="63">
        <v>44594</v>
      </c>
      <c r="B216" s="47">
        <v>4</v>
      </c>
      <c r="C216" s="12" t="s">
        <v>38</v>
      </c>
      <c r="D216" s="12" t="s">
        <v>116</v>
      </c>
      <c r="E216" s="12">
        <v>22</v>
      </c>
      <c r="F216" s="12" t="b">
        <v>0</v>
      </c>
      <c r="G216" s="12" t="s">
        <v>158</v>
      </c>
      <c r="H216" s="72">
        <v>17.109000000000002</v>
      </c>
      <c r="I216" s="49">
        <v>16115</v>
      </c>
      <c r="J216" s="69">
        <f>IF(ISNUMBER(_xlfn.XLOOKUP($I216,IRMS[ID],IRMS[Mass (mg)],,0)),_xlfn.XLOOKUP($I216,IRMS[ID],IRMS[Mass (mg)],,0),NA())</f>
        <v>100</v>
      </c>
      <c r="K216" s="25">
        <f>IF(ISNUMBER(_xlfn.XLOOKUP($I216,IRMS[ID],IRMS[%N],,0)),_xlfn.XLOOKUP($I216,IRMS[ID],IRMS[%N],,0),NA())*(Table1[[#This Row],[IRMS Weight (mg)]]/Table1[[#This Row],[Sample Weight (mg)]])</f>
        <v>0.25542112338535272</v>
      </c>
      <c r="L216" s="25">
        <f>IF(ISNUMBER(_xlfn.XLOOKUP($I216,IRMS[ID],IRMS[δ¹⁵NAir (‰)],,0)),_xlfn.XLOOKUP($I216,IRMS[ID],IRMS[δ¹⁵NAir (‰)],,0),NA())</f>
        <v>5.62</v>
      </c>
      <c r="M216" s="26">
        <f>IF(ISNUMBER(_xlfn.XLOOKUP($I216,IRMS[ID],IRMS[%C],,0)),_xlfn.XLOOKUP($I216,IRMS[ID],IRMS[%C],,0),NA())*(Table1[[#This Row],[IRMS Weight (mg)]]/Table1[[#This Row],[Sample Weight (mg)]])</f>
        <v>3.4893915483079079</v>
      </c>
      <c r="N216" s="65">
        <f>IF(ISNUMBER(_xlfn.XLOOKUP($I216,IRMS[ID],IRMS[δ¹³CVPDB (‰)],,0)),_xlfn.XLOOKUP($I216,IRMS[ID],IRMS[δ¹³CVPDB (‰)],,0),NA())</f>
        <v>-20.73</v>
      </c>
    </row>
    <row r="217" spans="1:14" x14ac:dyDescent="0.35">
      <c r="A217" s="63">
        <v>44594</v>
      </c>
      <c r="B217" s="47">
        <v>4</v>
      </c>
      <c r="C217" s="12" t="s">
        <v>39</v>
      </c>
      <c r="D217" s="12" t="s">
        <v>116</v>
      </c>
      <c r="E217" s="12">
        <v>24</v>
      </c>
      <c r="F217" s="12" t="b">
        <v>0</v>
      </c>
      <c r="G217" s="12" t="s">
        <v>158</v>
      </c>
      <c r="H217" s="72">
        <v>23.814</v>
      </c>
      <c r="I217" s="49">
        <v>16116</v>
      </c>
      <c r="J217" s="69">
        <f>IF(ISNUMBER(_xlfn.XLOOKUP($I217,IRMS[ID],IRMS[Mass (mg)],,0)),_xlfn.XLOOKUP($I217,IRMS[ID],IRMS[Mass (mg)],,0),NA())</f>
        <v>100</v>
      </c>
      <c r="K217" s="25">
        <f>IF(ISNUMBER(_xlfn.XLOOKUP($I217,IRMS[ID],IRMS[%N],,0)),_xlfn.XLOOKUP($I217,IRMS[ID],IRMS[%N],,0),NA())*(Table1[[#This Row],[IRMS Weight (mg)]]/Table1[[#This Row],[Sample Weight (mg)]])</f>
        <v>0.24859326446628036</v>
      </c>
      <c r="L217" s="25">
        <f>IF(ISNUMBER(_xlfn.XLOOKUP($I217,IRMS[ID],IRMS[δ¹⁵NAir (‰)],,0)),_xlfn.XLOOKUP($I217,IRMS[ID],IRMS[δ¹⁵NAir (‰)],,0),NA())</f>
        <v>5.2</v>
      </c>
      <c r="M217" s="26">
        <f>IF(ISNUMBER(_xlfn.XLOOKUP($I217,IRMS[ID],IRMS[%C],,0)),_xlfn.XLOOKUP($I217,IRMS[ID],IRMS[%C],,0),NA())*(Table1[[#This Row],[IRMS Weight (mg)]]/Table1[[#This Row],[Sample Weight (mg)]])</f>
        <v>3.1914000167968424</v>
      </c>
      <c r="N217" s="65">
        <f>IF(ISNUMBER(_xlfn.XLOOKUP($I217,IRMS[ID],IRMS[δ¹³CVPDB (‰)],,0)),_xlfn.XLOOKUP($I217,IRMS[ID],IRMS[δ¹³CVPDB (‰)],,0),NA())</f>
        <v>-19.649999999999999</v>
      </c>
    </row>
    <row r="218" spans="1:14" x14ac:dyDescent="0.35">
      <c r="A218" s="63">
        <v>44594</v>
      </c>
      <c r="B218" s="47">
        <v>4</v>
      </c>
      <c r="C218" s="12" t="s">
        <v>40</v>
      </c>
      <c r="D218" s="12" t="s">
        <v>116</v>
      </c>
      <c r="E218" s="12">
        <v>26</v>
      </c>
      <c r="F218" s="12" t="b">
        <v>0</v>
      </c>
      <c r="G218" s="12" t="s">
        <v>158</v>
      </c>
      <c r="H218" s="72">
        <v>20.334</v>
      </c>
      <c r="I218" s="49">
        <v>16117</v>
      </c>
      <c r="J218" s="69">
        <f>IF(ISNUMBER(_xlfn.XLOOKUP($I218,IRMS[ID],IRMS[Mass (mg)],,0)),_xlfn.XLOOKUP($I218,IRMS[ID],IRMS[Mass (mg)],,0),NA())</f>
        <v>100</v>
      </c>
      <c r="K218" s="25">
        <f>IF(ISNUMBER(_xlfn.XLOOKUP($I218,IRMS[ID],IRMS[%N],,0)),_xlfn.XLOOKUP($I218,IRMS[ID],IRMS[%N],,0),NA())*(Table1[[#This Row],[IRMS Weight (mg)]]/Table1[[#This Row],[Sample Weight (mg)]])</f>
        <v>0.24982787449591817</v>
      </c>
      <c r="L218" s="25">
        <f>IF(ISNUMBER(_xlfn.XLOOKUP($I218,IRMS[ID],IRMS[δ¹⁵NAir (‰)],,0)),_xlfn.XLOOKUP($I218,IRMS[ID],IRMS[δ¹⁵NAir (‰)],,0),NA())</f>
        <v>5.25</v>
      </c>
      <c r="M218" s="26">
        <f>IF(ISNUMBER(_xlfn.XLOOKUP($I218,IRMS[ID],IRMS[%C],,0)),_xlfn.XLOOKUP($I218,IRMS[ID],IRMS[%C],,0),NA())*(Table1[[#This Row],[IRMS Weight (mg)]]/Table1[[#This Row],[Sample Weight (mg)]])</f>
        <v>3.1425199173797584</v>
      </c>
      <c r="N218" s="65">
        <f>IF(ISNUMBER(_xlfn.XLOOKUP($I218,IRMS[ID],IRMS[δ¹³CVPDB (‰)],,0)),_xlfn.XLOOKUP($I218,IRMS[ID],IRMS[δ¹³CVPDB (‰)],,0),NA())</f>
        <v>-19.579999999999998</v>
      </c>
    </row>
    <row r="219" spans="1:14" x14ac:dyDescent="0.35">
      <c r="A219" s="63">
        <v>44594</v>
      </c>
      <c r="B219" s="47">
        <v>4</v>
      </c>
      <c r="C219" s="12" t="s">
        <v>41</v>
      </c>
      <c r="D219" s="12" t="s">
        <v>116</v>
      </c>
      <c r="E219" s="12">
        <v>28</v>
      </c>
      <c r="F219" s="12" t="b">
        <v>0</v>
      </c>
      <c r="G219" s="12" t="s">
        <v>158</v>
      </c>
      <c r="H219" s="72">
        <v>20.466999999999999</v>
      </c>
      <c r="I219" s="49">
        <v>16118</v>
      </c>
      <c r="J219" s="69">
        <f>IF(ISNUMBER(_xlfn.XLOOKUP($I219,IRMS[ID],IRMS[Mass (mg)],,0)),_xlfn.XLOOKUP($I219,IRMS[ID],IRMS[Mass (mg)],,0),NA())</f>
        <v>100</v>
      </c>
      <c r="K219" s="25">
        <f>IF(ISNUMBER(_xlfn.XLOOKUP($I219,IRMS[ID],IRMS[%N],,0)),_xlfn.XLOOKUP($I219,IRMS[ID],IRMS[%N],,0),NA())*(Table1[[#This Row],[IRMS Weight (mg)]]/Table1[[#This Row],[Sample Weight (mg)]])</f>
        <v>0.25944202863145549</v>
      </c>
      <c r="L219" s="25">
        <f>IF(ISNUMBER(_xlfn.XLOOKUP($I219,IRMS[ID],IRMS[δ¹⁵NAir (‰)],,0)),_xlfn.XLOOKUP($I219,IRMS[ID],IRMS[δ¹⁵NAir (‰)],,0),NA())</f>
        <v>4.6500000000000004</v>
      </c>
      <c r="M219" s="26">
        <f>IF(ISNUMBER(_xlfn.XLOOKUP($I219,IRMS[ID],IRMS[%C],,0)),_xlfn.XLOOKUP($I219,IRMS[ID],IRMS[%C],,0),NA())*(Table1[[#This Row],[IRMS Weight (mg)]]/Table1[[#This Row],[Sample Weight (mg)]])</f>
        <v>3.2784482337421217</v>
      </c>
      <c r="N219" s="65">
        <f>IF(ISNUMBER(_xlfn.XLOOKUP($I219,IRMS[ID],IRMS[δ¹³CVPDB (‰)],,0)),_xlfn.XLOOKUP($I219,IRMS[ID],IRMS[δ¹³CVPDB (‰)],,0),NA())</f>
        <v>-19.78</v>
      </c>
    </row>
    <row r="220" spans="1:14" x14ac:dyDescent="0.35">
      <c r="A220" s="63">
        <v>44594</v>
      </c>
      <c r="B220" s="47">
        <v>4</v>
      </c>
      <c r="C220" s="12" t="s">
        <v>42</v>
      </c>
      <c r="D220" s="12" t="s">
        <v>116</v>
      </c>
      <c r="E220" s="12">
        <v>30</v>
      </c>
      <c r="F220" s="12" t="b">
        <v>0</v>
      </c>
      <c r="G220" s="12" t="s">
        <v>158</v>
      </c>
      <c r="H220" s="72">
        <v>23.146000000000001</v>
      </c>
      <c r="I220" s="49">
        <v>16119</v>
      </c>
      <c r="J220" s="69">
        <f>IF(ISNUMBER(_xlfn.XLOOKUP($I220,IRMS[ID],IRMS[Mass (mg)],,0)),_xlfn.XLOOKUP($I220,IRMS[ID],IRMS[Mass (mg)],,0),NA())</f>
        <v>100</v>
      </c>
      <c r="K220" s="25">
        <f>IF(ISNUMBER(_xlfn.XLOOKUP($I220,IRMS[ID],IRMS[%N],,0)),_xlfn.XLOOKUP($I220,IRMS[ID],IRMS[%N],,0),NA())*(Table1[[#This Row],[IRMS Weight (mg)]]/Table1[[#This Row],[Sample Weight (mg)]])</f>
        <v>0.27132117860537452</v>
      </c>
      <c r="L220" s="25">
        <f>IF(ISNUMBER(_xlfn.XLOOKUP($I220,IRMS[ID],IRMS[δ¹⁵NAir (‰)],,0)),_xlfn.XLOOKUP($I220,IRMS[ID],IRMS[δ¹⁵NAir (‰)],,0),NA())</f>
        <v>4.9400000000000004</v>
      </c>
      <c r="M220" s="26">
        <f>IF(ISNUMBER(_xlfn.XLOOKUP($I220,IRMS[ID],IRMS[%C],,0)),_xlfn.XLOOKUP($I220,IRMS[ID],IRMS[%C],,0),NA())*(Table1[[#This Row],[IRMS Weight (mg)]]/Table1[[#This Row],[Sample Weight (mg)]])</f>
        <v>3.4001555344335954</v>
      </c>
      <c r="N220" s="65">
        <f>IF(ISNUMBER(_xlfn.XLOOKUP($I220,IRMS[ID],IRMS[δ¹³CVPDB (‰)],,0)),_xlfn.XLOOKUP($I220,IRMS[ID],IRMS[δ¹³CVPDB (‰)],,0),NA())</f>
        <v>-19.45</v>
      </c>
    </row>
    <row r="221" spans="1:14" x14ac:dyDescent="0.35">
      <c r="A221" s="63">
        <v>44594</v>
      </c>
      <c r="B221" s="47">
        <v>4</v>
      </c>
      <c r="C221" s="12" t="s">
        <v>43</v>
      </c>
      <c r="D221" s="12" t="s">
        <v>116</v>
      </c>
      <c r="E221" s="12">
        <v>32</v>
      </c>
      <c r="F221" s="12" t="b">
        <v>0</v>
      </c>
      <c r="G221" s="12" t="s">
        <v>158</v>
      </c>
      <c r="H221" s="72">
        <v>22.03</v>
      </c>
      <c r="I221" s="49">
        <v>16120</v>
      </c>
      <c r="J221" s="69">
        <f>IF(ISNUMBER(_xlfn.XLOOKUP($I221,IRMS[ID],IRMS[Mass (mg)],,0)),_xlfn.XLOOKUP($I221,IRMS[ID],IRMS[Mass (mg)],,0),NA())</f>
        <v>100</v>
      </c>
      <c r="K221" s="25">
        <f>IF(ISNUMBER(_xlfn.XLOOKUP($I221,IRMS[ID],IRMS[%N],,0)),_xlfn.XLOOKUP($I221,IRMS[ID],IRMS[%N],,0),NA())*(Table1[[#This Row],[IRMS Weight (mg)]]/Table1[[#This Row],[Sample Weight (mg)]])</f>
        <v>0.2877893781207444</v>
      </c>
      <c r="L221" s="25">
        <f>IF(ISNUMBER(_xlfn.XLOOKUP($I221,IRMS[ID],IRMS[δ¹⁵NAir (‰)],,0)),_xlfn.XLOOKUP($I221,IRMS[ID],IRMS[δ¹⁵NAir (‰)],,0),NA())</f>
        <v>3.81</v>
      </c>
      <c r="M221" s="26">
        <f>IF(ISNUMBER(_xlfn.XLOOKUP($I221,IRMS[ID],IRMS[%C],,0)),_xlfn.XLOOKUP($I221,IRMS[ID],IRMS[%C],,0),NA())*(Table1[[#This Row],[IRMS Weight (mg)]]/Table1[[#This Row],[Sample Weight (mg)]])</f>
        <v>4.3349977303676797</v>
      </c>
      <c r="N221" s="65">
        <f>IF(ISNUMBER(_xlfn.XLOOKUP($I221,IRMS[ID],IRMS[δ¹³CVPDB (‰)],,0)),_xlfn.XLOOKUP($I221,IRMS[ID],IRMS[δ¹³CVPDB (‰)],,0),NA())</f>
        <v>-21.05</v>
      </c>
    </row>
    <row r="222" spans="1:14" x14ac:dyDescent="0.35">
      <c r="A222" s="63">
        <v>44594</v>
      </c>
      <c r="B222" s="47">
        <v>4</v>
      </c>
      <c r="C222" s="12" t="s">
        <v>44</v>
      </c>
      <c r="D222" s="12" t="s">
        <v>116</v>
      </c>
      <c r="E222" s="12">
        <v>34</v>
      </c>
      <c r="F222" s="12" t="b">
        <v>0</v>
      </c>
      <c r="G222" s="12" t="s">
        <v>158</v>
      </c>
      <c r="H222" s="72">
        <v>17.815999999999999</v>
      </c>
      <c r="I222" s="49">
        <v>16121</v>
      </c>
      <c r="J222" s="69">
        <f>IF(ISNUMBER(_xlfn.XLOOKUP($I222,IRMS[ID],IRMS[Mass (mg)],,0)),_xlfn.XLOOKUP($I222,IRMS[ID],IRMS[Mass (mg)],,0),NA())</f>
        <v>100</v>
      </c>
      <c r="K222" s="25">
        <f>IF(ISNUMBER(_xlfn.XLOOKUP($I222,IRMS[ID],IRMS[%N],,0)),_xlfn.XLOOKUP($I222,IRMS[ID],IRMS[%N],,0),NA())*(Table1[[#This Row],[IRMS Weight (mg)]]/Table1[[#This Row],[Sample Weight (mg)]])</f>
        <v>0.33733722496632246</v>
      </c>
      <c r="L222" s="25">
        <f>IF(ISNUMBER(_xlfn.XLOOKUP($I222,IRMS[ID],IRMS[δ¹⁵NAir (‰)],,0)),_xlfn.XLOOKUP($I222,IRMS[ID],IRMS[δ¹⁵NAir (‰)],,0),NA())</f>
        <v>3.4</v>
      </c>
      <c r="M222" s="26">
        <f>IF(ISNUMBER(_xlfn.XLOOKUP($I222,IRMS[ID],IRMS[%C],,0)),_xlfn.XLOOKUP($I222,IRMS[ID],IRMS[%C],,0),NA())*(Table1[[#This Row],[IRMS Weight (mg)]]/Table1[[#This Row],[Sample Weight (mg)]])</f>
        <v>5.7251908396946574</v>
      </c>
      <c r="N222" s="65">
        <f>IF(ISNUMBER(_xlfn.XLOOKUP($I222,IRMS[ID],IRMS[δ¹³CVPDB (‰)],,0)),_xlfn.XLOOKUP($I222,IRMS[ID],IRMS[δ¹³CVPDB (‰)],,0),NA())</f>
        <v>-21.03</v>
      </c>
    </row>
    <row r="223" spans="1:14" x14ac:dyDescent="0.35">
      <c r="A223" s="63">
        <v>44594</v>
      </c>
      <c r="B223" s="47">
        <v>4</v>
      </c>
      <c r="C223" s="12" t="s">
        <v>45</v>
      </c>
      <c r="D223" s="12" t="s">
        <v>116</v>
      </c>
      <c r="E223" s="12">
        <v>36</v>
      </c>
      <c r="F223" s="12" t="b">
        <v>0</v>
      </c>
      <c r="G223" s="12" t="s">
        <v>158</v>
      </c>
      <c r="H223" s="72">
        <v>21.661999999999999</v>
      </c>
      <c r="I223" s="49">
        <v>16122</v>
      </c>
      <c r="J223" s="69">
        <f>IF(ISNUMBER(_xlfn.XLOOKUP($I223,IRMS[ID],IRMS[Mass (mg)],,0)),_xlfn.XLOOKUP($I223,IRMS[ID],IRMS[Mass (mg)],,0),NA())</f>
        <v>100</v>
      </c>
      <c r="K223" s="25">
        <f>IF(ISNUMBER(_xlfn.XLOOKUP($I223,IRMS[ID],IRMS[%N],,0)),_xlfn.XLOOKUP($I223,IRMS[ID],IRMS[%N],,0),NA())*(Table1[[#This Row],[IRMS Weight (mg)]]/Table1[[#This Row],[Sample Weight (mg)]])</f>
        <v>0.3425353152986797</v>
      </c>
      <c r="L223" s="25">
        <f>IF(ISNUMBER(_xlfn.XLOOKUP($I223,IRMS[ID],IRMS[δ¹⁵NAir (‰)],,0)),_xlfn.XLOOKUP($I223,IRMS[ID],IRMS[δ¹⁵NAir (‰)],,0),NA())</f>
        <v>2.93</v>
      </c>
      <c r="M223" s="26">
        <f>IF(ISNUMBER(_xlfn.XLOOKUP($I223,IRMS[ID],IRMS[%C],,0)),_xlfn.XLOOKUP($I223,IRMS[ID],IRMS[%C],,0),NA())*(Table1[[#This Row],[IRMS Weight (mg)]]/Table1[[#This Row],[Sample Weight (mg)]])</f>
        <v>5.8628012187240328</v>
      </c>
      <c r="N223" s="65">
        <f>IF(ISNUMBER(_xlfn.XLOOKUP($I223,IRMS[ID],IRMS[δ¹³CVPDB (‰)],,0)),_xlfn.XLOOKUP($I223,IRMS[ID],IRMS[δ¹³CVPDB (‰)],,0),NA())</f>
        <v>-21.37</v>
      </c>
    </row>
    <row r="224" spans="1:14" x14ac:dyDescent="0.35">
      <c r="A224" s="63">
        <v>44594</v>
      </c>
      <c r="B224" s="47">
        <v>4</v>
      </c>
      <c r="C224" s="12" t="s">
        <v>46</v>
      </c>
      <c r="D224" s="12" t="s">
        <v>116</v>
      </c>
      <c r="E224" s="12">
        <v>38</v>
      </c>
      <c r="F224" s="12" t="b">
        <v>0</v>
      </c>
      <c r="G224" s="12" t="s">
        <v>158</v>
      </c>
      <c r="H224" s="72">
        <v>23.053000000000001</v>
      </c>
      <c r="I224" s="49">
        <v>16123</v>
      </c>
      <c r="J224" s="69">
        <f>IF(ISNUMBER(_xlfn.XLOOKUP($I224,IRMS[ID],IRMS[Mass (mg)],,0)),_xlfn.XLOOKUP($I224,IRMS[ID],IRMS[Mass (mg)],,0),NA())</f>
        <v>100</v>
      </c>
      <c r="K224" s="25">
        <f>IF(ISNUMBER(_xlfn.XLOOKUP($I224,IRMS[ID],IRMS[%N],,0)),_xlfn.XLOOKUP($I224,IRMS[ID],IRMS[%N],,0),NA())*(Table1[[#This Row],[IRMS Weight (mg)]]/Table1[[#This Row],[Sample Weight (mg)]])</f>
        <v>0.39821281395046204</v>
      </c>
      <c r="L224" s="25">
        <f>IF(ISNUMBER(_xlfn.XLOOKUP($I224,IRMS[ID],IRMS[δ¹⁵NAir (‰)],,0)),_xlfn.XLOOKUP($I224,IRMS[ID],IRMS[δ¹⁵NAir (‰)],,0),NA())</f>
        <v>2.4300000000000002</v>
      </c>
      <c r="M224" s="26">
        <f>IF(ISNUMBER(_xlfn.XLOOKUP($I224,IRMS[ID],IRMS[%C],,0)),_xlfn.XLOOKUP($I224,IRMS[ID],IRMS[%C],,0),NA())*(Table1[[#This Row],[IRMS Weight (mg)]]/Table1[[#This Row],[Sample Weight (mg)]])</f>
        <v>7.2007981607599874</v>
      </c>
      <c r="N224" s="65">
        <f>IF(ISNUMBER(_xlfn.XLOOKUP($I224,IRMS[ID],IRMS[δ¹³CVPDB (‰)],,0)),_xlfn.XLOOKUP($I224,IRMS[ID],IRMS[δ¹³CVPDB (‰)],,0),NA())</f>
        <v>-21.54</v>
      </c>
    </row>
    <row r="225" spans="1:14" x14ac:dyDescent="0.35">
      <c r="A225" s="63">
        <v>44594</v>
      </c>
      <c r="B225" s="47">
        <v>4</v>
      </c>
      <c r="C225" s="12" t="s">
        <v>47</v>
      </c>
      <c r="D225" s="12" t="s">
        <v>116</v>
      </c>
      <c r="E225" s="12">
        <v>40</v>
      </c>
      <c r="F225" s="12" t="b">
        <v>0</v>
      </c>
      <c r="G225" s="12" t="s">
        <v>158</v>
      </c>
      <c r="H225" s="72">
        <v>13.654</v>
      </c>
      <c r="I225" s="49">
        <v>16124</v>
      </c>
      <c r="J225" s="69">
        <f>IF(ISNUMBER(_xlfn.XLOOKUP($I225,IRMS[ID],IRMS[Mass (mg)],,0)),_xlfn.XLOOKUP($I225,IRMS[ID],IRMS[Mass (mg)],,0),NA())</f>
        <v>100</v>
      </c>
      <c r="K225" s="25">
        <f>IF(ISNUMBER(_xlfn.XLOOKUP($I225,IRMS[ID],IRMS[%N],,0)),_xlfn.XLOOKUP($I225,IRMS[ID],IRMS[%N],,0),NA())*(Table1[[#This Row],[IRMS Weight (mg)]]/Table1[[#This Row],[Sample Weight (mg)]])</f>
        <v>0.61081001904203902</v>
      </c>
      <c r="L225" s="25">
        <f>IF(ISNUMBER(_xlfn.XLOOKUP($I225,IRMS[ID],IRMS[δ¹⁵NAir (‰)],,0)),_xlfn.XLOOKUP($I225,IRMS[ID],IRMS[δ¹⁵NAir (‰)],,0),NA())</f>
        <v>1.57</v>
      </c>
      <c r="M225" s="26">
        <f>IF(ISNUMBER(_xlfn.XLOOKUP($I225,IRMS[ID],IRMS[%C],,0)),_xlfn.XLOOKUP($I225,IRMS[ID],IRMS[%C],,0),NA())*(Table1[[#This Row],[IRMS Weight (mg)]]/Table1[[#This Row],[Sample Weight (mg)]])</f>
        <v>12.523802548703676</v>
      </c>
      <c r="N225" s="65">
        <f>IF(ISNUMBER(_xlfn.XLOOKUP($I225,IRMS[ID],IRMS[δ¹³CVPDB (‰)],,0)),_xlfn.XLOOKUP($I225,IRMS[ID],IRMS[δ¹³CVPDB (‰)],,0),NA())</f>
        <v>-21.65</v>
      </c>
    </row>
    <row r="226" spans="1:14" x14ac:dyDescent="0.35">
      <c r="A226" s="63">
        <v>44594</v>
      </c>
      <c r="B226" s="47">
        <v>4</v>
      </c>
      <c r="C226" s="59" t="s">
        <v>48</v>
      </c>
      <c r="D226" s="12" t="s">
        <v>116</v>
      </c>
      <c r="E226" s="59">
        <v>42</v>
      </c>
      <c r="F226" s="12" t="b">
        <v>0</v>
      </c>
      <c r="G226" s="12" t="s">
        <v>158</v>
      </c>
      <c r="H226" s="71">
        <v>12.38</v>
      </c>
      <c r="I226" s="49">
        <v>16125</v>
      </c>
      <c r="J226" s="70">
        <f>IF(ISNUMBER(_xlfn.XLOOKUP($I226,IRMS[ID],IRMS[Mass (mg)],,0)),_xlfn.XLOOKUP($I226,IRMS[ID],IRMS[Mass (mg)],,0),NA())</f>
        <v>100</v>
      </c>
      <c r="K226" s="37">
        <f>IF(ISNUMBER(_xlfn.XLOOKUP($I226,IRMS[ID],IRMS[%N],,0)),_xlfn.XLOOKUP($I226,IRMS[ID],IRMS[%N],,0),NA())*(Table1[[#This Row],[IRMS Weight (mg)]]/Table1[[#This Row],[Sample Weight (mg)]])</f>
        <v>0.96930533117932138</v>
      </c>
      <c r="L226" s="37">
        <f>IF(ISNUMBER(_xlfn.XLOOKUP($I226,IRMS[ID],IRMS[δ¹⁵NAir (‰)],,0)),_xlfn.XLOOKUP($I226,IRMS[ID],IRMS[δ¹⁵NAir (‰)],,0),NA())</f>
        <v>1.03</v>
      </c>
      <c r="M226" s="41">
        <f>IF(ISNUMBER(_xlfn.XLOOKUP($I226,IRMS[ID],IRMS[%C],,0)),_xlfn.XLOOKUP($I226,IRMS[ID],IRMS[%C],,0),NA())*(Table1[[#This Row],[IRMS Weight (mg)]]/Table1[[#This Row],[Sample Weight (mg)]])</f>
        <v>20.274636510500805</v>
      </c>
      <c r="N226" s="66">
        <f>IF(ISNUMBER(_xlfn.XLOOKUP($I226,IRMS[ID],IRMS[δ¹³CVPDB (‰)],,0)),_xlfn.XLOOKUP($I226,IRMS[ID],IRMS[δ¹³CVPDB (‰)],,0),NA())</f>
        <v>-22.25</v>
      </c>
    </row>
    <row r="227" spans="1:14" x14ac:dyDescent="0.35">
      <c r="A227" s="63">
        <v>44620</v>
      </c>
      <c r="B227" s="58">
        <v>5</v>
      </c>
      <c r="C227" s="59" t="s">
        <v>106</v>
      </c>
      <c r="D227" s="59" t="s">
        <v>114</v>
      </c>
      <c r="E227" s="59">
        <v>2</v>
      </c>
      <c r="F227" s="12" t="b">
        <v>0</v>
      </c>
      <c r="G227" s="59" t="s">
        <v>177</v>
      </c>
      <c r="H227" s="60">
        <v>11.492000000000001</v>
      </c>
      <c r="I227" s="22">
        <v>16995</v>
      </c>
      <c r="J227" s="70">
        <f>IF(ISNUMBER(_xlfn.XLOOKUP($I227,IRMS[ID],IRMS[Mass (mg)],,0)),_xlfn.XLOOKUP($I227,IRMS[ID],IRMS[Mass (mg)],,0),NA())</f>
        <v>100</v>
      </c>
      <c r="K227" s="37">
        <f>IF(ISNUMBER(_xlfn.XLOOKUP($I227,IRMS[ID],IRMS[%N],,0)),_xlfn.XLOOKUP($I227,IRMS[ID],IRMS[%N],,0),NA())*(Table1[[#This Row],[IRMS Weight (mg)]]/Table1[[#This Row],[Sample Weight (mg)]])</f>
        <v>0.51688130873651228</v>
      </c>
      <c r="L227" s="37">
        <f>IF(ISNUMBER(_xlfn.XLOOKUP($I227,IRMS[ID],IRMS[δ¹⁵NAir (‰)],,0)),_xlfn.XLOOKUP($I227,IRMS[ID],IRMS[δ¹⁵NAir (‰)],,0),NA())</f>
        <v>7.81</v>
      </c>
      <c r="M227" s="41">
        <f>IF(ISNUMBER(_xlfn.XLOOKUP($I227,IRMS[ID],IRMS[%C],,0)),_xlfn.XLOOKUP($I227,IRMS[ID],IRMS[%C],,0),NA())*(Table1[[#This Row],[IRMS Weight (mg)]]/Table1[[#This Row],[Sample Weight (mg)]])</f>
        <v>5.4994778976679424</v>
      </c>
      <c r="N227" s="66">
        <f>IF(ISNUMBER(_xlfn.XLOOKUP($I227,IRMS[ID],IRMS[δ¹³CVPDB (‰)],,0)),_xlfn.XLOOKUP($I227,IRMS[ID],IRMS[δ¹³CVPDB (‰)],,0),NA())</f>
        <v>-21.2</v>
      </c>
    </row>
    <row r="228" spans="1:14" x14ac:dyDescent="0.35">
      <c r="A228" s="63">
        <v>44620</v>
      </c>
      <c r="B228" s="58">
        <v>5</v>
      </c>
      <c r="C228" s="59" t="s">
        <v>26</v>
      </c>
      <c r="D228" s="59" t="s">
        <v>114</v>
      </c>
      <c r="E228" s="59">
        <v>3</v>
      </c>
      <c r="F228" s="12" t="b">
        <v>0</v>
      </c>
      <c r="G228" s="59" t="s">
        <v>177</v>
      </c>
      <c r="H228" s="60">
        <v>16.96</v>
      </c>
      <c r="I228" s="22">
        <v>16996</v>
      </c>
      <c r="J228" s="70">
        <f>IF(ISNUMBER(_xlfn.XLOOKUP($I228,IRMS[ID],IRMS[Mass (mg)],,0)),_xlfn.XLOOKUP($I228,IRMS[ID],IRMS[Mass (mg)],,0),NA())</f>
        <v>100</v>
      </c>
      <c r="K228" s="37">
        <f>IF(ISNUMBER(_xlfn.XLOOKUP($I228,IRMS[ID],IRMS[%N],,0)),_xlfn.XLOOKUP($I228,IRMS[ID],IRMS[%N],,0),NA())*(Table1[[#This Row],[IRMS Weight (mg)]]/Table1[[#This Row],[Sample Weight (mg)]])</f>
        <v>0.44575471698113212</v>
      </c>
      <c r="L228" s="37">
        <f>IF(ISNUMBER(_xlfn.XLOOKUP($I228,IRMS[ID],IRMS[δ¹⁵NAir (‰)],,0)),_xlfn.XLOOKUP($I228,IRMS[ID],IRMS[δ¹⁵NAir (‰)],,0),NA())</f>
        <v>7.75</v>
      </c>
      <c r="M228" s="41">
        <f>IF(ISNUMBER(_xlfn.XLOOKUP($I228,IRMS[ID],IRMS[%C],,0)),_xlfn.XLOOKUP($I228,IRMS[ID],IRMS[%C],,0),NA())*(Table1[[#This Row],[IRMS Weight (mg)]]/Table1[[#This Row],[Sample Weight (mg)]])</f>
        <v>4.9764150943396226</v>
      </c>
      <c r="N228" s="66">
        <f>IF(ISNUMBER(_xlfn.XLOOKUP($I228,IRMS[ID],IRMS[δ¹³CVPDB (‰)],,0)),_xlfn.XLOOKUP($I228,IRMS[ID],IRMS[δ¹³CVPDB (‰)],,0),NA())</f>
        <v>-21.04</v>
      </c>
    </row>
    <row r="229" spans="1:14" x14ac:dyDescent="0.35">
      <c r="A229" s="63">
        <v>44620</v>
      </c>
      <c r="B229" s="58">
        <v>5</v>
      </c>
      <c r="C229" s="59" t="s">
        <v>27</v>
      </c>
      <c r="D229" s="59" t="s">
        <v>114</v>
      </c>
      <c r="E229" s="12">
        <v>6</v>
      </c>
      <c r="F229" s="12" t="b">
        <v>0</v>
      </c>
      <c r="G229" s="59" t="s">
        <v>177</v>
      </c>
      <c r="H229" s="48">
        <v>20.03</v>
      </c>
      <c r="I229" s="22">
        <v>16997</v>
      </c>
      <c r="J229" s="69">
        <f>IF(ISNUMBER(_xlfn.XLOOKUP($I229,IRMS[ID],IRMS[Mass (mg)],,0)),_xlfn.XLOOKUP($I229,IRMS[ID],IRMS[Mass (mg)],,0),NA())</f>
        <v>100</v>
      </c>
      <c r="K229" s="25">
        <f>IF(ISNUMBER(_xlfn.XLOOKUP($I229,IRMS[ID],IRMS[%N],,0)),_xlfn.XLOOKUP($I229,IRMS[ID],IRMS[%N],,0),NA())*(Table1[[#This Row],[IRMS Weight (mg)]]/Table1[[#This Row],[Sample Weight (mg)]])</f>
        <v>0.40589116325511732</v>
      </c>
      <c r="L229" s="25">
        <f>IF(ISNUMBER(_xlfn.XLOOKUP($I229,IRMS[ID],IRMS[δ¹⁵NAir (‰)],,0)),_xlfn.XLOOKUP($I229,IRMS[ID],IRMS[δ¹⁵NAir (‰)],,0),NA())</f>
        <v>7.82</v>
      </c>
      <c r="M229" s="26">
        <f>IF(ISNUMBER(_xlfn.XLOOKUP($I229,IRMS[ID],IRMS[%C],,0)),_xlfn.XLOOKUP($I229,IRMS[ID],IRMS[%C],,0),NA())*(Table1[[#This Row],[IRMS Weight (mg)]]/Table1[[#This Row],[Sample Weight (mg)]])</f>
        <v>4.5881178232651028</v>
      </c>
      <c r="N229" s="65">
        <f>IF(ISNUMBER(_xlfn.XLOOKUP($I229,IRMS[ID],IRMS[δ¹³CVPDB (‰)],,0)),_xlfn.XLOOKUP($I229,IRMS[ID],IRMS[δ¹³CVPDB (‰)],,0),NA())</f>
        <v>-20.89</v>
      </c>
    </row>
    <row r="230" spans="1:14" x14ac:dyDescent="0.35">
      <c r="A230" s="63">
        <v>44620</v>
      </c>
      <c r="B230" s="58">
        <v>5</v>
      </c>
      <c r="C230" s="59" t="s">
        <v>28</v>
      </c>
      <c r="D230" s="59" t="s">
        <v>114</v>
      </c>
      <c r="E230" s="12">
        <v>10</v>
      </c>
      <c r="F230" s="12" t="b">
        <v>0</v>
      </c>
      <c r="G230" s="59" t="s">
        <v>177</v>
      </c>
      <c r="H230" s="48">
        <v>23.058</v>
      </c>
      <c r="I230" s="22">
        <v>16998</v>
      </c>
      <c r="J230" s="69">
        <f>IF(ISNUMBER(_xlfn.XLOOKUP($I230,IRMS[ID],IRMS[Mass (mg)],,0)),_xlfn.XLOOKUP($I230,IRMS[ID],IRMS[Mass (mg)],,0),NA())</f>
        <v>100</v>
      </c>
      <c r="K230" s="25">
        <f>IF(ISNUMBER(_xlfn.XLOOKUP($I230,IRMS[ID],IRMS[%N],,0)),_xlfn.XLOOKUP($I230,IRMS[ID],IRMS[%N],,0),NA())*(Table1[[#This Row],[IRMS Weight (mg)]]/Table1[[#This Row],[Sample Weight (mg)]])</f>
        <v>0.37037037037037041</v>
      </c>
      <c r="L230" s="25">
        <f>IF(ISNUMBER(_xlfn.XLOOKUP($I230,IRMS[ID],IRMS[δ¹⁵NAir (‰)],,0)),_xlfn.XLOOKUP($I230,IRMS[ID],IRMS[δ¹⁵NAir (‰)],,0),NA())</f>
        <v>8.16</v>
      </c>
      <c r="M230" s="26">
        <f>IF(ISNUMBER(_xlfn.XLOOKUP($I230,IRMS[ID],IRMS[%C],,0)),_xlfn.XLOOKUP($I230,IRMS[ID],IRMS[%C],,0),NA())*(Table1[[#This Row],[IRMS Weight (mg)]]/Table1[[#This Row],[Sample Weight (mg)]])</f>
        <v>4.32821580362564</v>
      </c>
      <c r="N230" s="65">
        <f>IF(ISNUMBER(_xlfn.XLOOKUP($I230,IRMS[ID],IRMS[δ¹³CVPDB (‰)],,0)),_xlfn.XLOOKUP($I230,IRMS[ID],IRMS[δ¹³CVPDB (‰)],,0),NA())</f>
        <v>-20.54</v>
      </c>
    </row>
    <row r="231" spans="1:14" x14ac:dyDescent="0.35">
      <c r="A231" s="63">
        <v>44620</v>
      </c>
      <c r="B231" s="58">
        <v>5</v>
      </c>
      <c r="C231" s="59" t="s">
        <v>29</v>
      </c>
      <c r="D231" s="59" t="s">
        <v>114</v>
      </c>
      <c r="E231" s="12">
        <v>14</v>
      </c>
      <c r="F231" s="12" t="b">
        <v>0</v>
      </c>
      <c r="G231" s="59" t="s">
        <v>177</v>
      </c>
      <c r="H231" s="48">
        <v>20.562999999999999</v>
      </c>
      <c r="I231" s="22">
        <v>16999</v>
      </c>
      <c r="J231" s="69">
        <f>IF(ISNUMBER(_xlfn.XLOOKUP($I231,IRMS[ID],IRMS[Mass (mg)],,0)),_xlfn.XLOOKUP($I231,IRMS[ID],IRMS[Mass (mg)],,0),NA())</f>
        <v>100</v>
      </c>
      <c r="K231" s="25">
        <f>IF(ISNUMBER(_xlfn.XLOOKUP($I231,IRMS[ID],IRMS[%N],,0)),_xlfn.XLOOKUP($I231,IRMS[ID],IRMS[%N],,0),NA())*(Table1[[#This Row],[IRMS Weight (mg)]]/Table1[[#This Row],[Sample Weight (mg)]])</f>
        <v>0.31561542576472307</v>
      </c>
      <c r="L231" s="25">
        <f>IF(ISNUMBER(_xlfn.XLOOKUP($I231,IRMS[ID],IRMS[δ¹⁵NAir (‰)],,0)),_xlfn.XLOOKUP($I231,IRMS[ID],IRMS[δ¹⁵NAir (‰)],,0),NA())</f>
        <v>7.9</v>
      </c>
      <c r="M231" s="26">
        <f>IF(ISNUMBER(_xlfn.XLOOKUP($I231,IRMS[ID],IRMS[%C],,0)),_xlfn.XLOOKUP($I231,IRMS[ID],IRMS[%C],,0),NA())*(Table1[[#This Row],[IRMS Weight (mg)]]/Table1[[#This Row],[Sample Weight (mg)]])</f>
        <v>3.8418518698633473</v>
      </c>
      <c r="N231" s="65">
        <f>IF(ISNUMBER(_xlfn.XLOOKUP($I231,IRMS[ID],IRMS[δ¹³CVPDB (‰)],,0)),_xlfn.XLOOKUP($I231,IRMS[ID],IRMS[δ¹³CVPDB (‰)],,0),NA())</f>
        <v>-20.86</v>
      </c>
    </row>
    <row r="232" spans="1:14" x14ac:dyDescent="0.35">
      <c r="A232" s="63">
        <v>44620</v>
      </c>
      <c r="B232" s="58">
        <v>5</v>
      </c>
      <c r="C232" s="59" t="s">
        <v>30</v>
      </c>
      <c r="D232" s="59" t="s">
        <v>114</v>
      </c>
      <c r="E232" s="12">
        <v>18</v>
      </c>
      <c r="F232" s="12" t="b">
        <v>0</v>
      </c>
      <c r="G232" s="59" t="s">
        <v>177</v>
      </c>
      <c r="H232" s="48">
        <v>20.78</v>
      </c>
      <c r="I232" s="22">
        <v>17000</v>
      </c>
      <c r="J232" s="69">
        <f>IF(ISNUMBER(_xlfn.XLOOKUP($I232,IRMS[ID],IRMS[Mass (mg)],,0)),_xlfn.XLOOKUP($I232,IRMS[ID],IRMS[Mass (mg)],,0),NA())</f>
        <v>100</v>
      </c>
      <c r="K232" s="25">
        <f>IF(ISNUMBER(_xlfn.XLOOKUP($I232,IRMS[ID],IRMS[%N],,0)),_xlfn.XLOOKUP($I232,IRMS[ID],IRMS[%N],,0),NA())*(Table1[[#This Row],[IRMS Weight (mg)]]/Table1[[#This Row],[Sample Weight (mg)]])</f>
        <v>0.29499518768046201</v>
      </c>
      <c r="L232" s="25">
        <f>IF(ISNUMBER(_xlfn.XLOOKUP($I232,IRMS[ID],IRMS[δ¹⁵NAir (‰)],,0)),_xlfn.XLOOKUP($I232,IRMS[ID],IRMS[δ¹⁵NAir (‰)],,0),NA())</f>
        <v>8.0399999999999991</v>
      </c>
      <c r="M232" s="26">
        <f>IF(ISNUMBER(_xlfn.XLOOKUP($I232,IRMS[ID],IRMS[%C],,0)),_xlfn.XLOOKUP($I232,IRMS[ID],IRMS[%C],,0),NA())*(Table1[[#This Row],[IRMS Weight (mg)]]/Table1[[#This Row],[Sample Weight (mg)]])</f>
        <v>3.8642925890279116</v>
      </c>
      <c r="N232" s="65">
        <f>IF(ISNUMBER(_xlfn.XLOOKUP($I232,IRMS[ID],IRMS[δ¹³CVPDB (‰)],,0)),_xlfn.XLOOKUP($I232,IRMS[ID],IRMS[δ¹³CVPDB (‰)],,0),NA())</f>
        <v>-21.3</v>
      </c>
    </row>
    <row r="233" spans="1:14" x14ac:dyDescent="0.35">
      <c r="A233" s="63">
        <v>44620</v>
      </c>
      <c r="B233" s="58">
        <v>5</v>
      </c>
      <c r="C233" s="59" t="s">
        <v>31</v>
      </c>
      <c r="D233" s="59" t="s">
        <v>114</v>
      </c>
      <c r="E233" s="12">
        <v>22</v>
      </c>
      <c r="F233" s="12" t="b">
        <v>0</v>
      </c>
      <c r="G233" s="59" t="s">
        <v>177</v>
      </c>
      <c r="H233" s="48">
        <v>20.713000000000001</v>
      </c>
      <c r="I233" s="22">
        <v>17001</v>
      </c>
      <c r="J233" s="69">
        <f>IF(ISNUMBER(_xlfn.XLOOKUP($I233,IRMS[ID],IRMS[Mass (mg)],,0)),_xlfn.XLOOKUP($I233,IRMS[ID],IRMS[Mass (mg)],,0),NA())</f>
        <v>100</v>
      </c>
      <c r="K233" s="25">
        <f>IF(ISNUMBER(_xlfn.XLOOKUP($I233,IRMS[ID],IRMS[%N],,0)),_xlfn.XLOOKUP($I233,IRMS[ID],IRMS[%N],,0),NA())*(Table1[[#This Row],[IRMS Weight (mg)]]/Table1[[#This Row],[Sample Weight (mg)]])</f>
        <v>0.23753198474388065</v>
      </c>
      <c r="L233" s="25">
        <f>IF(ISNUMBER(_xlfn.XLOOKUP($I233,IRMS[ID],IRMS[δ¹⁵NAir (‰)],,0)),_xlfn.XLOOKUP($I233,IRMS[ID],IRMS[δ¹⁵NAir (‰)],,0),NA())</f>
        <v>5.83</v>
      </c>
      <c r="M233" s="26">
        <f>IF(ISNUMBER(_xlfn.XLOOKUP($I233,IRMS[ID],IRMS[%C],,0)),_xlfn.XLOOKUP($I233,IRMS[ID],IRMS[%C],,0),NA())*(Table1[[#This Row],[IRMS Weight (mg)]]/Table1[[#This Row],[Sample Weight (mg)]])</f>
        <v>2.6505093419591561</v>
      </c>
      <c r="N233" s="65">
        <f>IF(ISNUMBER(_xlfn.XLOOKUP($I233,IRMS[ID],IRMS[δ¹³CVPDB (‰)],,0)),_xlfn.XLOOKUP($I233,IRMS[ID],IRMS[δ¹³CVPDB (‰)],,0),NA())</f>
        <v>-19.420000000000002</v>
      </c>
    </row>
    <row r="234" spans="1:14" x14ac:dyDescent="0.35">
      <c r="A234" s="63">
        <v>44620</v>
      </c>
      <c r="B234" s="58">
        <v>5</v>
      </c>
      <c r="C234" s="59" t="s">
        <v>32</v>
      </c>
      <c r="D234" s="59" t="s">
        <v>114</v>
      </c>
      <c r="E234" s="12">
        <v>26</v>
      </c>
      <c r="F234" s="12" t="b">
        <v>0</v>
      </c>
      <c r="G234" s="59" t="s">
        <v>177</v>
      </c>
      <c r="H234" s="48">
        <v>20.488</v>
      </c>
      <c r="I234" s="22">
        <v>17002</v>
      </c>
      <c r="J234" s="69">
        <f>IF(ISNUMBER(_xlfn.XLOOKUP($I234,IRMS[ID],IRMS[Mass (mg)],,0)),_xlfn.XLOOKUP($I234,IRMS[ID],IRMS[Mass (mg)],,0),NA())</f>
        <v>100</v>
      </c>
      <c r="K234" s="25">
        <f>IF(ISNUMBER(_xlfn.XLOOKUP($I234,IRMS[ID],IRMS[%N],,0)),_xlfn.XLOOKUP($I234,IRMS[ID],IRMS[%N],,0),NA())*(Table1[[#This Row],[IRMS Weight (mg)]]/Table1[[#This Row],[Sample Weight (mg)]])</f>
        <v>0.26161655603279971</v>
      </c>
      <c r="L234" s="25">
        <f>IF(ISNUMBER(_xlfn.XLOOKUP($I234,IRMS[ID],IRMS[δ¹⁵NAir (‰)],,0)),_xlfn.XLOOKUP($I234,IRMS[ID],IRMS[δ¹⁵NAir (‰)],,0),NA())</f>
        <v>4.78</v>
      </c>
      <c r="M234" s="26">
        <f>IF(ISNUMBER(_xlfn.XLOOKUP($I234,IRMS[ID],IRMS[%C],,0)),_xlfn.XLOOKUP($I234,IRMS[ID],IRMS[%C],,0),NA())*(Table1[[#This Row],[IRMS Weight (mg)]]/Table1[[#This Row],[Sample Weight (mg)]])</f>
        <v>2.8894962905115187</v>
      </c>
      <c r="N234" s="65">
        <f>IF(ISNUMBER(_xlfn.XLOOKUP($I234,IRMS[ID],IRMS[δ¹³CVPDB (‰)],,0)),_xlfn.XLOOKUP($I234,IRMS[ID],IRMS[δ¹³CVPDB (‰)],,0),NA())</f>
        <v>-18.88</v>
      </c>
    </row>
    <row r="235" spans="1:14" x14ac:dyDescent="0.35">
      <c r="A235" s="63">
        <v>44620</v>
      </c>
      <c r="B235" s="58">
        <v>5</v>
      </c>
      <c r="C235" s="59" t="s">
        <v>33</v>
      </c>
      <c r="D235" s="59" t="s">
        <v>114</v>
      </c>
      <c r="E235" s="12">
        <v>30</v>
      </c>
      <c r="F235" s="12" t="b">
        <v>0</v>
      </c>
      <c r="G235" s="59" t="s">
        <v>177</v>
      </c>
      <c r="H235" s="48">
        <v>17.815999999999999</v>
      </c>
      <c r="I235" s="22">
        <v>17003</v>
      </c>
      <c r="J235" s="69">
        <f>IF(ISNUMBER(_xlfn.XLOOKUP($I235,IRMS[ID],IRMS[Mass (mg)],,0)),_xlfn.XLOOKUP($I235,IRMS[ID],IRMS[Mass (mg)],,0),NA())</f>
        <v>100</v>
      </c>
      <c r="K235" s="25">
        <f>IF(ISNUMBER(_xlfn.XLOOKUP($I235,IRMS[ID],IRMS[%N],,0)),_xlfn.XLOOKUP($I235,IRMS[ID],IRMS[%N],,0),NA())*(Table1[[#This Row],[IRMS Weight (mg)]]/Table1[[#This Row],[Sample Weight (mg)]])</f>
        <v>0.26212393354288283</v>
      </c>
      <c r="L235" s="25">
        <f>IF(ISNUMBER(_xlfn.XLOOKUP($I235,IRMS[ID],IRMS[δ¹⁵NAir (‰)],,0)),_xlfn.XLOOKUP($I235,IRMS[ID],IRMS[δ¹⁵NAir (‰)],,0),NA())</f>
        <v>4.3600000000000003</v>
      </c>
      <c r="M235" s="26">
        <f>IF(ISNUMBER(_xlfn.XLOOKUP($I235,IRMS[ID],IRMS[%C],,0)),_xlfn.XLOOKUP($I235,IRMS[ID],IRMS[%C],,0),NA())*(Table1[[#This Row],[IRMS Weight (mg)]]/Table1[[#This Row],[Sample Weight (mg)]])</f>
        <v>3.0702739110911543</v>
      </c>
      <c r="N235" s="65">
        <f>IF(ISNUMBER(_xlfn.XLOOKUP($I235,IRMS[ID],IRMS[δ¹³CVPDB (‰)],,0)),_xlfn.XLOOKUP($I235,IRMS[ID],IRMS[δ¹³CVPDB (‰)],,0),NA())</f>
        <v>-19.37</v>
      </c>
    </row>
    <row r="236" spans="1:14" x14ac:dyDescent="0.35">
      <c r="A236" s="63">
        <v>44620</v>
      </c>
      <c r="B236" s="58">
        <v>5</v>
      </c>
      <c r="C236" s="59" t="s">
        <v>34</v>
      </c>
      <c r="D236" s="59" t="s">
        <v>114</v>
      </c>
      <c r="E236" s="12">
        <v>34</v>
      </c>
      <c r="F236" s="12" t="b">
        <v>0</v>
      </c>
      <c r="G236" s="59" t="s">
        <v>177</v>
      </c>
      <c r="H236" s="48">
        <v>19.518000000000001</v>
      </c>
      <c r="I236" s="22">
        <v>17004</v>
      </c>
      <c r="J236" s="69">
        <f>IF(ISNUMBER(_xlfn.XLOOKUP($I236,IRMS[ID],IRMS[Mass (mg)],,0)),_xlfn.XLOOKUP($I236,IRMS[ID],IRMS[Mass (mg)],,0),NA())</f>
        <v>100</v>
      </c>
      <c r="K236" s="25">
        <f>IF(ISNUMBER(_xlfn.XLOOKUP($I236,IRMS[ID],IRMS[%N],,0)),_xlfn.XLOOKUP($I236,IRMS[ID],IRMS[%N],,0),NA())*(Table1[[#This Row],[IRMS Weight (mg)]]/Table1[[#This Row],[Sample Weight (mg)]])</f>
        <v>0.25976022133415305</v>
      </c>
      <c r="L236" s="25">
        <f>IF(ISNUMBER(_xlfn.XLOOKUP($I236,IRMS[ID],IRMS[δ¹⁵NAir (‰)],,0)),_xlfn.XLOOKUP($I236,IRMS[ID],IRMS[δ¹⁵NAir (‰)],,0),NA())</f>
        <v>4.34</v>
      </c>
      <c r="M236" s="26">
        <f>IF(ISNUMBER(_xlfn.XLOOKUP($I236,IRMS[ID],IRMS[%C],,0)),_xlfn.XLOOKUP($I236,IRMS[ID],IRMS[%C],,0),NA())*(Table1[[#This Row],[IRMS Weight (mg)]]/Table1[[#This Row],[Sample Weight (mg)]])</f>
        <v>3.1919254021928474</v>
      </c>
      <c r="N236" s="65">
        <f>IF(ISNUMBER(_xlfn.XLOOKUP($I236,IRMS[ID],IRMS[δ¹³CVPDB (‰)],,0)),_xlfn.XLOOKUP($I236,IRMS[ID],IRMS[δ¹³CVPDB (‰)],,0),NA())</f>
        <v>-19.77</v>
      </c>
    </row>
    <row r="237" spans="1:14" x14ac:dyDescent="0.35">
      <c r="A237" s="63">
        <v>44620</v>
      </c>
      <c r="B237" s="58">
        <v>5</v>
      </c>
      <c r="C237" s="59" t="s">
        <v>35</v>
      </c>
      <c r="D237" s="59" t="s">
        <v>114</v>
      </c>
      <c r="E237" s="12">
        <v>38</v>
      </c>
      <c r="F237" s="12" t="b">
        <v>0</v>
      </c>
      <c r="G237" s="59" t="s">
        <v>177</v>
      </c>
      <c r="H237" s="48">
        <v>21.654</v>
      </c>
      <c r="I237" s="22">
        <v>17005</v>
      </c>
      <c r="J237" s="69">
        <f>IF(ISNUMBER(_xlfn.XLOOKUP($I237,IRMS[ID],IRMS[Mass (mg)],,0)),_xlfn.XLOOKUP($I237,IRMS[ID],IRMS[Mass (mg)],,0),NA())</f>
        <v>100</v>
      </c>
      <c r="K237" s="25">
        <f>IF(ISNUMBER(_xlfn.XLOOKUP($I237,IRMS[ID],IRMS[%N],,0)),_xlfn.XLOOKUP($I237,IRMS[ID],IRMS[%N],,0),NA())*(Table1[[#This Row],[IRMS Weight (mg)]]/Table1[[#This Row],[Sample Weight (mg)]])</f>
        <v>0.29278655213817306</v>
      </c>
      <c r="L237" s="25">
        <f>IF(ISNUMBER(_xlfn.XLOOKUP($I237,IRMS[ID],IRMS[δ¹⁵NAir (‰)],,0)),_xlfn.XLOOKUP($I237,IRMS[ID],IRMS[δ¹⁵NAir (‰)],,0),NA())</f>
        <v>4.07</v>
      </c>
      <c r="M237" s="26">
        <f>IF(ISNUMBER(_xlfn.XLOOKUP($I237,IRMS[ID],IRMS[%C],,0)),_xlfn.XLOOKUP($I237,IRMS[ID],IRMS[%C],,0),NA())*(Table1[[#This Row],[IRMS Weight (mg)]]/Table1[[#This Row],[Sample Weight (mg)]])</f>
        <v>3.9669345155629441</v>
      </c>
      <c r="N237" s="65">
        <f>IF(ISNUMBER(_xlfn.XLOOKUP($I237,IRMS[ID],IRMS[δ¹³CVPDB (‰)],,0)),_xlfn.XLOOKUP($I237,IRMS[ID],IRMS[δ¹³CVPDB (‰)],,0),NA())</f>
        <v>-20.350000000000001</v>
      </c>
    </row>
    <row r="238" spans="1:14" x14ac:dyDescent="0.35">
      <c r="A238" s="63">
        <v>44620</v>
      </c>
      <c r="B238" s="58">
        <v>5</v>
      </c>
      <c r="C238" s="59" t="s">
        <v>36</v>
      </c>
      <c r="D238" s="59" t="s">
        <v>114</v>
      </c>
      <c r="E238" s="12">
        <v>42</v>
      </c>
      <c r="F238" s="12" t="b">
        <v>0</v>
      </c>
      <c r="G238" s="59" t="s">
        <v>177</v>
      </c>
      <c r="H238" s="48">
        <v>20.68</v>
      </c>
      <c r="I238" s="22">
        <v>17006</v>
      </c>
      <c r="J238" s="69">
        <f>IF(ISNUMBER(_xlfn.XLOOKUP($I238,IRMS[ID],IRMS[Mass (mg)],,0)),_xlfn.XLOOKUP($I238,IRMS[ID],IRMS[Mass (mg)],,0),NA())</f>
        <v>100</v>
      </c>
      <c r="K238" s="25">
        <f>IF(ISNUMBER(_xlfn.XLOOKUP($I238,IRMS[ID],IRMS[%N],,0)),_xlfn.XLOOKUP($I238,IRMS[ID],IRMS[%N],,0),NA())*(Table1[[#This Row],[IRMS Weight (mg)]]/Table1[[#This Row],[Sample Weight (mg)]])</f>
        <v>0.32543520309477758</v>
      </c>
      <c r="L238" s="25">
        <f>IF(ISNUMBER(_xlfn.XLOOKUP($I238,IRMS[ID],IRMS[δ¹⁵NAir (‰)],,0)),_xlfn.XLOOKUP($I238,IRMS[ID],IRMS[δ¹⁵NAir (‰)],,0),NA())</f>
        <v>3.02</v>
      </c>
      <c r="M238" s="26">
        <f>IF(ISNUMBER(_xlfn.XLOOKUP($I238,IRMS[ID],IRMS[%C],,0)),_xlfn.XLOOKUP($I238,IRMS[ID],IRMS[%C],,0),NA())*(Table1[[#This Row],[IRMS Weight (mg)]]/Table1[[#This Row],[Sample Weight (mg)]])</f>
        <v>4.6856866537717599</v>
      </c>
      <c r="N238" s="65">
        <f>IF(ISNUMBER(_xlfn.XLOOKUP($I238,IRMS[ID],IRMS[δ¹³CVPDB (‰)],,0)),_xlfn.XLOOKUP($I238,IRMS[ID],IRMS[δ¹³CVPDB (‰)],,0),NA())</f>
        <v>-19.72</v>
      </c>
    </row>
    <row r="239" spans="1:14" x14ac:dyDescent="0.35">
      <c r="A239" s="63">
        <v>44620</v>
      </c>
      <c r="B239" s="58">
        <v>5</v>
      </c>
      <c r="C239" s="59" t="s">
        <v>37</v>
      </c>
      <c r="D239" s="59" t="s">
        <v>114</v>
      </c>
      <c r="E239" s="12">
        <v>46</v>
      </c>
      <c r="F239" s="12" t="b">
        <v>0</v>
      </c>
      <c r="G239" s="59" t="s">
        <v>177</v>
      </c>
      <c r="H239" s="48">
        <v>23.201000000000001</v>
      </c>
      <c r="I239" s="22">
        <v>17007</v>
      </c>
      <c r="J239" s="69">
        <f>IF(ISNUMBER(_xlfn.XLOOKUP($I239,IRMS[ID],IRMS[Mass (mg)],,0)),_xlfn.XLOOKUP($I239,IRMS[ID],IRMS[Mass (mg)],,0),NA())</f>
        <v>100</v>
      </c>
      <c r="K239" s="25">
        <f>IF(ISNUMBER(_xlfn.XLOOKUP($I239,IRMS[ID],IRMS[%N],,0)),_xlfn.XLOOKUP($I239,IRMS[ID],IRMS[%N],,0),NA())*(Table1[[#This Row],[IRMS Weight (mg)]]/Table1[[#This Row],[Sample Weight (mg)]])</f>
        <v>0.29395284686004913</v>
      </c>
      <c r="L239" s="25">
        <f>IF(ISNUMBER(_xlfn.XLOOKUP($I239,IRMS[ID],IRMS[δ¹⁵NAir (‰)],,0)),_xlfn.XLOOKUP($I239,IRMS[ID],IRMS[δ¹⁵NAir (‰)],,0),NA())</f>
        <v>3.69</v>
      </c>
      <c r="M239" s="26">
        <f>IF(ISNUMBER(_xlfn.XLOOKUP($I239,IRMS[ID],IRMS[%C],,0)),_xlfn.XLOOKUP($I239,IRMS[ID],IRMS[%C],,0),NA())*(Table1[[#This Row],[IRMS Weight (mg)]]/Table1[[#This Row],[Sample Weight (mg)]])</f>
        <v>4.1162018878496616</v>
      </c>
      <c r="N239" s="65">
        <f>IF(ISNUMBER(_xlfn.XLOOKUP($I239,IRMS[ID],IRMS[δ¹³CVPDB (‰)],,0)),_xlfn.XLOOKUP($I239,IRMS[ID],IRMS[δ¹³CVPDB (‰)],,0),NA())</f>
        <v>-19.850000000000001</v>
      </c>
    </row>
    <row r="240" spans="1:14" x14ac:dyDescent="0.35">
      <c r="A240" s="63">
        <v>44620</v>
      </c>
      <c r="B240" s="58">
        <v>5</v>
      </c>
      <c r="C240" s="59" t="s">
        <v>38</v>
      </c>
      <c r="D240" s="59" t="s">
        <v>114</v>
      </c>
      <c r="E240" s="12">
        <v>50</v>
      </c>
      <c r="F240" s="12" t="b">
        <v>0</v>
      </c>
      <c r="G240" s="59" t="s">
        <v>177</v>
      </c>
      <c r="H240" s="48">
        <v>20.798999999999999</v>
      </c>
      <c r="I240" s="22">
        <v>17008</v>
      </c>
      <c r="J240" s="69">
        <f>IF(ISNUMBER(_xlfn.XLOOKUP($I240,IRMS[ID],IRMS[Mass (mg)],,0)),_xlfn.XLOOKUP($I240,IRMS[ID],IRMS[Mass (mg)],,0),NA())</f>
        <v>100</v>
      </c>
      <c r="K240" s="25">
        <f>IF(ISNUMBER(_xlfn.XLOOKUP($I240,IRMS[ID],IRMS[%N],,0)),_xlfn.XLOOKUP($I240,IRMS[ID],IRMS[%N],,0),NA())*(Table1[[#This Row],[IRMS Weight (mg)]]/Table1[[#This Row],[Sample Weight (mg)]])</f>
        <v>0.29232174623779988</v>
      </c>
      <c r="L240" s="25">
        <f>IF(ISNUMBER(_xlfn.XLOOKUP($I240,IRMS[ID],IRMS[δ¹⁵NAir (‰)],,0)),_xlfn.XLOOKUP($I240,IRMS[ID],IRMS[δ¹⁵NAir (‰)],,0),NA())</f>
        <v>3.66</v>
      </c>
      <c r="M240" s="26">
        <f>IF(ISNUMBER(_xlfn.XLOOKUP($I240,IRMS[ID],IRMS[%C],,0)),_xlfn.XLOOKUP($I240,IRMS[ID],IRMS[%C],,0),NA())*(Table1[[#This Row],[IRMS Weight (mg)]]/Table1[[#This Row],[Sample Weight (mg)]])</f>
        <v>4.2261647194576666</v>
      </c>
      <c r="N240" s="65">
        <f>IF(ISNUMBER(_xlfn.XLOOKUP($I240,IRMS[ID],IRMS[δ¹³CVPDB (‰)],,0)),_xlfn.XLOOKUP($I240,IRMS[ID],IRMS[δ¹³CVPDB (‰)],,0),NA())</f>
        <v>-20.76</v>
      </c>
    </row>
    <row r="241" spans="1:14" x14ac:dyDescent="0.35">
      <c r="A241" s="63">
        <v>44620</v>
      </c>
      <c r="B241" s="58">
        <v>5</v>
      </c>
      <c r="C241" s="59" t="s">
        <v>39</v>
      </c>
      <c r="D241" s="12" t="s">
        <v>115</v>
      </c>
      <c r="E241" s="12">
        <v>2</v>
      </c>
      <c r="F241" s="12" t="b">
        <v>0</v>
      </c>
      <c r="G241" s="12" t="s">
        <v>177</v>
      </c>
      <c r="H241" s="48">
        <v>18.902999999999999</v>
      </c>
      <c r="I241" s="22">
        <v>17009</v>
      </c>
      <c r="J241" s="69">
        <f>IF(ISNUMBER(_xlfn.XLOOKUP($I241,IRMS[ID],IRMS[Mass (mg)],,0)),_xlfn.XLOOKUP($I241,IRMS[ID],IRMS[Mass (mg)],,0),NA())</f>
        <v>100</v>
      </c>
      <c r="K241" s="25">
        <f>IF(ISNUMBER(_xlfn.XLOOKUP($I241,IRMS[ID],IRMS[%N],,0)),_xlfn.XLOOKUP($I241,IRMS[ID],IRMS[%N],,0),NA())*(Table1[[#This Row],[IRMS Weight (mg)]]/Table1[[#This Row],[Sample Weight (mg)]])</f>
        <v>0.50521081309844995</v>
      </c>
      <c r="L241" s="25">
        <f>IF(ISNUMBER(_xlfn.XLOOKUP($I241,IRMS[ID],IRMS[δ¹⁵NAir (‰)],,0)),_xlfn.XLOOKUP($I241,IRMS[ID],IRMS[δ¹⁵NAir (‰)],,0),NA())</f>
        <v>8.4600000000000009</v>
      </c>
      <c r="M241" s="26">
        <f>IF(ISNUMBER(_xlfn.XLOOKUP($I241,IRMS[ID],IRMS[%C],,0)),_xlfn.XLOOKUP($I241,IRMS[ID],IRMS[%C],,0),NA())*(Table1[[#This Row],[IRMS Weight (mg)]]/Table1[[#This Row],[Sample Weight (mg)]])</f>
        <v>5.3430672380045499</v>
      </c>
      <c r="N241" s="65">
        <f>IF(ISNUMBER(_xlfn.XLOOKUP($I241,IRMS[ID],IRMS[δ¹³CVPDB (‰)],,0)),_xlfn.XLOOKUP($I241,IRMS[ID],IRMS[δ¹³CVPDB (‰)],,0),NA())</f>
        <v>-19.91</v>
      </c>
    </row>
    <row r="242" spans="1:14" x14ac:dyDescent="0.35">
      <c r="A242" s="63">
        <v>44620</v>
      </c>
      <c r="B242" s="58">
        <v>5</v>
      </c>
      <c r="C242" s="59" t="s">
        <v>40</v>
      </c>
      <c r="D242" s="12" t="s">
        <v>115</v>
      </c>
      <c r="E242" s="12">
        <v>3</v>
      </c>
      <c r="F242" s="12" t="b">
        <v>0</v>
      </c>
      <c r="G242" s="12" t="s">
        <v>177</v>
      </c>
      <c r="H242" s="48">
        <v>18.015000000000001</v>
      </c>
      <c r="I242" s="22">
        <v>17010</v>
      </c>
      <c r="J242" s="69">
        <f>IF(ISNUMBER(_xlfn.XLOOKUP($I242,IRMS[ID],IRMS[Mass (mg)],,0)),_xlfn.XLOOKUP($I242,IRMS[ID],IRMS[Mass (mg)],,0),NA())</f>
        <v>100</v>
      </c>
      <c r="K242" s="25">
        <f>IF(ISNUMBER(_xlfn.XLOOKUP($I242,IRMS[ID],IRMS[%N],,0)),_xlfn.XLOOKUP($I242,IRMS[ID],IRMS[%N],,0),NA())*(Table1[[#This Row],[IRMS Weight (mg)]]/Table1[[#This Row],[Sample Weight (mg)]])</f>
        <v>0.48293089092422975</v>
      </c>
      <c r="L242" s="25">
        <f>IF(ISNUMBER(_xlfn.XLOOKUP($I242,IRMS[ID],IRMS[δ¹⁵NAir (‰)],,0)),_xlfn.XLOOKUP($I242,IRMS[ID],IRMS[δ¹⁵NAir (‰)],,0),NA())</f>
        <v>8.02</v>
      </c>
      <c r="M242" s="26">
        <f>IF(ISNUMBER(_xlfn.XLOOKUP($I242,IRMS[ID],IRMS[%C],,0)),_xlfn.XLOOKUP($I242,IRMS[ID],IRMS[%C],,0),NA())*(Table1[[#This Row],[IRMS Weight (mg)]]/Table1[[#This Row],[Sample Weight (mg)]])</f>
        <v>4.9847349431029695</v>
      </c>
      <c r="N242" s="65">
        <f>IF(ISNUMBER(_xlfn.XLOOKUP($I242,IRMS[ID],IRMS[δ¹³CVPDB (‰)],,0)),_xlfn.XLOOKUP($I242,IRMS[ID],IRMS[δ¹³CVPDB (‰)],,0),NA())</f>
        <v>-19.82</v>
      </c>
    </row>
    <row r="243" spans="1:14" x14ac:dyDescent="0.35">
      <c r="A243" s="63">
        <v>44620</v>
      </c>
      <c r="B243" s="58">
        <v>5</v>
      </c>
      <c r="C243" s="59" t="s">
        <v>41</v>
      </c>
      <c r="D243" s="12" t="s">
        <v>115</v>
      </c>
      <c r="E243" s="12">
        <v>6</v>
      </c>
      <c r="F243" s="12" t="b">
        <v>0</v>
      </c>
      <c r="G243" s="12" t="s">
        <v>177</v>
      </c>
      <c r="H243" s="48">
        <v>17.611000000000001</v>
      </c>
      <c r="I243" s="22">
        <v>17011</v>
      </c>
      <c r="J243" s="69">
        <f>IF(ISNUMBER(_xlfn.XLOOKUP($I243,IRMS[ID],IRMS[Mass (mg)],,0)),_xlfn.XLOOKUP($I243,IRMS[ID],IRMS[Mass (mg)],,0),NA())</f>
        <v>100</v>
      </c>
      <c r="K243" s="25">
        <f>IF(ISNUMBER(_xlfn.XLOOKUP($I243,IRMS[ID],IRMS[%N],,0)),_xlfn.XLOOKUP($I243,IRMS[ID],IRMS[%N],,0),NA())*(Table1[[#This Row],[IRMS Weight (mg)]]/Table1[[#This Row],[Sample Weight (mg)]])</f>
        <v>0.45596502186133664</v>
      </c>
      <c r="L243" s="25">
        <f>IF(ISNUMBER(_xlfn.XLOOKUP($I243,IRMS[ID],IRMS[δ¹⁵NAir (‰)],,0)),_xlfn.XLOOKUP($I243,IRMS[ID],IRMS[δ¹⁵NAir (‰)],,0),NA())</f>
        <v>8.02</v>
      </c>
      <c r="M243" s="26">
        <f>IF(ISNUMBER(_xlfn.XLOOKUP($I243,IRMS[ID],IRMS[%C],,0)),_xlfn.XLOOKUP($I243,IRMS[ID],IRMS[%C],,0),NA())*(Table1[[#This Row],[IRMS Weight (mg)]]/Table1[[#This Row],[Sample Weight (mg)]])</f>
        <v>4.9571290670603601</v>
      </c>
      <c r="N243" s="65">
        <f>IF(ISNUMBER(_xlfn.XLOOKUP($I243,IRMS[ID],IRMS[δ¹³CVPDB (‰)],,0)),_xlfn.XLOOKUP($I243,IRMS[ID],IRMS[δ¹³CVPDB (‰)],,0),NA())</f>
        <v>-20.03</v>
      </c>
    </row>
    <row r="244" spans="1:14" x14ac:dyDescent="0.35">
      <c r="A244" s="63">
        <v>44620</v>
      </c>
      <c r="B244" s="58">
        <v>5</v>
      </c>
      <c r="C244" s="59" t="s">
        <v>42</v>
      </c>
      <c r="D244" s="12" t="s">
        <v>115</v>
      </c>
      <c r="E244" s="12">
        <v>10</v>
      </c>
      <c r="F244" s="12" t="b">
        <v>0</v>
      </c>
      <c r="G244" s="12" t="s">
        <v>177</v>
      </c>
      <c r="H244" s="48">
        <v>18.12</v>
      </c>
      <c r="I244" s="22">
        <v>17012</v>
      </c>
      <c r="J244" s="69">
        <f>IF(ISNUMBER(_xlfn.XLOOKUP($I244,IRMS[ID],IRMS[Mass (mg)],,0)),_xlfn.XLOOKUP($I244,IRMS[ID],IRMS[Mass (mg)],,0),NA())</f>
        <v>100</v>
      </c>
      <c r="K244" s="25">
        <f>IF(ISNUMBER(_xlfn.XLOOKUP($I244,IRMS[ID],IRMS[%N],,0)),_xlfn.XLOOKUP($I244,IRMS[ID],IRMS[%N],,0),NA())*(Table1[[#This Row],[IRMS Weight (mg)]]/Table1[[#This Row],[Sample Weight (mg)]])</f>
        <v>0.43322295805739514</v>
      </c>
      <c r="L244" s="25">
        <f>IF(ISNUMBER(_xlfn.XLOOKUP($I244,IRMS[ID],IRMS[δ¹⁵NAir (‰)],,0)),_xlfn.XLOOKUP($I244,IRMS[ID],IRMS[δ¹⁵NAir (‰)],,0),NA())</f>
        <v>7.94</v>
      </c>
      <c r="M244" s="26">
        <f>IF(ISNUMBER(_xlfn.XLOOKUP($I244,IRMS[ID],IRMS[%C],,0)),_xlfn.XLOOKUP($I244,IRMS[ID],IRMS[%C],,0),NA())*(Table1[[#This Row],[IRMS Weight (mg)]]/Table1[[#This Row],[Sample Weight (mg)]])</f>
        <v>4.7737306843267104</v>
      </c>
      <c r="N244" s="65">
        <f>IF(ISNUMBER(_xlfn.XLOOKUP($I244,IRMS[ID],IRMS[δ¹³CVPDB (‰)],,0)),_xlfn.XLOOKUP($I244,IRMS[ID],IRMS[δ¹³CVPDB (‰)],,0),NA())</f>
        <v>-20.010000000000002</v>
      </c>
    </row>
    <row r="245" spans="1:14" x14ac:dyDescent="0.35">
      <c r="A245" s="63">
        <v>44620</v>
      </c>
      <c r="B245" s="58">
        <v>5</v>
      </c>
      <c r="C245" s="59" t="s">
        <v>43</v>
      </c>
      <c r="D245" s="12" t="s">
        <v>115</v>
      </c>
      <c r="E245" s="12">
        <v>14</v>
      </c>
      <c r="F245" s="12" t="b">
        <v>0</v>
      </c>
      <c r="G245" s="12" t="s">
        <v>177</v>
      </c>
      <c r="H245" s="48">
        <v>22.524000000000001</v>
      </c>
      <c r="I245" s="22">
        <v>17013</v>
      </c>
      <c r="J245" s="69">
        <f>IF(ISNUMBER(_xlfn.XLOOKUP($I245,IRMS[ID],IRMS[Mass (mg)],,0)),_xlfn.XLOOKUP($I245,IRMS[ID],IRMS[Mass (mg)],,0),NA())</f>
        <v>100</v>
      </c>
      <c r="K245" s="25">
        <f>IF(ISNUMBER(_xlfn.XLOOKUP($I245,IRMS[ID],IRMS[%N],,0)),_xlfn.XLOOKUP($I245,IRMS[ID],IRMS[%N],,0),NA())*(Table1[[#This Row],[IRMS Weight (mg)]]/Table1[[#This Row],[Sample Weight (mg)]])</f>
        <v>0.40445746759012607</v>
      </c>
      <c r="L245" s="25">
        <f>IF(ISNUMBER(_xlfn.XLOOKUP($I245,IRMS[ID],IRMS[δ¹⁵NAir (‰)],,0)),_xlfn.XLOOKUP($I245,IRMS[ID],IRMS[δ¹⁵NAir (‰)],,0),NA())</f>
        <v>8.1999999999999993</v>
      </c>
      <c r="M245" s="26">
        <f>IF(ISNUMBER(_xlfn.XLOOKUP($I245,IRMS[ID],IRMS[%C],,0)),_xlfn.XLOOKUP($I245,IRMS[ID],IRMS[%C],,0),NA())*(Table1[[#This Row],[IRMS Weight (mg)]]/Table1[[#This Row],[Sample Weight (mg)]])</f>
        <v>4.572900017758835</v>
      </c>
      <c r="N245" s="65">
        <f>IF(ISNUMBER(_xlfn.XLOOKUP($I245,IRMS[ID],IRMS[δ¹³CVPDB (‰)],,0)),_xlfn.XLOOKUP($I245,IRMS[ID],IRMS[δ¹³CVPDB (‰)],,0),NA())</f>
        <v>-20.239999999999998</v>
      </c>
    </row>
    <row r="246" spans="1:14" x14ac:dyDescent="0.35">
      <c r="A246" s="63">
        <v>44620</v>
      </c>
      <c r="B246" s="58">
        <v>5</v>
      </c>
      <c r="C246" s="59" t="s">
        <v>44</v>
      </c>
      <c r="D246" s="12" t="s">
        <v>115</v>
      </c>
      <c r="E246" s="12">
        <v>18</v>
      </c>
      <c r="F246" s="12" t="b">
        <v>0</v>
      </c>
      <c r="G246" s="12" t="s">
        <v>177</v>
      </c>
      <c r="H246" s="48">
        <v>17.741</v>
      </c>
      <c r="I246" s="22">
        <v>17014</v>
      </c>
      <c r="J246" s="69">
        <f>IF(ISNUMBER(_xlfn.XLOOKUP($I246,IRMS[ID],IRMS[Mass (mg)],,0)),_xlfn.XLOOKUP($I246,IRMS[ID],IRMS[Mass (mg)],,0),NA())</f>
        <v>100</v>
      </c>
      <c r="K246" s="25">
        <f>IF(ISNUMBER(_xlfn.XLOOKUP($I246,IRMS[ID],IRMS[%N],,0)),_xlfn.XLOOKUP($I246,IRMS[ID],IRMS[%N],,0),NA())*(Table1[[#This Row],[IRMS Weight (mg)]]/Table1[[#This Row],[Sample Weight (mg)]])</f>
        <v>0.34327264528493323</v>
      </c>
      <c r="L246" s="25">
        <f>IF(ISNUMBER(_xlfn.XLOOKUP($I246,IRMS[ID],IRMS[δ¹⁵NAir (‰)],,0)),_xlfn.XLOOKUP($I246,IRMS[ID],IRMS[δ¹⁵NAir (‰)],,0),NA())</f>
        <v>7.87</v>
      </c>
      <c r="M246" s="26">
        <f>IF(ISNUMBER(_xlfn.XLOOKUP($I246,IRMS[ID],IRMS[%C],,0)),_xlfn.XLOOKUP($I246,IRMS[ID],IRMS[%C],,0),NA())*(Table1[[#This Row],[IRMS Weight (mg)]]/Table1[[#This Row],[Sample Weight (mg)]])</f>
        <v>4.306408883377487</v>
      </c>
      <c r="N246" s="65">
        <f>IF(ISNUMBER(_xlfn.XLOOKUP($I246,IRMS[ID],IRMS[δ¹³CVPDB (‰)],,0)),_xlfn.XLOOKUP($I246,IRMS[ID],IRMS[δ¹³CVPDB (‰)],,0),NA())</f>
        <v>-21</v>
      </c>
    </row>
    <row r="247" spans="1:14" x14ac:dyDescent="0.35">
      <c r="A247" s="63">
        <v>44620</v>
      </c>
      <c r="B247" s="58">
        <v>5</v>
      </c>
      <c r="C247" s="59" t="s">
        <v>45</v>
      </c>
      <c r="D247" s="12" t="s">
        <v>115</v>
      </c>
      <c r="E247" s="12">
        <v>22</v>
      </c>
      <c r="F247" s="12" t="b">
        <v>0</v>
      </c>
      <c r="G247" s="12" t="s">
        <v>177</v>
      </c>
      <c r="H247" s="48">
        <v>19.648</v>
      </c>
      <c r="I247" s="22">
        <v>17020</v>
      </c>
      <c r="J247" s="69">
        <f>IF(ISNUMBER(_xlfn.XLOOKUP($I247,IRMS[ID],IRMS[Mass (mg)],,0)),_xlfn.XLOOKUP($I247,IRMS[ID],IRMS[Mass (mg)],,0),NA())</f>
        <v>100</v>
      </c>
      <c r="K247" s="25">
        <f>IF(ISNUMBER(_xlfn.XLOOKUP($I247,IRMS[ID],IRMS[%N],,0)),_xlfn.XLOOKUP($I247,IRMS[ID],IRMS[%N],,0),NA())*(Table1[[#This Row],[IRMS Weight (mg)]]/Table1[[#This Row],[Sample Weight (mg)]])</f>
        <v>0.23513843648208468</v>
      </c>
      <c r="L247" s="25">
        <f>IF(ISNUMBER(_xlfn.XLOOKUP($I247,IRMS[ID],IRMS[δ¹⁵NAir (‰)],,0)),_xlfn.XLOOKUP($I247,IRMS[ID],IRMS[δ¹⁵NAir (‰)],,0),NA())</f>
        <v>7.56</v>
      </c>
      <c r="M247" s="26">
        <f>IF(ISNUMBER(_xlfn.XLOOKUP($I247,IRMS[ID],IRMS[%C],,0)),_xlfn.XLOOKUP($I247,IRMS[ID],IRMS[%C],,0),NA())*(Table1[[#This Row],[IRMS Weight (mg)]]/Table1[[#This Row],[Sample Weight (mg)]])</f>
        <v>6.2601791530944624</v>
      </c>
      <c r="N247" s="65">
        <f>IF(ISNUMBER(_xlfn.XLOOKUP($I247,IRMS[ID],IRMS[δ¹³CVPDB (‰)],,0)),_xlfn.XLOOKUP($I247,IRMS[ID],IRMS[δ¹³CVPDB (‰)],,0),NA())</f>
        <v>-20.83</v>
      </c>
    </row>
    <row r="248" spans="1:14" x14ac:dyDescent="0.35">
      <c r="A248" s="63">
        <v>44620</v>
      </c>
      <c r="B248" s="58">
        <v>5</v>
      </c>
      <c r="C248" s="59" t="s">
        <v>46</v>
      </c>
      <c r="D248" s="12" t="s">
        <v>115</v>
      </c>
      <c r="E248" s="12">
        <v>26</v>
      </c>
      <c r="F248" s="12" t="b">
        <v>0</v>
      </c>
      <c r="G248" s="12" t="s">
        <v>177</v>
      </c>
      <c r="H248" s="48">
        <v>20.963000000000001</v>
      </c>
      <c r="I248" s="22">
        <v>17021</v>
      </c>
      <c r="J248" s="69">
        <f>IF(ISNUMBER(_xlfn.XLOOKUP($I248,IRMS[ID],IRMS[Mass (mg)],,0)),_xlfn.XLOOKUP($I248,IRMS[ID],IRMS[Mass (mg)],,0),NA())</f>
        <v>100</v>
      </c>
      <c r="K248" s="25">
        <f>IF(ISNUMBER(_xlfn.XLOOKUP($I248,IRMS[ID],IRMS[%N],,0)),_xlfn.XLOOKUP($I248,IRMS[ID],IRMS[%N],,0),NA())*(Table1[[#This Row],[IRMS Weight (mg)]]/Table1[[#This Row],[Sample Weight (mg)]])</f>
        <v>0.20798549825883697</v>
      </c>
      <c r="L248" s="25">
        <f>IF(ISNUMBER(_xlfn.XLOOKUP($I248,IRMS[ID],IRMS[δ¹⁵NAir (‰)],,0)),_xlfn.XLOOKUP($I248,IRMS[ID],IRMS[δ¹⁵NAir (‰)],,0),NA())</f>
        <v>6.96</v>
      </c>
      <c r="M248" s="26">
        <f>IF(ISNUMBER(_xlfn.XLOOKUP($I248,IRMS[ID],IRMS[%C],,0)),_xlfn.XLOOKUP($I248,IRMS[ID],IRMS[%C],,0),NA())*(Table1[[#This Row],[IRMS Weight (mg)]]/Table1[[#This Row],[Sample Weight (mg)]])</f>
        <v>2.9098888517864805</v>
      </c>
      <c r="N248" s="65">
        <f>IF(ISNUMBER(_xlfn.XLOOKUP($I248,IRMS[ID],IRMS[δ¹³CVPDB (‰)],,0)),_xlfn.XLOOKUP($I248,IRMS[ID],IRMS[δ¹³CVPDB (‰)],,0),NA())</f>
        <v>-20.18</v>
      </c>
    </row>
    <row r="249" spans="1:14" x14ac:dyDescent="0.35">
      <c r="A249" s="63">
        <v>44620</v>
      </c>
      <c r="B249" s="58">
        <v>5</v>
      </c>
      <c r="C249" s="59" t="s">
        <v>47</v>
      </c>
      <c r="D249" s="12" t="s">
        <v>115</v>
      </c>
      <c r="E249" s="12">
        <v>30</v>
      </c>
      <c r="F249" s="12" t="b">
        <v>0</v>
      </c>
      <c r="G249" s="12" t="s">
        <v>177</v>
      </c>
      <c r="H249" s="48">
        <v>18.094999999999999</v>
      </c>
      <c r="I249" s="22">
        <v>17022</v>
      </c>
      <c r="J249" s="69">
        <f>IF(ISNUMBER(_xlfn.XLOOKUP($I249,IRMS[ID],IRMS[Mass (mg)],,0)),_xlfn.XLOOKUP($I249,IRMS[ID],IRMS[Mass (mg)],,0),NA())</f>
        <v>100</v>
      </c>
      <c r="K249" s="25">
        <f>IF(ISNUMBER(_xlfn.XLOOKUP($I249,IRMS[ID],IRMS[%N],,0)),_xlfn.XLOOKUP($I249,IRMS[ID],IRMS[%N],,0),NA())*(Table1[[#This Row],[IRMS Weight (mg)]]/Table1[[#This Row],[Sample Weight (mg)]])</f>
        <v>0.2376347057198121</v>
      </c>
      <c r="L249" s="25">
        <f>IF(ISNUMBER(_xlfn.XLOOKUP($I249,IRMS[ID],IRMS[δ¹⁵NAir (‰)],,0)),_xlfn.XLOOKUP($I249,IRMS[ID],IRMS[δ¹⁵NAir (‰)],,0),NA())</f>
        <v>6.72</v>
      </c>
      <c r="M249" s="26">
        <f>IF(ISNUMBER(_xlfn.XLOOKUP($I249,IRMS[ID],IRMS[%C],,0)),_xlfn.XLOOKUP($I249,IRMS[ID],IRMS[%C],,0),NA())*(Table1[[#This Row],[IRMS Weight (mg)]]/Table1[[#This Row],[Sample Weight (mg)]])</f>
        <v>3.0726720088422219</v>
      </c>
      <c r="N249" s="65">
        <f>IF(ISNUMBER(_xlfn.XLOOKUP($I249,IRMS[ID],IRMS[δ¹³CVPDB (‰)],,0)),_xlfn.XLOOKUP($I249,IRMS[ID],IRMS[δ¹³CVPDB (‰)],,0),NA())</f>
        <v>-17.829999999999998</v>
      </c>
    </row>
    <row r="250" spans="1:14" x14ac:dyDescent="0.35">
      <c r="A250" s="63">
        <v>44620</v>
      </c>
      <c r="B250" s="58">
        <v>5</v>
      </c>
      <c r="C250" s="59" t="s">
        <v>48</v>
      </c>
      <c r="D250" s="12" t="s">
        <v>115</v>
      </c>
      <c r="E250" s="12">
        <v>34</v>
      </c>
      <c r="F250" s="12" t="b">
        <v>0</v>
      </c>
      <c r="G250" s="12" t="s">
        <v>177</v>
      </c>
      <c r="H250" s="48">
        <v>20.858000000000001</v>
      </c>
      <c r="I250" s="22">
        <v>17023</v>
      </c>
      <c r="J250" s="69">
        <f>IF(ISNUMBER(_xlfn.XLOOKUP($I250,IRMS[ID],IRMS[Mass (mg)],,0)),_xlfn.XLOOKUP($I250,IRMS[ID],IRMS[Mass (mg)],,0),NA())</f>
        <v>100</v>
      </c>
      <c r="K250" s="25">
        <f>IF(ISNUMBER(_xlfn.XLOOKUP($I250,IRMS[ID],IRMS[%N],,0)),_xlfn.XLOOKUP($I250,IRMS[ID],IRMS[%N],,0),NA())*(Table1[[#This Row],[IRMS Weight (mg)]]/Table1[[#This Row],[Sample Weight (mg)]])</f>
        <v>0.20327931728833062</v>
      </c>
      <c r="L250" s="25">
        <f>IF(ISNUMBER(_xlfn.XLOOKUP($I250,IRMS[ID],IRMS[δ¹⁵NAir (‰)],,0)),_xlfn.XLOOKUP($I250,IRMS[ID],IRMS[δ¹⁵NAir (‰)],,0),NA())</f>
        <v>6.37</v>
      </c>
      <c r="M250" s="26">
        <f>IF(ISNUMBER(_xlfn.XLOOKUP($I250,IRMS[ID],IRMS[%C],,0)),_xlfn.XLOOKUP($I250,IRMS[ID],IRMS[%C],,0),NA())*(Table1[[#This Row],[IRMS Weight (mg)]]/Table1[[#This Row],[Sample Weight (mg)]])</f>
        <v>3.0923386710135201</v>
      </c>
      <c r="N250" s="65">
        <f>IF(ISNUMBER(_xlfn.XLOOKUP($I250,IRMS[ID],IRMS[δ¹³CVPDB (‰)],,0)),_xlfn.XLOOKUP($I250,IRMS[ID],IRMS[δ¹³CVPDB (‰)],,0),NA())</f>
        <v>-14.03</v>
      </c>
    </row>
    <row r="251" spans="1:14" x14ac:dyDescent="0.35">
      <c r="A251" s="63">
        <v>44620</v>
      </c>
      <c r="B251" s="58">
        <v>5</v>
      </c>
      <c r="C251" s="59" t="s">
        <v>49</v>
      </c>
      <c r="D251" s="12" t="s">
        <v>115</v>
      </c>
      <c r="E251" s="12">
        <v>38</v>
      </c>
      <c r="F251" s="12" t="b">
        <v>0</v>
      </c>
      <c r="G251" s="12" t="s">
        <v>177</v>
      </c>
      <c r="H251" s="48">
        <v>19.234000000000002</v>
      </c>
      <c r="I251" s="22">
        <v>17024</v>
      </c>
      <c r="J251" s="69">
        <f>IF(ISNUMBER(_xlfn.XLOOKUP($I251,IRMS[ID],IRMS[Mass (mg)],,0)),_xlfn.XLOOKUP($I251,IRMS[ID],IRMS[Mass (mg)],,0),NA())</f>
        <v>100</v>
      </c>
      <c r="K251" s="25">
        <f>IF(ISNUMBER(_xlfn.XLOOKUP($I251,IRMS[ID],IRMS[%N],,0)),_xlfn.XLOOKUP($I251,IRMS[ID],IRMS[%N],,0),NA())*(Table1[[#This Row],[IRMS Weight (mg)]]/Table1[[#This Row],[Sample Weight (mg)]])</f>
        <v>0.20328584797753976</v>
      </c>
      <c r="L251" s="25">
        <f>IF(ISNUMBER(_xlfn.XLOOKUP($I251,IRMS[ID],IRMS[δ¹⁵NAir (‰)],,0)),_xlfn.XLOOKUP($I251,IRMS[ID],IRMS[δ¹⁵NAir (‰)],,0),NA())</f>
        <v>5.54</v>
      </c>
      <c r="M251" s="26">
        <f>IF(ISNUMBER(_xlfn.XLOOKUP($I251,IRMS[ID],IRMS[%C],,0)),_xlfn.XLOOKUP($I251,IRMS[ID],IRMS[%C],,0),NA())*(Table1[[#This Row],[IRMS Weight (mg)]]/Table1[[#This Row],[Sample Weight (mg)]])</f>
        <v>2.916709992721223</v>
      </c>
      <c r="N251" s="65">
        <f>IF(ISNUMBER(_xlfn.XLOOKUP($I251,IRMS[ID],IRMS[δ¹³CVPDB (‰)],,0)),_xlfn.XLOOKUP($I251,IRMS[ID],IRMS[δ¹³CVPDB (‰)],,0),NA())</f>
        <v>-15.63</v>
      </c>
    </row>
    <row r="252" spans="1:14" x14ac:dyDescent="0.35">
      <c r="A252" s="63">
        <v>44620</v>
      </c>
      <c r="B252" s="58">
        <v>5</v>
      </c>
      <c r="C252" s="59" t="s">
        <v>50</v>
      </c>
      <c r="D252" s="12" t="s">
        <v>115</v>
      </c>
      <c r="E252" s="12">
        <v>42</v>
      </c>
      <c r="F252" s="12" t="b">
        <v>0</v>
      </c>
      <c r="G252" s="12" t="s">
        <v>177</v>
      </c>
      <c r="H252" s="48">
        <v>22.67</v>
      </c>
      <c r="I252" s="22">
        <v>17025</v>
      </c>
      <c r="J252" s="69">
        <f>IF(ISNUMBER(_xlfn.XLOOKUP($I252,IRMS[ID],IRMS[Mass (mg)],,0)),_xlfn.XLOOKUP($I252,IRMS[ID],IRMS[Mass (mg)],,0),NA())</f>
        <v>100</v>
      </c>
      <c r="K252" s="25">
        <f>IF(ISNUMBER(_xlfn.XLOOKUP($I252,IRMS[ID],IRMS[%N],,0)),_xlfn.XLOOKUP($I252,IRMS[ID],IRMS[%N],,0),NA())*(Table1[[#This Row],[IRMS Weight (mg)]]/Table1[[#This Row],[Sample Weight (mg)]])</f>
        <v>0.17556241729157476</v>
      </c>
      <c r="L252" s="25">
        <f>IF(ISNUMBER(_xlfn.XLOOKUP($I252,IRMS[ID],IRMS[δ¹⁵NAir (‰)],,0)),_xlfn.XLOOKUP($I252,IRMS[ID],IRMS[δ¹⁵NAir (‰)],,0),NA())</f>
        <v>4.5</v>
      </c>
      <c r="M252" s="26">
        <f>IF(ISNUMBER(_xlfn.XLOOKUP($I252,IRMS[ID],IRMS[%C],,0)),_xlfn.XLOOKUP($I252,IRMS[ID],IRMS[%C],,0),NA())*(Table1[[#This Row],[IRMS Weight (mg)]]/Table1[[#This Row],[Sample Weight (mg)]])</f>
        <v>2.0555800617556241</v>
      </c>
      <c r="N252" s="65">
        <f>IF(ISNUMBER(_xlfn.XLOOKUP($I252,IRMS[ID],IRMS[δ¹³CVPDB (‰)],,0)),_xlfn.XLOOKUP($I252,IRMS[ID],IRMS[δ¹³CVPDB (‰)],,0),NA())</f>
        <v>-19.309999999999999</v>
      </c>
    </row>
    <row r="253" spans="1:14" x14ac:dyDescent="0.35">
      <c r="A253" s="63">
        <v>44620</v>
      </c>
      <c r="B253" s="58">
        <v>5</v>
      </c>
      <c r="C253" s="59" t="s">
        <v>51</v>
      </c>
      <c r="D253" s="12" t="s">
        <v>115</v>
      </c>
      <c r="E253" s="12">
        <v>46</v>
      </c>
      <c r="F253" s="12" t="b">
        <v>0</v>
      </c>
      <c r="G253" s="12" t="s">
        <v>177</v>
      </c>
      <c r="H253" s="48">
        <v>23.210999999999999</v>
      </c>
      <c r="I253" s="22">
        <v>17026</v>
      </c>
      <c r="J253" s="69">
        <f>IF(ISNUMBER(_xlfn.XLOOKUP($I253,IRMS[ID],IRMS[Mass (mg)],,0)),_xlfn.XLOOKUP($I253,IRMS[ID],IRMS[Mass (mg)],,0),NA())</f>
        <v>100</v>
      </c>
      <c r="K253" s="25">
        <f>IF(ISNUMBER(_xlfn.XLOOKUP($I253,IRMS[ID],IRMS[%N],,0)),_xlfn.XLOOKUP($I253,IRMS[ID],IRMS[%N],,0),NA())*(Table1[[#This Row],[IRMS Weight (mg)]]/Table1[[#This Row],[Sample Weight (mg)]])</f>
        <v>0.2003360475636552</v>
      </c>
      <c r="L253" s="25">
        <f>IF(ISNUMBER(_xlfn.XLOOKUP($I253,IRMS[ID],IRMS[δ¹⁵NAir (‰)],,0)),_xlfn.XLOOKUP($I253,IRMS[ID],IRMS[δ¹⁵NAir (‰)],,0),NA())</f>
        <v>4.1100000000000003</v>
      </c>
      <c r="M253" s="26">
        <f>IF(ISNUMBER(_xlfn.XLOOKUP($I253,IRMS[ID],IRMS[%C],,0)),_xlfn.XLOOKUP($I253,IRMS[ID],IRMS[%C],,0),NA())*(Table1[[#This Row],[IRMS Weight (mg)]]/Table1[[#This Row],[Sample Weight (mg)]])</f>
        <v>2.3738744560768605</v>
      </c>
      <c r="N253" s="65">
        <f>IF(ISNUMBER(_xlfn.XLOOKUP($I253,IRMS[ID],IRMS[δ¹³CVPDB (‰)],,0)),_xlfn.XLOOKUP($I253,IRMS[ID],IRMS[δ¹³CVPDB (‰)],,0),NA())</f>
        <v>-19.86</v>
      </c>
    </row>
    <row r="254" spans="1:14" x14ac:dyDescent="0.35">
      <c r="A254" s="63">
        <v>44620</v>
      </c>
      <c r="B254" s="58">
        <v>5</v>
      </c>
      <c r="C254" s="59" t="s">
        <v>52</v>
      </c>
      <c r="D254" s="12" t="s">
        <v>115</v>
      </c>
      <c r="E254" s="12">
        <v>50</v>
      </c>
      <c r="F254" s="12" t="b">
        <v>0</v>
      </c>
      <c r="G254" s="12" t="s">
        <v>177</v>
      </c>
      <c r="H254" s="48">
        <v>19.344999999999999</v>
      </c>
      <c r="I254" s="22">
        <v>17027</v>
      </c>
      <c r="J254" s="69">
        <f>IF(ISNUMBER(_xlfn.XLOOKUP($I254,IRMS[ID],IRMS[Mass (mg)],,0)),_xlfn.XLOOKUP($I254,IRMS[ID],IRMS[Mass (mg)],,0),NA())</f>
        <v>100</v>
      </c>
      <c r="K254" s="25">
        <f>IF(ISNUMBER(_xlfn.XLOOKUP($I254,IRMS[ID],IRMS[%N],,0)),_xlfn.XLOOKUP($I254,IRMS[ID],IRMS[%N],,0),NA())*(Table1[[#This Row],[IRMS Weight (mg)]]/Table1[[#This Row],[Sample Weight (mg)]])</f>
        <v>8.2708710261049381E-2</v>
      </c>
      <c r="L254" s="25">
        <f>IF(ISNUMBER(_xlfn.XLOOKUP($I254,IRMS[ID],IRMS[δ¹⁵NAir (‰)],,0)),_xlfn.XLOOKUP($I254,IRMS[ID],IRMS[δ¹⁵NAir (‰)],,0),NA())</f>
        <v>1.73</v>
      </c>
      <c r="M254" s="26">
        <f>IF(ISNUMBER(_xlfn.XLOOKUP($I254,IRMS[ID],IRMS[%C],,0)),_xlfn.XLOOKUP($I254,IRMS[ID],IRMS[%C],,0),NA())*(Table1[[#This Row],[IRMS Weight (mg)]]/Table1[[#This Row],[Sample Weight (mg)]])</f>
        <v>1.6334970276557252</v>
      </c>
      <c r="N254" s="65">
        <f>IF(ISNUMBER(_xlfn.XLOOKUP($I254,IRMS[ID],IRMS[δ¹³CVPDB (‰)],,0)),_xlfn.XLOOKUP($I254,IRMS[ID],IRMS[δ¹³CVPDB (‰)],,0),NA())</f>
        <v>-23.13</v>
      </c>
    </row>
    <row r="255" spans="1:14" x14ac:dyDescent="0.35">
      <c r="A255" s="63">
        <v>44620</v>
      </c>
      <c r="B255" s="58">
        <v>5</v>
      </c>
      <c r="C255" s="59" t="s">
        <v>53</v>
      </c>
      <c r="D255" s="12" t="s">
        <v>116</v>
      </c>
      <c r="E255" s="12">
        <v>2</v>
      </c>
      <c r="F255" s="12" t="b">
        <v>0</v>
      </c>
      <c r="G255" s="12" t="s">
        <v>177</v>
      </c>
      <c r="H255" s="48">
        <v>17.521999999999998</v>
      </c>
      <c r="I255" s="22">
        <v>17028</v>
      </c>
      <c r="J255" s="69">
        <f>IF(ISNUMBER(_xlfn.XLOOKUP($I255,IRMS[ID],IRMS[Mass (mg)],,0)),_xlfn.XLOOKUP($I255,IRMS[ID],IRMS[Mass (mg)],,0),NA())</f>
        <v>100</v>
      </c>
      <c r="K255" s="25">
        <f>IF(ISNUMBER(_xlfn.XLOOKUP($I255,IRMS[ID],IRMS[%N],,0)),_xlfn.XLOOKUP($I255,IRMS[ID],IRMS[%N],,0),NA())*(Table1[[#This Row],[IRMS Weight (mg)]]/Table1[[#This Row],[Sample Weight (mg)]])</f>
        <v>0.41034128524141084</v>
      </c>
      <c r="L255" s="25">
        <f>IF(ISNUMBER(_xlfn.XLOOKUP($I255,IRMS[ID],IRMS[δ¹⁵NAir (‰)],,0)),_xlfn.XLOOKUP($I255,IRMS[ID],IRMS[δ¹⁵NAir (‰)],,0),NA())</f>
        <v>7.89</v>
      </c>
      <c r="M255" s="26">
        <f>IF(ISNUMBER(_xlfn.XLOOKUP($I255,IRMS[ID],IRMS[%C],,0)),_xlfn.XLOOKUP($I255,IRMS[ID],IRMS[%C],,0),NA())*(Table1[[#This Row],[IRMS Weight (mg)]]/Table1[[#This Row],[Sample Weight (mg)]])</f>
        <v>4.6398812920899442</v>
      </c>
      <c r="N255" s="65">
        <f>IF(ISNUMBER(_xlfn.XLOOKUP($I255,IRMS[ID],IRMS[δ¹³CVPDB (‰)],,0)),_xlfn.XLOOKUP($I255,IRMS[ID],IRMS[δ¹³CVPDB (‰)],,0),NA())</f>
        <v>-20.64</v>
      </c>
    </row>
    <row r="256" spans="1:14" x14ac:dyDescent="0.35">
      <c r="A256" s="63">
        <v>44620</v>
      </c>
      <c r="B256" s="58">
        <v>5</v>
      </c>
      <c r="C256" s="59" t="s">
        <v>63</v>
      </c>
      <c r="D256" s="12" t="s">
        <v>116</v>
      </c>
      <c r="E256" s="12">
        <v>3</v>
      </c>
      <c r="F256" s="12" t="b">
        <v>0</v>
      </c>
      <c r="G256" s="12" t="s">
        <v>177</v>
      </c>
      <c r="H256" s="48">
        <v>18.684000000000001</v>
      </c>
      <c r="I256" s="22">
        <v>17029</v>
      </c>
      <c r="J256" s="69">
        <f>IF(ISNUMBER(_xlfn.XLOOKUP($I256,IRMS[ID],IRMS[Mass (mg)],,0)),_xlfn.XLOOKUP($I256,IRMS[ID],IRMS[Mass (mg)],,0),NA())</f>
        <v>100</v>
      </c>
      <c r="K256" s="25">
        <f>IF(ISNUMBER(_xlfn.XLOOKUP($I256,IRMS[ID],IRMS[%N],,0)),_xlfn.XLOOKUP($I256,IRMS[ID],IRMS[%N],,0),NA())*(Table1[[#This Row],[IRMS Weight (mg)]]/Table1[[#This Row],[Sample Weight (mg)]])</f>
        <v>0.3891029758081781</v>
      </c>
      <c r="L256" s="25">
        <f>IF(ISNUMBER(_xlfn.XLOOKUP($I256,IRMS[ID],IRMS[δ¹⁵NAir (‰)],,0)),_xlfn.XLOOKUP($I256,IRMS[ID],IRMS[δ¹⁵NAir (‰)],,0),NA())</f>
        <v>7.97</v>
      </c>
      <c r="M256" s="26">
        <f>IF(ISNUMBER(_xlfn.XLOOKUP($I256,IRMS[ID],IRMS[%C],,0)),_xlfn.XLOOKUP($I256,IRMS[ID],IRMS[%C],,0),NA())*(Table1[[#This Row],[IRMS Weight (mg)]]/Table1[[#This Row],[Sample Weight (mg)]])</f>
        <v>4.5172339970027826</v>
      </c>
      <c r="N256" s="65">
        <f>IF(ISNUMBER(_xlfn.XLOOKUP($I256,IRMS[ID],IRMS[δ¹³CVPDB (‰)],,0)),_xlfn.XLOOKUP($I256,IRMS[ID],IRMS[δ¹³CVPDB (‰)],,0),NA())</f>
        <v>-20.71</v>
      </c>
    </row>
    <row r="257" spans="1:14" x14ac:dyDescent="0.35">
      <c r="A257" s="63">
        <v>44620</v>
      </c>
      <c r="B257" s="58">
        <v>5</v>
      </c>
      <c r="C257" s="59" t="s">
        <v>64</v>
      </c>
      <c r="D257" s="12" t="s">
        <v>116</v>
      </c>
      <c r="E257" s="12">
        <v>6</v>
      </c>
      <c r="F257" s="12" t="b">
        <v>0</v>
      </c>
      <c r="G257" s="12" t="s">
        <v>177</v>
      </c>
      <c r="H257" s="48">
        <v>23.591999999999999</v>
      </c>
      <c r="I257" s="22">
        <v>17030</v>
      </c>
      <c r="J257" s="69">
        <f>IF(ISNUMBER(_xlfn.XLOOKUP($I257,IRMS[ID],IRMS[Mass (mg)],,0)),_xlfn.XLOOKUP($I257,IRMS[ID],IRMS[Mass (mg)],,0),NA())</f>
        <v>100</v>
      </c>
      <c r="K257" s="25">
        <f>IF(ISNUMBER(_xlfn.XLOOKUP($I257,IRMS[ID],IRMS[%N],,0)),_xlfn.XLOOKUP($I257,IRMS[ID],IRMS[%N],,0),NA())*(Table1[[#This Row],[IRMS Weight (mg)]]/Table1[[#This Row],[Sample Weight (mg)]])</f>
        <v>0.36961681926076639</v>
      </c>
      <c r="L257" s="25">
        <f>IF(ISNUMBER(_xlfn.XLOOKUP($I257,IRMS[ID],IRMS[δ¹⁵NAir (‰)],,0)),_xlfn.XLOOKUP($I257,IRMS[ID],IRMS[δ¹⁵NAir (‰)],,0),NA())</f>
        <v>7.93</v>
      </c>
      <c r="M257" s="26">
        <f>IF(ISNUMBER(_xlfn.XLOOKUP($I257,IRMS[ID],IRMS[%C],,0)),_xlfn.XLOOKUP($I257,IRMS[ID],IRMS[%C],,0),NA())*(Table1[[#This Row],[IRMS Weight (mg)]]/Table1[[#This Row],[Sample Weight (mg)]])</f>
        <v>4.1793828416412353</v>
      </c>
      <c r="N257" s="65">
        <f>IF(ISNUMBER(_xlfn.XLOOKUP($I257,IRMS[ID],IRMS[δ¹³CVPDB (‰)],,0)),_xlfn.XLOOKUP($I257,IRMS[ID],IRMS[δ¹³CVPDB (‰)],,0),NA())</f>
        <v>-20.46</v>
      </c>
    </row>
    <row r="258" spans="1:14" x14ac:dyDescent="0.35">
      <c r="A258" s="63">
        <v>44620</v>
      </c>
      <c r="B258" s="58">
        <v>5</v>
      </c>
      <c r="C258" s="59" t="s">
        <v>65</v>
      </c>
      <c r="D258" s="12" t="s">
        <v>116</v>
      </c>
      <c r="E258" s="12">
        <v>10</v>
      </c>
      <c r="F258" s="12" t="b">
        <v>0</v>
      </c>
      <c r="G258" s="12" t="s">
        <v>177</v>
      </c>
      <c r="H258" s="48">
        <v>18.167000000000002</v>
      </c>
      <c r="I258" s="22">
        <v>17031</v>
      </c>
      <c r="J258" s="69">
        <f>IF(ISNUMBER(_xlfn.XLOOKUP($I258,IRMS[ID],IRMS[Mass (mg)],,0)),_xlfn.XLOOKUP($I258,IRMS[ID],IRMS[Mass (mg)],,0),NA())</f>
        <v>100</v>
      </c>
      <c r="K258" s="25">
        <f>IF(ISNUMBER(_xlfn.XLOOKUP($I258,IRMS[ID],IRMS[%N],,0)),_xlfn.XLOOKUP($I258,IRMS[ID],IRMS[%N],,0),NA())*(Table1[[#This Row],[IRMS Weight (mg)]]/Table1[[#This Row],[Sample Weight (mg)]])</f>
        <v>0.29173776627951775</v>
      </c>
      <c r="L258" s="25">
        <f>IF(ISNUMBER(_xlfn.XLOOKUP($I258,IRMS[ID],IRMS[δ¹⁵NAir (‰)],,0)),_xlfn.XLOOKUP($I258,IRMS[ID],IRMS[δ¹⁵NAir (‰)],,0),NA())</f>
        <v>7.48</v>
      </c>
      <c r="M258" s="26">
        <f>IF(ISNUMBER(_xlfn.XLOOKUP($I258,IRMS[ID],IRMS[%C],,0)),_xlfn.XLOOKUP($I258,IRMS[ID],IRMS[%C],,0),NA())*(Table1[[#This Row],[IRMS Weight (mg)]]/Table1[[#This Row],[Sample Weight (mg)]])</f>
        <v>3.3412230968239109</v>
      </c>
      <c r="N258" s="65">
        <f>IF(ISNUMBER(_xlfn.XLOOKUP($I258,IRMS[ID],IRMS[δ¹³CVPDB (‰)],,0)),_xlfn.XLOOKUP($I258,IRMS[ID],IRMS[δ¹³CVPDB (‰)],,0),NA())</f>
        <v>-20.350000000000001</v>
      </c>
    </row>
    <row r="259" spans="1:14" x14ac:dyDescent="0.35">
      <c r="A259" s="63">
        <v>44620</v>
      </c>
      <c r="B259" s="58">
        <v>5</v>
      </c>
      <c r="C259" s="59" t="s">
        <v>66</v>
      </c>
      <c r="D259" s="12" t="s">
        <v>116</v>
      </c>
      <c r="E259" s="12">
        <v>14</v>
      </c>
      <c r="F259" s="12" t="b">
        <v>0</v>
      </c>
      <c r="G259" s="12" t="s">
        <v>177</v>
      </c>
      <c r="H259" s="48">
        <v>21.759</v>
      </c>
      <c r="I259" s="22">
        <v>17032</v>
      </c>
      <c r="J259" s="69">
        <f>IF(ISNUMBER(_xlfn.XLOOKUP($I259,IRMS[ID],IRMS[Mass (mg)],,0)),_xlfn.XLOOKUP($I259,IRMS[ID],IRMS[Mass (mg)],,0),NA())</f>
        <v>100</v>
      </c>
      <c r="K259" s="25">
        <f>IF(ISNUMBER(_xlfn.XLOOKUP($I259,IRMS[ID],IRMS[%N],,0)),_xlfn.XLOOKUP($I259,IRMS[ID],IRMS[%N],,0),NA())*(Table1[[#This Row],[IRMS Weight (mg)]]/Table1[[#This Row],[Sample Weight (mg)]])</f>
        <v>0.25368812905004828</v>
      </c>
      <c r="L259" s="25">
        <f>IF(ISNUMBER(_xlfn.XLOOKUP($I259,IRMS[ID],IRMS[δ¹⁵NAir (‰)],,0)),_xlfn.XLOOKUP($I259,IRMS[ID],IRMS[δ¹⁵NAir (‰)],,0),NA())</f>
        <v>7.19</v>
      </c>
      <c r="M259" s="26">
        <f>IF(ISNUMBER(_xlfn.XLOOKUP($I259,IRMS[ID],IRMS[%C],,0)),_xlfn.XLOOKUP($I259,IRMS[ID],IRMS[%C],,0),NA())*(Table1[[#This Row],[IRMS Weight (mg)]]/Table1[[#This Row],[Sample Weight (mg)]])</f>
        <v>2.8953536467668552</v>
      </c>
      <c r="N259" s="65">
        <f>IF(ISNUMBER(_xlfn.XLOOKUP($I259,IRMS[ID],IRMS[δ¹³CVPDB (‰)],,0)),_xlfn.XLOOKUP($I259,IRMS[ID],IRMS[δ¹³CVPDB (‰)],,0),NA())</f>
        <v>-19.7</v>
      </c>
    </row>
    <row r="260" spans="1:14" x14ac:dyDescent="0.35">
      <c r="A260" s="63">
        <v>44620</v>
      </c>
      <c r="B260" s="58">
        <v>5</v>
      </c>
      <c r="C260" s="59" t="s">
        <v>67</v>
      </c>
      <c r="D260" s="12" t="s">
        <v>116</v>
      </c>
      <c r="E260" s="12">
        <v>18</v>
      </c>
      <c r="F260" s="12" t="b">
        <v>0</v>
      </c>
      <c r="G260" s="12" t="s">
        <v>177</v>
      </c>
      <c r="H260" s="48">
        <v>18.172000000000001</v>
      </c>
      <c r="I260" s="22">
        <v>17033</v>
      </c>
      <c r="J260" s="69">
        <f>IF(ISNUMBER(_xlfn.XLOOKUP($I260,IRMS[ID],IRMS[Mass (mg)],,0)),_xlfn.XLOOKUP($I260,IRMS[ID],IRMS[Mass (mg)],,0),NA())</f>
        <v>100</v>
      </c>
      <c r="K260" s="25">
        <f>IF(ISNUMBER(_xlfn.XLOOKUP($I260,IRMS[ID],IRMS[%N],,0)),_xlfn.XLOOKUP($I260,IRMS[ID],IRMS[%N],,0),NA())*(Table1[[#This Row],[IRMS Weight (mg)]]/Table1[[#This Row],[Sample Weight (mg)]])</f>
        <v>0.26194144838212635</v>
      </c>
      <c r="L260" s="25">
        <f>IF(ISNUMBER(_xlfn.XLOOKUP($I260,IRMS[ID],IRMS[δ¹⁵NAir (‰)],,0)),_xlfn.XLOOKUP($I260,IRMS[ID],IRMS[δ¹⁵NAir (‰)],,0),NA())</f>
        <v>6.56</v>
      </c>
      <c r="M260" s="26">
        <f>IF(ISNUMBER(_xlfn.XLOOKUP($I260,IRMS[ID],IRMS[%C],,0)),_xlfn.XLOOKUP($I260,IRMS[ID],IRMS[%C],,0),NA())*(Table1[[#This Row],[IRMS Weight (mg)]]/Table1[[#This Row],[Sample Weight (mg)]])</f>
        <v>2.9275808936825887</v>
      </c>
      <c r="N260" s="65">
        <f>IF(ISNUMBER(_xlfn.XLOOKUP($I260,IRMS[ID],IRMS[δ¹³CVPDB (‰)],,0)),_xlfn.XLOOKUP($I260,IRMS[ID],IRMS[δ¹³CVPDB (‰)],,0),NA())</f>
        <v>-19.41</v>
      </c>
    </row>
    <row r="261" spans="1:14" x14ac:dyDescent="0.35">
      <c r="A261" s="63">
        <v>44620</v>
      </c>
      <c r="B261" s="58">
        <v>5</v>
      </c>
      <c r="C261" s="59" t="s">
        <v>68</v>
      </c>
      <c r="D261" s="12" t="s">
        <v>116</v>
      </c>
      <c r="E261" s="12">
        <v>22</v>
      </c>
      <c r="F261" s="12" t="b">
        <v>0</v>
      </c>
      <c r="G261" s="12" t="s">
        <v>177</v>
      </c>
      <c r="H261" s="48">
        <v>19.619</v>
      </c>
      <c r="I261" s="22">
        <v>17034</v>
      </c>
      <c r="J261" s="69">
        <f>IF(ISNUMBER(_xlfn.XLOOKUP($I261,IRMS[ID],IRMS[Mass (mg)],,0)),_xlfn.XLOOKUP($I261,IRMS[ID],IRMS[Mass (mg)],,0),NA())</f>
        <v>100</v>
      </c>
      <c r="K261" s="25">
        <f>IF(ISNUMBER(_xlfn.XLOOKUP($I261,IRMS[ID],IRMS[%N],,0)),_xlfn.XLOOKUP($I261,IRMS[ID],IRMS[%N],,0),NA())*(Table1[[#This Row],[IRMS Weight (mg)]]/Table1[[#This Row],[Sample Weight (mg)]])</f>
        <v>0.25536469748712981</v>
      </c>
      <c r="L261" s="25">
        <f>IF(ISNUMBER(_xlfn.XLOOKUP($I261,IRMS[ID],IRMS[δ¹⁵NAir (‰)],,0)),_xlfn.XLOOKUP($I261,IRMS[ID],IRMS[δ¹⁵NAir (‰)],,0),NA())</f>
        <v>5.56</v>
      </c>
      <c r="M261" s="26">
        <f>IF(ISNUMBER(_xlfn.XLOOKUP($I261,IRMS[ID],IRMS[%C],,0)),_xlfn.XLOOKUP($I261,IRMS[ID],IRMS[%C],,0),NA())*(Table1[[#This Row],[IRMS Weight (mg)]]/Table1[[#This Row],[Sample Weight (mg)]])</f>
        <v>3.2621438401549518</v>
      </c>
      <c r="N261" s="65">
        <f>IF(ISNUMBER(_xlfn.XLOOKUP($I261,IRMS[ID],IRMS[δ¹³CVPDB (‰)],,0)),_xlfn.XLOOKUP($I261,IRMS[ID],IRMS[δ¹³CVPDB (‰)],,0),NA())</f>
        <v>-20.010000000000002</v>
      </c>
    </row>
    <row r="262" spans="1:14" x14ac:dyDescent="0.35">
      <c r="A262" s="63">
        <v>44620</v>
      </c>
      <c r="B262" s="58">
        <v>5</v>
      </c>
      <c r="C262" s="59" t="s">
        <v>69</v>
      </c>
      <c r="D262" s="12" t="s">
        <v>116</v>
      </c>
      <c r="E262" s="12">
        <v>26</v>
      </c>
      <c r="F262" s="12" t="b">
        <v>0</v>
      </c>
      <c r="G262" s="12" t="s">
        <v>177</v>
      </c>
      <c r="H262" s="48">
        <v>17.335000000000001</v>
      </c>
      <c r="I262" s="22">
        <v>17035</v>
      </c>
      <c r="J262" s="69">
        <f>IF(ISNUMBER(_xlfn.XLOOKUP($I262,IRMS[ID],IRMS[Mass (mg)],,0)),_xlfn.XLOOKUP($I262,IRMS[ID],IRMS[Mass (mg)],,0),NA())</f>
        <v>100</v>
      </c>
      <c r="K262" s="25">
        <f>IF(ISNUMBER(_xlfn.XLOOKUP($I262,IRMS[ID],IRMS[%N],,0)),_xlfn.XLOOKUP($I262,IRMS[ID],IRMS[%N],,0),NA())*(Table1[[#This Row],[IRMS Weight (mg)]]/Table1[[#This Row],[Sample Weight (mg)]])</f>
        <v>0.26478223247764637</v>
      </c>
      <c r="L262" s="25">
        <f>IF(ISNUMBER(_xlfn.XLOOKUP($I262,IRMS[ID],IRMS[δ¹⁵NAir (‰)],,0)),_xlfn.XLOOKUP($I262,IRMS[ID],IRMS[δ¹⁵NAir (‰)],,0),NA())</f>
        <v>5.21</v>
      </c>
      <c r="M262" s="26">
        <f>IF(ISNUMBER(_xlfn.XLOOKUP($I262,IRMS[ID],IRMS[%C],,0)),_xlfn.XLOOKUP($I262,IRMS[ID],IRMS[%C],,0),NA())*(Table1[[#This Row],[IRMS Weight (mg)]]/Table1[[#This Row],[Sample Weight (mg)]])</f>
        <v>3.040092298817421</v>
      </c>
      <c r="N262" s="65">
        <f>IF(ISNUMBER(_xlfn.XLOOKUP($I262,IRMS[ID],IRMS[δ¹³CVPDB (‰)],,0)),_xlfn.XLOOKUP($I262,IRMS[ID],IRMS[δ¹³CVPDB (‰)],,0),NA())</f>
        <v>-19.32</v>
      </c>
    </row>
    <row r="263" spans="1:14" x14ac:dyDescent="0.35">
      <c r="A263" s="63">
        <v>44620</v>
      </c>
      <c r="B263" s="58">
        <v>5</v>
      </c>
      <c r="C263" s="59" t="s">
        <v>70</v>
      </c>
      <c r="D263" s="12" t="s">
        <v>116</v>
      </c>
      <c r="E263" s="12">
        <v>30</v>
      </c>
      <c r="F263" s="12" t="b">
        <v>0</v>
      </c>
      <c r="G263" s="12" t="s">
        <v>177</v>
      </c>
      <c r="H263" s="48">
        <v>20.081</v>
      </c>
      <c r="I263" s="22">
        <v>17036</v>
      </c>
      <c r="J263" s="69">
        <f>IF(ISNUMBER(_xlfn.XLOOKUP($I263,IRMS[ID],IRMS[Mass (mg)],,0)),_xlfn.XLOOKUP($I263,IRMS[ID],IRMS[Mass (mg)],,0),NA())</f>
        <v>100</v>
      </c>
      <c r="K263" s="25">
        <f>IF(ISNUMBER(_xlfn.XLOOKUP($I263,IRMS[ID],IRMS[%N],,0)),_xlfn.XLOOKUP($I263,IRMS[ID],IRMS[%N],,0),NA())*(Table1[[#This Row],[IRMS Weight (mg)]]/Table1[[#This Row],[Sample Weight (mg)]])</f>
        <v>0.27339275932473484</v>
      </c>
      <c r="L263" s="25">
        <f>IF(ISNUMBER(_xlfn.XLOOKUP($I263,IRMS[ID],IRMS[δ¹⁵NAir (‰)],,0)),_xlfn.XLOOKUP($I263,IRMS[ID],IRMS[δ¹⁵NAir (‰)],,0),NA())</f>
        <v>4.5199999999999996</v>
      </c>
      <c r="M263" s="26">
        <f>IF(ISNUMBER(_xlfn.XLOOKUP($I263,IRMS[ID],IRMS[%C],,0)),_xlfn.XLOOKUP($I263,IRMS[ID],IRMS[%C],,0),NA())*(Table1[[#This Row],[IRMS Weight (mg)]]/Table1[[#This Row],[Sample Weight (mg)]])</f>
        <v>3.4410636920472086</v>
      </c>
      <c r="N263" s="65">
        <f>IF(ISNUMBER(_xlfn.XLOOKUP($I263,IRMS[ID],IRMS[δ¹³CVPDB (‰)],,0)),_xlfn.XLOOKUP($I263,IRMS[ID],IRMS[δ¹³CVPDB (‰)],,0),NA())</f>
        <v>-19.59</v>
      </c>
    </row>
    <row r="264" spans="1:14" x14ac:dyDescent="0.35">
      <c r="A264" s="63">
        <v>44620</v>
      </c>
      <c r="B264" s="58">
        <v>5</v>
      </c>
      <c r="C264" s="59" t="s">
        <v>71</v>
      </c>
      <c r="D264" s="12" t="s">
        <v>116</v>
      </c>
      <c r="E264" s="12">
        <v>34</v>
      </c>
      <c r="F264" s="12" t="b">
        <v>0</v>
      </c>
      <c r="G264" s="12" t="s">
        <v>177</v>
      </c>
      <c r="H264" s="48">
        <v>13.794</v>
      </c>
      <c r="I264" s="22">
        <v>17037</v>
      </c>
      <c r="J264" s="69">
        <f>IF(ISNUMBER(_xlfn.XLOOKUP($I264,IRMS[ID],IRMS[Mass (mg)],,0)),_xlfn.XLOOKUP($I264,IRMS[ID],IRMS[Mass (mg)],,0),NA())</f>
        <v>100</v>
      </c>
      <c r="K264" s="25">
        <f>IF(ISNUMBER(_xlfn.XLOOKUP($I264,IRMS[ID],IRMS[%N],,0)),_xlfn.XLOOKUP($I264,IRMS[ID],IRMS[%N],,0),NA())*(Table1[[#This Row],[IRMS Weight (mg)]]/Table1[[#This Row],[Sample Weight (mg)]])</f>
        <v>0.30955487893286937</v>
      </c>
      <c r="L264" s="25">
        <f>IF(ISNUMBER(_xlfn.XLOOKUP($I264,IRMS[ID],IRMS[δ¹⁵NAir (‰)],,0)),_xlfn.XLOOKUP($I264,IRMS[ID],IRMS[δ¹⁵NAir (‰)],,0),NA())</f>
        <v>3.14</v>
      </c>
      <c r="M264" s="26">
        <f>IF(ISNUMBER(_xlfn.XLOOKUP($I264,IRMS[ID],IRMS[%C],,0)),_xlfn.XLOOKUP($I264,IRMS[ID],IRMS[%C],,0),NA())*(Table1[[#This Row],[IRMS Weight (mg)]]/Table1[[#This Row],[Sample Weight (mg)]])</f>
        <v>4.9079309844860086</v>
      </c>
      <c r="N264" s="65">
        <f>IF(ISNUMBER(_xlfn.XLOOKUP($I264,IRMS[ID],IRMS[δ¹³CVPDB (‰)],,0)),_xlfn.XLOOKUP($I264,IRMS[ID],IRMS[δ¹³CVPDB (‰)],,0),NA())</f>
        <v>-21.32</v>
      </c>
    </row>
    <row r="265" spans="1:14" x14ac:dyDescent="0.35">
      <c r="A265" s="63">
        <v>44620</v>
      </c>
      <c r="B265" s="58">
        <v>5</v>
      </c>
      <c r="C265" s="59" t="s">
        <v>72</v>
      </c>
      <c r="D265" s="12" t="s">
        <v>116</v>
      </c>
      <c r="E265" s="12">
        <v>38</v>
      </c>
      <c r="F265" s="12" t="b">
        <v>0</v>
      </c>
      <c r="G265" s="12" t="s">
        <v>177</v>
      </c>
      <c r="H265" s="48">
        <v>21.725999999999999</v>
      </c>
      <c r="I265" s="22">
        <v>17038</v>
      </c>
      <c r="J265" s="69">
        <f>IF(ISNUMBER(_xlfn.XLOOKUP($I265,IRMS[ID],IRMS[Mass (mg)],,0)),_xlfn.XLOOKUP($I265,IRMS[ID],IRMS[Mass (mg)],,0),NA())</f>
        <v>100</v>
      </c>
      <c r="K265" s="25">
        <f>IF(ISNUMBER(_xlfn.XLOOKUP($I265,IRMS[ID],IRMS[%N],,0)),_xlfn.XLOOKUP($I265,IRMS[ID],IRMS[%N],,0),NA())*(Table1[[#This Row],[IRMS Weight (mg)]]/Table1[[#This Row],[Sample Weight (mg)]])</f>
        <v>0.40642548099051828</v>
      </c>
      <c r="L265" s="25">
        <f>IF(ISNUMBER(_xlfn.XLOOKUP($I265,IRMS[ID],IRMS[δ¹⁵NAir (‰)],,0)),_xlfn.XLOOKUP($I265,IRMS[ID],IRMS[δ¹⁵NAir (‰)],,0),NA())</f>
        <v>2.36</v>
      </c>
      <c r="M265" s="26">
        <f>IF(ISNUMBER(_xlfn.XLOOKUP($I265,IRMS[ID],IRMS[%C],,0)),_xlfn.XLOOKUP($I265,IRMS[ID],IRMS[%C],,0),NA())*(Table1[[#This Row],[IRMS Weight (mg)]]/Table1[[#This Row],[Sample Weight (mg)]])</f>
        <v>7.3184203258768301</v>
      </c>
      <c r="N265" s="65">
        <f>IF(ISNUMBER(_xlfn.XLOOKUP($I265,IRMS[ID],IRMS[δ¹³CVPDB (‰)],,0)),_xlfn.XLOOKUP($I265,IRMS[ID],IRMS[δ¹³CVPDB (‰)],,0),NA())</f>
        <v>-21.43</v>
      </c>
    </row>
    <row r="266" spans="1:14" x14ac:dyDescent="0.35">
      <c r="A266" s="63">
        <v>44620</v>
      </c>
      <c r="B266" s="58">
        <v>5</v>
      </c>
      <c r="C266" s="59" t="s">
        <v>73</v>
      </c>
      <c r="D266" s="12" t="s">
        <v>116</v>
      </c>
      <c r="E266" s="12">
        <v>42</v>
      </c>
      <c r="F266" s="12" t="b">
        <v>0</v>
      </c>
      <c r="G266" s="12" t="s">
        <v>177</v>
      </c>
      <c r="H266" s="48">
        <v>9.5619999999999994</v>
      </c>
      <c r="I266" s="22">
        <v>17039</v>
      </c>
      <c r="J266" s="69">
        <f>IF(ISNUMBER(_xlfn.XLOOKUP($I266,IRMS[ID],IRMS[Mass (mg)],,0)),_xlfn.XLOOKUP($I266,IRMS[ID],IRMS[Mass (mg)],,0),NA())</f>
        <v>100</v>
      </c>
      <c r="K266" s="25">
        <f>IF(ISNUMBER(_xlfn.XLOOKUP($I266,IRMS[ID],IRMS[%N],,0)),_xlfn.XLOOKUP($I266,IRMS[ID],IRMS[%N],,0),NA())*(Table1[[#This Row],[IRMS Weight (mg)]]/Table1[[#This Row],[Sample Weight (mg)]])</f>
        <v>0.98514955030328399</v>
      </c>
      <c r="L266" s="25">
        <f>IF(ISNUMBER(_xlfn.XLOOKUP($I266,IRMS[ID],IRMS[δ¹⁵NAir (‰)],,0)),_xlfn.XLOOKUP($I266,IRMS[ID],IRMS[δ¹⁵NAir (‰)],,0),NA())</f>
        <v>1.07</v>
      </c>
      <c r="M266" s="26">
        <f>IF(ISNUMBER(_xlfn.XLOOKUP($I266,IRMS[ID],IRMS[%C],,0)),_xlfn.XLOOKUP($I266,IRMS[ID],IRMS[%C],,0),NA())*(Table1[[#This Row],[IRMS Weight (mg)]]/Table1[[#This Row],[Sample Weight (mg)]])</f>
        <v>20.497803806734996</v>
      </c>
      <c r="N266" s="65">
        <f>IF(ISNUMBER(_xlfn.XLOOKUP($I266,IRMS[ID],IRMS[δ¹³CVPDB (‰)],,0)),_xlfn.XLOOKUP($I266,IRMS[ID],IRMS[δ¹³CVPDB (‰)],,0),NA())</f>
        <v>-21.66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7EC-5DA3-4B60-80B0-CCD57A902552}">
  <dimension ref="A1:J606"/>
  <sheetViews>
    <sheetView tabSelected="1" topLeftCell="A579" workbookViewId="0">
      <selection activeCell="A2" sqref="A2"/>
    </sheetView>
  </sheetViews>
  <sheetFormatPr defaultRowHeight="14.5" x14ac:dyDescent="0.35"/>
  <cols>
    <col min="2" max="2" width="27.1796875" bestFit="1" customWidth="1"/>
    <col min="3" max="3" width="15.453125" bestFit="1" customWidth="1"/>
    <col min="4" max="4" width="11.453125" customWidth="1"/>
    <col min="5" max="5" width="17.36328125" bestFit="1" customWidth="1"/>
    <col min="7" max="7" width="9.81640625" bestFit="1" customWidth="1"/>
    <col min="8" max="8" width="17.1796875" bestFit="1" customWidth="1"/>
    <col min="10" max="10" width="11.08984375" bestFit="1" customWidth="1"/>
    <col min="11" max="11" width="11.54296875" bestFit="1" customWidth="1"/>
  </cols>
  <sheetData>
    <row r="1" spans="1:10" ht="16.5" x14ac:dyDescent="0.45">
      <c r="A1" s="6" t="s">
        <v>6</v>
      </c>
      <c r="B1" s="7" t="s">
        <v>0</v>
      </c>
      <c r="C1" s="7" t="s">
        <v>23</v>
      </c>
      <c r="D1" s="7" t="s">
        <v>8</v>
      </c>
      <c r="E1" s="8" t="s">
        <v>24</v>
      </c>
      <c r="F1" s="9" t="s">
        <v>2</v>
      </c>
      <c r="G1" s="9" t="s">
        <v>9</v>
      </c>
      <c r="H1" s="10" t="s">
        <v>25</v>
      </c>
      <c r="I1" s="10" t="s">
        <v>1</v>
      </c>
      <c r="J1" s="11" t="s">
        <v>10</v>
      </c>
    </row>
    <row r="2" spans="1:10" x14ac:dyDescent="0.35">
      <c r="A2" s="22">
        <v>15068</v>
      </c>
      <c r="B2" s="23" t="s">
        <v>134</v>
      </c>
      <c r="C2" s="23" t="s">
        <v>135</v>
      </c>
      <c r="D2" s="23">
        <v>100</v>
      </c>
      <c r="E2" s="24">
        <v>0.16</v>
      </c>
      <c r="F2" s="13">
        <v>3.63E-3</v>
      </c>
      <c r="G2" s="13">
        <v>-12.38</v>
      </c>
      <c r="H2" s="14">
        <v>0.19</v>
      </c>
      <c r="I2" s="15">
        <v>6.1599999999999997E-3</v>
      </c>
      <c r="J2" s="16">
        <v>-32.880000000000003</v>
      </c>
    </row>
    <row r="3" spans="1:10" x14ac:dyDescent="0.35">
      <c r="A3" s="49">
        <v>15069</v>
      </c>
      <c r="B3" s="50" t="s">
        <v>134</v>
      </c>
      <c r="C3" s="50" t="s">
        <v>135</v>
      </c>
      <c r="D3" s="50">
        <v>100</v>
      </c>
      <c r="E3" s="24"/>
      <c r="F3" s="13">
        <v>1.7600000000000001E-3</v>
      </c>
      <c r="G3" s="13"/>
      <c r="H3" s="14">
        <v>0.11</v>
      </c>
      <c r="I3" s="15">
        <v>3.7699999999999999E-3</v>
      </c>
      <c r="J3" s="16">
        <v>-31.82</v>
      </c>
    </row>
    <row r="4" spans="1:10" x14ac:dyDescent="0.35">
      <c r="A4" s="49">
        <v>15070</v>
      </c>
      <c r="B4" s="50" t="s">
        <v>134</v>
      </c>
      <c r="C4" s="50" t="s">
        <v>135</v>
      </c>
      <c r="D4" s="50">
        <v>100</v>
      </c>
      <c r="E4" s="24"/>
      <c r="F4" s="13">
        <v>2.15E-3</v>
      </c>
      <c r="G4" s="13"/>
      <c r="H4" s="14">
        <v>0.13</v>
      </c>
      <c r="I4" s="15">
        <v>3.7699999999999999E-3</v>
      </c>
      <c r="J4" s="16">
        <v>-30.7</v>
      </c>
    </row>
    <row r="5" spans="1:10" x14ac:dyDescent="0.35">
      <c r="A5" s="49">
        <v>15071</v>
      </c>
      <c r="B5" s="50" t="s">
        <v>136</v>
      </c>
      <c r="C5" s="50" t="s">
        <v>137</v>
      </c>
      <c r="D5" s="50">
        <v>0.85899999999999999</v>
      </c>
      <c r="E5" s="24">
        <v>3.13</v>
      </c>
      <c r="F5" s="13">
        <v>11.9</v>
      </c>
      <c r="G5" s="13">
        <v>4.51</v>
      </c>
      <c r="H5" s="14">
        <v>5.16</v>
      </c>
      <c r="I5" s="15">
        <v>30.1</v>
      </c>
      <c r="J5" s="16">
        <v>-13.35</v>
      </c>
    </row>
    <row r="6" spans="1:10" x14ac:dyDescent="0.35">
      <c r="A6" s="49">
        <v>15072</v>
      </c>
      <c r="B6" s="50" t="s">
        <v>136</v>
      </c>
      <c r="C6" s="50" t="s">
        <v>137</v>
      </c>
      <c r="D6" s="50">
        <v>1.3</v>
      </c>
      <c r="E6" s="24">
        <v>4.74</v>
      </c>
      <c r="F6" s="13">
        <v>11.8</v>
      </c>
      <c r="G6" s="13">
        <v>4.42</v>
      </c>
      <c r="H6" s="14">
        <v>7.47</v>
      </c>
      <c r="I6" s="15">
        <v>30</v>
      </c>
      <c r="J6" s="16">
        <v>-13.41</v>
      </c>
    </row>
    <row r="7" spans="1:10" x14ac:dyDescent="0.35">
      <c r="A7" s="49">
        <v>15073</v>
      </c>
      <c r="B7" s="50" t="s">
        <v>3</v>
      </c>
      <c r="C7" s="50" t="s">
        <v>138</v>
      </c>
      <c r="D7" s="50">
        <v>1.2789999999999999</v>
      </c>
      <c r="E7" s="24">
        <v>4.88</v>
      </c>
      <c r="F7" s="13">
        <v>10.6</v>
      </c>
      <c r="G7" s="13">
        <v>11.11</v>
      </c>
      <c r="H7" s="14">
        <v>6.68</v>
      </c>
      <c r="I7" s="15">
        <v>44.8</v>
      </c>
      <c r="J7" s="16">
        <v>-18.260000000000002</v>
      </c>
    </row>
    <row r="8" spans="1:10" x14ac:dyDescent="0.35">
      <c r="A8" s="49">
        <v>15074</v>
      </c>
      <c r="B8" s="50" t="s">
        <v>5</v>
      </c>
      <c r="C8" s="50" t="s">
        <v>138</v>
      </c>
      <c r="D8" s="50">
        <v>1.0840000000000001</v>
      </c>
      <c r="E8" s="24">
        <v>4.2</v>
      </c>
      <c r="F8" s="13">
        <v>9.91</v>
      </c>
      <c r="G8" s="13">
        <v>47.71</v>
      </c>
      <c r="H8" s="14">
        <v>6.59</v>
      </c>
      <c r="I8" s="15">
        <v>41.8</v>
      </c>
      <c r="J8" s="16">
        <v>37.61</v>
      </c>
    </row>
    <row r="9" spans="1:10" x14ac:dyDescent="0.35">
      <c r="A9" s="49">
        <v>15075</v>
      </c>
      <c r="B9" s="50" t="s">
        <v>4</v>
      </c>
      <c r="C9" s="50" t="s">
        <v>138</v>
      </c>
      <c r="D9" s="50">
        <v>0.80900000000000005</v>
      </c>
      <c r="E9" s="24">
        <v>3.02</v>
      </c>
      <c r="F9" s="13">
        <v>9.64</v>
      </c>
      <c r="G9" s="13">
        <v>-4.3899999999999997</v>
      </c>
      <c r="H9" s="14">
        <v>5.0999999999999996</v>
      </c>
      <c r="I9" s="15">
        <v>40.799999999999997</v>
      </c>
      <c r="J9" s="16">
        <v>-26.52</v>
      </c>
    </row>
    <row r="10" spans="1:10" x14ac:dyDescent="0.35">
      <c r="A10" s="49">
        <v>15076</v>
      </c>
      <c r="B10" s="50" t="s">
        <v>11</v>
      </c>
      <c r="C10" s="50" t="s">
        <v>139</v>
      </c>
      <c r="D10" s="50">
        <v>1.2649999999999999</v>
      </c>
      <c r="E10" s="24">
        <v>4.5</v>
      </c>
      <c r="F10" s="13">
        <v>11.7</v>
      </c>
      <c r="G10" s="13">
        <v>4.24</v>
      </c>
      <c r="H10" s="14">
        <v>7.21</v>
      </c>
      <c r="I10" s="15">
        <v>29.9</v>
      </c>
      <c r="J10" s="16">
        <v>-13.31</v>
      </c>
    </row>
    <row r="11" spans="1:10" x14ac:dyDescent="0.35">
      <c r="A11" s="49">
        <v>15077</v>
      </c>
      <c r="B11" s="50" t="s">
        <v>140</v>
      </c>
      <c r="C11" s="50" t="s">
        <v>18</v>
      </c>
      <c r="D11" s="50">
        <v>3.0609999999999999</v>
      </c>
      <c r="E11" s="24">
        <v>3.5</v>
      </c>
      <c r="F11" s="13">
        <v>2.81</v>
      </c>
      <c r="G11" s="13">
        <v>1.7</v>
      </c>
      <c r="H11" s="14">
        <v>6.92</v>
      </c>
      <c r="I11" s="15">
        <v>73.900000000000006</v>
      </c>
      <c r="J11" s="16">
        <v>-26.13</v>
      </c>
    </row>
    <row r="12" spans="1:10" x14ac:dyDescent="0.35">
      <c r="A12" s="49">
        <v>15078</v>
      </c>
      <c r="B12" s="50" t="s">
        <v>141</v>
      </c>
      <c r="C12" s="50" t="s">
        <v>137</v>
      </c>
      <c r="D12" s="50">
        <v>100</v>
      </c>
      <c r="E12" s="24">
        <v>3.5</v>
      </c>
      <c r="F12" s="13">
        <v>5.1999999999999998E-2</v>
      </c>
      <c r="G12" s="13">
        <v>8.2100000000000009</v>
      </c>
      <c r="H12" s="14">
        <v>4</v>
      </c>
      <c r="I12" s="15">
        <v>0.56100000000000005</v>
      </c>
      <c r="J12" s="16">
        <v>-21.19</v>
      </c>
    </row>
    <row r="13" spans="1:10" x14ac:dyDescent="0.35">
      <c r="A13" s="49">
        <v>15079</v>
      </c>
      <c r="B13" s="50" t="s">
        <v>26</v>
      </c>
      <c r="C13" s="50" t="s">
        <v>137</v>
      </c>
      <c r="D13" s="50">
        <v>100</v>
      </c>
      <c r="E13" s="24">
        <v>4.63</v>
      </c>
      <c r="F13" s="13">
        <v>6.8199999999999997E-2</v>
      </c>
      <c r="G13" s="13">
        <v>8.0399999999999991</v>
      </c>
      <c r="H13" s="14">
        <v>5.32</v>
      </c>
      <c r="I13" s="15">
        <v>0.76200000000000001</v>
      </c>
      <c r="J13" s="16">
        <v>-21.03</v>
      </c>
    </row>
    <row r="14" spans="1:10" x14ac:dyDescent="0.35">
      <c r="A14" s="49">
        <v>15080</v>
      </c>
      <c r="B14" s="50" t="s">
        <v>27</v>
      </c>
      <c r="C14" s="50" t="s">
        <v>137</v>
      </c>
      <c r="D14" s="50">
        <v>100</v>
      </c>
      <c r="E14" s="24">
        <v>5.25</v>
      </c>
      <c r="F14" s="13">
        <v>7.8600000000000003E-2</v>
      </c>
      <c r="G14" s="13">
        <v>8.02</v>
      </c>
      <c r="H14" s="14">
        <v>6.47</v>
      </c>
      <c r="I14" s="15">
        <v>1.83</v>
      </c>
      <c r="J14" s="16">
        <v>-21.21</v>
      </c>
    </row>
    <row r="15" spans="1:10" x14ac:dyDescent="0.35">
      <c r="A15" s="49">
        <v>15081</v>
      </c>
      <c r="B15" s="50" t="s">
        <v>28</v>
      </c>
      <c r="C15" s="50" t="s">
        <v>137</v>
      </c>
      <c r="D15" s="50">
        <v>100</v>
      </c>
      <c r="E15" s="24">
        <v>4.72</v>
      </c>
      <c r="F15" s="13">
        <v>7.0300000000000001E-2</v>
      </c>
      <c r="G15" s="13">
        <v>8.1999999999999993</v>
      </c>
      <c r="H15" s="14">
        <v>5.78</v>
      </c>
      <c r="I15" s="15">
        <v>0.84299999999999997</v>
      </c>
      <c r="J15" s="16">
        <v>-20.64</v>
      </c>
    </row>
    <row r="16" spans="1:10" x14ac:dyDescent="0.35">
      <c r="A16" s="49">
        <v>15082</v>
      </c>
      <c r="B16" s="50" t="s">
        <v>29</v>
      </c>
      <c r="C16" s="50" t="s">
        <v>137</v>
      </c>
      <c r="D16" s="50">
        <v>100</v>
      </c>
      <c r="E16" s="24">
        <v>4.66</v>
      </c>
      <c r="F16" s="13">
        <v>6.9599999999999995E-2</v>
      </c>
      <c r="G16" s="13">
        <v>8.32</v>
      </c>
      <c r="H16" s="14">
        <v>5.79</v>
      </c>
      <c r="I16" s="15">
        <v>0.86899999999999999</v>
      </c>
      <c r="J16" s="16">
        <v>-20.77</v>
      </c>
    </row>
    <row r="17" spans="1:10" x14ac:dyDescent="0.35">
      <c r="A17" s="49">
        <v>15083</v>
      </c>
      <c r="B17" s="50" t="s">
        <v>30</v>
      </c>
      <c r="C17" s="50" t="s">
        <v>137</v>
      </c>
      <c r="D17" s="50">
        <v>100</v>
      </c>
      <c r="E17" s="24">
        <v>4.58</v>
      </c>
      <c r="F17" s="13">
        <v>6.7699999999999996E-2</v>
      </c>
      <c r="G17" s="13">
        <v>8.3699999999999992</v>
      </c>
      <c r="H17" s="14">
        <v>5.65</v>
      </c>
      <c r="I17" s="15">
        <v>0.84599999999999997</v>
      </c>
      <c r="J17" s="16">
        <v>-20.82</v>
      </c>
    </row>
    <row r="18" spans="1:10" x14ac:dyDescent="0.35">
      <c r="A18" s="49">
        <v>15084</v>
      </c>
      <c r="B18" s="50" t="s">
        <v>31</v>
      </c>
      <c r="C18" s="50" t="s">
        <v>137</v>
      </c>
      <c r="D18" s="50">
        <v>100</v>
      </c>
      <c r="E18" s="24">
        <v>3.78</v>
      </c>
      <c r="F18" s="13">
        <v>5.7099999999999998E-2</v>
      </c>
      <c r="G18" s="13">
        <v>8.07</v>
      </c>
      <c r="H18" s="14">
        <v>5.28</v>
      </c>
      <c r="I18" s="15">
        <v>0.75</v>
      </c>
      <c r="J18" s="16">
        <v>-21.25</v>
      </c>
    </row>
    <row r="19" spans="1:10" x14ac:dyDescent="0.35">
      <c r="A19" s="49">
        <v>15085</v>
      </c>
      <c r="B19" s="50" t="s">
        <v>32</v>
      </c>
      <c r="C19" s="50" t="s">
        <v>137</v>
      </c>
      <c r="D19" s="50">
        <v>100</v>
      </c>
      <c r="E19" s="24">
        <v>2.74</v>
      </c>
      <c r="F19" s="13">
        <v>4.2099999999999999E-2</v>
      </c>
      <c r="G19" s="13">
        <v>5.84</v>
      </c>
      <c r="H19" s="14">
        <v>3.62</v>
      </c>
      <c r="I19" s="15">
        <v>0.48699999999999999</v>
      </c>
      <c r="J19" s="16">
        <v>-19.34</v>
      </c>
    </row>
    <row r="20" spans="1:10" x14ac:dyDescent="0.35">
      <c r="A20" s="49">
        <v>15086</v>
      </c>
      <c r="B20" s="50" t="s">
        <v>33</v>
      </c>
      <c r="C20" s="50" t="s">
        <v>137</v>
      </c>
      <c r="D20" s="50">
        <v>100</v>
      </c>
      <c r="E20" s="24">
        <v>3.8</v>
      </c>
      <c r="F20" s="13">
        <v>5.6399999999999999E-2</v>
      </c>
      <c r="G20" s="13">
        <v>5.03</v>
      </c>
      <c r="H20" s="14">
        <v>4.59</v>
      </c>
      <c r="I20" s="15">
        <v>0.65700000000000003</v>
      </c>
      <c r="J20" s="16">
        <v>-18.78</v>
      </c>
    </row>
    <row r="21" spans="1:10" x14ac:dyDescent="0.35">
      <c r="A21" s="49">
        <v>15087</v>
      </c>
      <c r="B21" s="50" t="s">
        <v>34</v>
      </c>
      <c r="C21" s="50" t="s">
        <v>137</v>
      </c>
      <c r="D21" s="50">
        <v>100</v>
      </c>
      <c r="E21" s="24">
        <v>3.65</v>
      </c>
      <c r="F21" s="13">
        <v>5.5300000000000002E-2</v>
      </c>
      <c r="G21" s="13">
        <v>4.8099999999999996</v>
      </c>
      <c r="H21" s="14">
        <v>4.74</v>
      </c>
      <c r="I21" s="15">
        <v>0.68200000000000005</v>
      </c>
      <c r="J21" s="16">
        <v>-19.62</v>
      </c>
    </row>
    <row r="22" spans="1:10" x14ac:dyDescent="0.35">
      <c r="A22" s="49">
        <v>15088</v>
      </c>
      <c r="B22" s="50" t="s">
        <v>35</v>
      </c>
      <c r="C22" s="50" t="s">
        <v>137</v>
      </c>
      <c r="D22" s="50">
        <v>100</v>
      </c>
      <c r="E22" s="24">
        <v>3.4</v>
      </c>
      <c r="F22" s="13">
        <v>5.1799999999999999E-2</v>
      </c>
      <c r="G22" s="13">
        <v>4.7</v>
      </c>
      <c r="H22" s="14">
        <v>4.5999999999999996</v>
      </c>
      <c r="I22" s="15">
        <v>0.63700000000000001</v>
      </c>
      <c r="J22" s="16">
        <v>-19.670000000000002</v>
      </c>
    </row>
    <row r="23" spans="1:10" x14ac:dyDescent="0.35">
      <c r="A23" s="49">
        <v>15089</v>
      </c>
      <c r="B23" s="50" t="s">
        <v>36</v>
      </c>
      <c r="C23" s="50" t="s">
        <v>137</v>
      </c>
      <c r="D23" s="50">
        <v>100</v>
      </c>
      <c r="E23" s="24">
        <v>3.36</v>
      </c>
      <c r="F23" s="13">
        <v>5.2699999999999997E-2</v>
      </c>
      <c r="G23" s="13">
        <v>4.32</v>
      </c>
      <c r="H23" s="14">
        <v>4.2699999999999996</v>
      </c>
      <c r="I23" s="15">
        <v>0.58299999999999996</v>
      </c>
      <c r="J23" s="16">
        <v>-19.75</v>
      </c>
    </row>
    <row r="24" spans="1:10" x14ac:dyDescent="0.35">
      <c r="A24" s="49">
        <v>15090</v>
      </c>
      <c r="B24" s="50" t="s">
        <v>37</v>
      </c>
      <c r="C24" s="50" t="s">
        <v>137</v>
      </c>
      <c r="D24" s="50">
        <v>100</v>
      </c>
      <c r="E24" s="24">
        <v>4.49</v>
      </c>
      <c r="F24" s="13">
        <v>6.8900000000000003E-2</v>
      </c>
      <c r="G24" s="13">
        <v>4.2</v>
      </c>
      <c r="H24" s="14">
        <v>6.18</v>
      </c>
      <c r="I24" s="15">
        <v>1.78</v>
      </c>
      <c r="J24" s="16">
        <v>-20.16</v>
      </c>
    </row>
    <row r="25" spans="1:10" x14ac:dyDescent="0.35">
      <c r="A25" s="49">
        <v>15091</v>
      </c>
      <c r="B25" s="50" t="s">
        <v>38</v>
      </c>
      <c r="C25" s="50" t="s">
        <v>137</v>
      </c>
      <c r="D25" s="50">
        <v>100</v>
      </c>
      <c r="E25" s="24">
        <v>4.9800000000000004</v>
      </c>
      <c r="F25" s="13">
        <v>7.5399999999999995E-2</v>
      </c>
      <c r="G25" s="13">
        <v>3.54</v>
      </c>
      <c r="H25" s="14">
        <v>6.96</v>
      </c>
      <c r="I25" s="15">
        <v>1.95</v>
      </c>
      <c r="J25" s="16">
        <v>-19.88</v>
      </c>
    </row>
    <row r="26" spans="1:10" x14ac:dyDescent="0.35">
      <c r="A26" s="49">
        <v>15092</v>
      </c>
      <c r="B26" s="50" t="s">
        <v>39</v>
      </c>
      <c r="C26" s="50" t="s">
        <v>137</v>
      </c>
      <c r="D26" s="50">
        <v>100</v>
      </c>
      <c r="E26" s="24">
        <v>3.89</v>
      </c>
      <c r="F26" s="13">
        <v>5.8099999999999999E-2</v>
      </c>
      <c r="G26" s="13">
        <v>3.69</v>
      </c>
      <c r="H26" s="14">
        <v>5.49</v>
      </c>
      <c r="I26" s="15">
        <v>0.81899999999999995</v>
      </c>
      <c r="J26" s="16">
        <v>-19.670000000000002</v>
      </c>
    </row>
    <row r="27" spans="1:10" x14ac:dyDescent="0.35">
      <c r="A27" s="49">
        <v>15093</v>
      </c>
      <c r="B27" s="50" t="s">
        <v>40</v>
      </c>
      <c r="C27" s="50" t="s">
        <v>137</v>
      </c>
      <c r="D27" s="50">
        <v>100</v>
      </c>
      <c r="E27" s="24">
        <v>3.98</v>
      </c>
      <c r="F27" s="13">
        <v>5.9900000000000002E-2</v>
      </c>
      <c r="G27" s="13">
        <v>3.65</v>
      </c>
      <c r="H27" s="14">
        <v>6.04</v>
      </c>
      <c r="I27" s="15">
        <v>1.76</v>
      </c>
      <c r="J27" s="16">
        <v>-20.85</v>
      </c>
    </row>
    <row r="28" spans="1:10" x14ac:dyDescent="0.35">
      <c r="A28" s="49">
        <v>15094</v>
      </c>
      <c r="B28" s="50" t="s">
        <v>41</v>
      </c>
      <c r="C28" s="50" t="s">
        <v>137</v>
      </c>
      <c r="D28" s="50">
        <v>100</v>
      </c>
      <c r="E28" s="24">
        <v>5.29</v>
      </c>
      <c r="F28" s="13">
        <v>8.0399999999999999E-2</v>
      </c>
      <c r="G28" s="13">
        <v>8.23</v>
      </c>
      <c r="H28" s="14">
        <v>5.76</v>
      </c>
      <c r="I28" s="15">
        <v>0.83199999999999996</v>
      </c>
      <c r="J28" s="16">
        <v>-19.920000000000002</v>
      </c>
    </row>
    <row r="29" spans="1:10" x14ac:dyDescent="0.35">
      <c r="A29" s="49">
        <v>15095</v>
      </c>
      <c r="B29" s="50" t="s">
        <v>42</v>
      </c>
      <c r="C29" s="50" t="s">
        <v>137</v>
      </c>
      <c r="D29" s="50">
        <v>100</v>
      </c>
      <c r="E29" s="24">
        <v>5.4</v>
      </c>
      <c r="F29" s="13">
        <v>8.0199999999999994E-2</v>
      </c>
      <c r="G29" s="13">
        <v>8.41</v>
      </c>
      <c r="H29" s="14">
        <v>5.81</v>
      </c>
      <c r="I29" s="15">
        <v>0.84899999999999998</v>
      </c>
      <c r="J29" s="16">
        <v>-19.899999999999999</v>
      </c>
    </row>
    <row r="30" spans="1:10" x14ac:dyDescent="0.35">
      <c r="A30" s="49">
        <v>15096</v>
      </c>
      <c r="B30" s="50" t="s">
        <v>43</v>
      </c>
      <c r="C30" s="50" t="s">
        <v>137</v>
      </c>
      <c r="D30" s="50">
        <v>100</v>
      </c>
      <c r="E30" s="24">
        <v>6.29</v>
      </c>
      <c r="F30" s="13">
        <v>9.1999999999999998E-2</v>
      </c>
      <c r="G30" s="13">
        <v>8.3699999999999992</v>
      </c>
      <c r="H30" s="14">
        <v>6.3</v>
      </c>
      <c r="I30" s="15">
        <v>1.83</v>
      </c>
      <c r="J30" s="16">
        <v>-19.87</v>
      </c>
    </row>
    <row r="31" spans="1:10" x14ac:dyDescent="0.35">
      <c r="A31" s="49">
        <v>15097</v>
      </c>
      <c r="B31" s="50" t="s">
        <v>44</v>
      </c>
      <c r="C31" s="50" t="s">
        <v>137</v>
      </c>
      <c r="D31" s="50">
        <v>100</v>
      </c>
      <c r="E31" s="24">
        <v>7.05</v>
      </c>
      <c r="F31" s="13">
        <v>0.10299999999999999</v>
      </c>
      <c r="G31" s="13">
        <v>8.35</v>
      </c>
      <c r="H31" s="14">
        <v>7.24</v>
      </c>
      <c r="I31" s="15">
        <v>1.99</v>
      </c>
      <c r="J31" s="16">
        <v>-20.100000000000001</v>
      </c>
    </row>
    <row r="32" spans="1:10" x14ac:dyDescent="0.35">
      <c r="A32" s="49">
        <v>15098</v>
      </c>
      <c r="B32" s="50" t="s">
        <v>45</v>
      </c>
      <c r="C32" s="50" t="s">
        <v>137</v>
      </c>
      <c r="D32" s="50">
        <v>100</v>
      </c>
      <c r="E32" s="24">
        <v>5.51</v>
      </c>
      <c r="F32" s="13">
        <v>8.3000000000000004E-2</v>
      </c>
      <c r="G32" s="13">
        <v>8.08</v>
      </c>
      <c r="H32" s="14">
        <v>6.15</v>
      </c>
      <c r="I32" s="15">
        <v>1.76</v>
      </c>
      <c r="J32" s="16">
        <v>-20.21</v>
      </c>
    </row>
    <row r="33" spans="1:10" x14ac:dyDescent="0.35">
      <c r="A33" s="49">
        <v>15099</v>
      </c>
      <c r="B33" s="50" t="s">
        <v>46</v>
      </c>
      <c r="C33" s="50" t="s">
        <v>137</v>
      </c>
      <c r="D33" s="50">
        <v>100</v>
      </c>
      <c r="E33" s="24">
        <v>4.3899999999999997</v>
      </c>
      <c r="F33" s="13">
        <v>6.6199999999999995E-2</v>
      </c>
      <c r="G33" s="13">
        <v>8.2899999999999991</v>
      </c>
      <c r="H33" s="14">
        <v>5.86</v>
      </c>
      <c r="I33" s="15">
        <v>0.84499999999999997</v>
      </c>
      <c r="J33" s="16">
        <v>-20.95</v>
      </c>
    </row>
    <row r="34" spans="1:10" x14ac:dyDescent="0.35">
      <c r="A34" s="49">
        <v>15100</v>
      </c>
      <c r="B34" s="50" t="s">
        <v>47</v>
      </c>
      <c r="C34" s="50" t="s">
        <v>137</v>
      </c>
      <c r="D34" s="50">
        <v>100</v>
      </c>
      <c r="E34" s="24">
        <v>4.21</v>
      </c>
      <c r="F34" s="13">
        <v>6.3399999999999998E-2</v>
      </c>
      <c r="G34" s="13">
        <v>8.27</v>
      </c>
      <c r="H34" s="14">
        <v>5.68</v>
      </c>
      <c r="I34" s="15">
        <v>0.81200000000000006</v>
      </c>
      <c r="J34" s="16">
        <v>-20.91</v>
      </c>
    </row>
    <row r="35" spans="1:10" x14ac:dyDescent="0.35">
      <c r="A35" s="49">
        <v>15101</v>
      </c>
      <c r="B35" s="50" t="s">
        <v>48</v>
      </c>
      <c r="C35" s="50" t="s">
        <v>137</v>
      </c>
      <c r="D35" s="50">
        <v>100</v>
      </c>
      <c r="E35" s="24">
        <v>5</v>
      </c>
      <c r="F35" s="13">
        <v>7.5600000000000001E-2</v>
      </c>
      <c r="G35" s="13">
        <v>8.1999999999999993</v>
      </c>
      <c r="H35" s="14">
        <v>6.17</v>
      </c>
      <c r="I35" s="15">
        <v>1.79</v>
      </c>
      <c r="J35" s="16">
        <v>-20.95</v>
      </c>
    </row>
    <row r="36" spans="1:10" x14ac:dyDescent="0.35">
      <c r="A36" s="49">
        <v>15102</v>
      </c>
      <c r="B36" s="50" t="s">
        <v>142</v>
      </c>
      <c r="C36" s="50" t="s">
        <v>137</v>
      </c>
      <c r="D36" s="50">
        <v>100</v>
      </c>
      <c r="E36" s="24"/>
      <c r="F36" s="13">
        <v>2.66E-3</v>
      </c>
      <c r="G36" s="13"/>
      <c r="H36" s="14">
        <v>0.44</v>
      </c>
      <c r="I36" s="15">
        <v>5.9699999999999996E-3</v>
      </c>
      <c r="J36" s="16">
        <v>-26.17</v>
      </c>
    </row>
    <row r="37" spans="1:10" x14ac:dyDescent="0.35">
      <c r="A37" s="49">
        <v>15103</v>
      </c>
      <c r="B37" s="50" t="s">
        <v>3</v>
      </c>
      <c r="C37" s="50" t="s">
        <v>138</v>
      </c>
      <c r="D37" s="50">
        <v>0.81100000000000005</v>
      </c>
      <c r="E37" s="24">
        <v>2.95</v>
      </c>
      <c r="F37" s="13">
        <v>10.3</v>
      </c>
      <c r="G37" s="13">
        <v>10.81</v>
      </c>
      <c r="H37" s="14">
        <v>4.7699999999999996</v>
      </c>
      <c r="I37" s="15">
        <v>45.5</v>
      </c>
      <c r="J37" s="16">
        <v>-18.260000000000002</v>
      </c>
    </row>
    <row r="38" spans="1:10" x14ac:dyDescent="0.35">
      <c r="A38" s="49">
        <v>15104</v>
      </c>
      <c r="B38" s="50" t="s">
        <v>3</v>
      </c>
      <c r="C38" s="50" t="s">
        <v>138</v>
      </c>
      <c r="D38" s="50">
        <v>1.246</v>
      </c>
      <c r="E38" s="24">
        <v>4.53</v>
      </c>
      <c r="F38" s="13">
        <v>10.1</v>
      </c>
      <c r="G38" s="13">
        <v>11.15</v>
      </c>
      <c r="H38" s="14">
        <v>6.68</v>
      </c>
      <c r="I38" s="15">
        <v>44.3</v>
      </c>
      <c r="J38" s="16">
        <v>-18.239999999999998</v>
      </c>
    </row>
    <row r="39" spans="1:10" x14ac:dyDescent="0.35">
      <c r="A39" s="49">
        <v>15105</v>
      </c>
      <c r="B39" s="50" t="s">
        <v>49</v>
      </c>
      <c r="C39" s="50" t="s">
        <v>137</v>
      </c>
      <c r="D39" s="50">
        <v>100</v>
      </c>
      <c r="E39" s="24">
        <v>2.65</v>
      </c>
      <c r="F39" s="13">
        <v>4.2099999999999999E-2</v>
      </c>
      <c r="G39" s="13">
        <v>8.3800000000000008</v>
      </c>
      <c r="H39" s="14">
        <v>7.25</v>
      </c>
      <c r="I39" s="15">
        <v>2.0299999999999998</v>
      </c>
      <c r="J39" s="16">
        <v>-20.7</v>
      </c>
    </row>
    <row r="40" spans="1:10" x14ac:dyDescent="0.35">
      <c r="A40" s="49">
        <v>15106</v>
      </c>
      <c r="B40" s="50" t="s">
        <v>50</v>
      </c>
      <c r="C40" s="50" t="s">
        <v>137</v>
      </c>
      <c r="D40" s="50">
        <v>100</v>
      </c>
      <c r="E40" s="24">
        <v>2.85</v>
      </c>
      <c r="F40" s="13">
        <v>4.3900000000000002E-2</v>
      </c>
      <c r="G40" s="13">
        <v>7.5</v>
      </c>
      <c r="H40" s="14">
        <v>4.7300000000000004</v>
      </c>
      <c r="I40" s="15">
        <v>0.66200000000000003</v>
      </c>
      <c r="J40" s="16">
        <v>-19.52</v>
      </c>
    </row>
    <row r="41" spans="1:10" x14ac:dyDescent="0.35">
      <c r="A41" s="49">
        <v>15107</v>
      </c>
      <c r="B41" s="50" t="s">
        <v>51</v>
      </c>
      <c r="C41" s="50" t="s">
        <v>137</v>
      </c>
      <c r="D41" s="50">
        <v>100</v>
      </c>
      <c r="E41" s="24">
        <v>3.07</v>
      </c>
      <c r="F41" s="13">
        <v>4.6800000000000001E-2</v>
      </c>
      <c r="G41" s="13">
        <v>6.65</v>
      </c>
      <c r="H41" s="14">
        <v>4.74</v>
      </c>
      <c r="I41" s="15">
        <v>0.65300000000000002</v>
      </c>
      <c r="J41" s="16">
        <v>-16.39</v>
      </c>
    </row>
    <row r="42" spans="1:10" x14ac:dyDescent="0.35">
      <c r="A42" s="49">
        <v>15108</v>
      </c>
      <c r="B42" s="50" t="s">
        <v>52</v>
      </c>
      <c r="C42" s="50" t="s">
        <v>137</v>
      </c>
      <c r="D42" s="50">
        <v>100</v>
      </c>
      <c r="E42" s="24">
        <v>2.67</v>
      </c>
      <c r="F42" s="13">
        <v>4.1099999999999998E-2</v>
      </c>
      <c r="G42" s="13">
        <v>6.17</v>
      </c>
      <c r="H42" s="14">
        <v>4.6100000000000003</v>
      </c>
      <c r="I42" s="15">
        <v>0.64800000000000002</v>
      </c>
      <c r="J42" s="16">
        <v>-14.52</v>
      </c>
    </row>
    <row r="43" spans="1:10" x14ac:dyDescent="0.35">
      <c r="A43" s="49">
        <v>15109</v>
      </c>
      <c r="B43" s="50" t="s">
        <v>53</v>
      </c>
      <c r="C43" s="50" t="s">
        <v>137</v>
      </c>
      <c r="D43" s="50">
        <v>100</v>
      </c>
      <c r="E43" s="24">
        <v>2.48</v>
      </c>
      <c r="F43" s="13">
        <v>3.8300000000000001E-2</v>
      </c>
      <c r="G43" s="13">
        <v>5.61</v>
      </c>
      <c r="H43" s="14">
        <v>4.09</v>
      </c>
      <c r="I43" s="15">
        <v>0.57599999999999996</v>
      </c>
      <c r="J43" s="16">
        <v>-14.98</v>
      </c>
    </row>
    <row r="44" spans="1:10" x14ac:dyDescent="0.35">
      <c r="A44" s="49">
        <v>15110</v>
      </c>
      <c r="B44" s="50" t="s">
        <v>63</v>
      </c>
      <c r="C44" s="50" t="s">
        <v>137</v>
      </c>
      <c r="D44" s="50">
        <v>100</v>
      </c>
      <c r="E44" s="24">
        <v>2.64</v>
      </c>
      <c r="F44" s="13">
        <v>4.0099999999999997E-2</v>
      </c>
      <c r="G44" s="13">
        <v>5.7</v>
      </c>
      <c r="H44" s="14">
        <v>4.28</v>
      </c>
      <c r="I44" s="15">
        <v>0.58399999999999996</v>
      </c>
      <c r="J44" s="16">
        <v>-15.29</v>
      </c>
    </row>
    <row r="45" spans="1:10" x14ac:dyDescent="0.35">
      <c r="A45" s="49">
        <v>15111</v>
      </c>
      <c r="B45" s="50" t="s">
        <v>64</v>
      </c>
      <c r="C45" s="50" t="s">
        <v>137</v>
      </c>
      <c r="D45" s="50">
        <v>100</v>
      </c>
      <c r="E45" s="24">
        <v>2.2799999999999998</v>
      </c>
      <c r="F45" s="13">
        <v>3.5400000000000001E-2</v>
      </c>
      <c r="G45" s="13">
        <v>4.33</v>
      </c>
      <c r="H45" s="14">
        <v>3.42</v>
      </c>
      <c r="I45" s="15">
        <v>0.44900000000000001</v>
      </c>
      <c r="J45" s="16">
        <v>-19.190000000000001</v>
      </c>
    </row>
    <row r="46" spans="1:10" x14ac:dyDescent="0.35">
      <c r="A46" s="49">
        <v>15112</v>
      </c>
      <c r="B46" s="50" t="s">
        <v>65</v>
      </c>
      <c r="C46" s="50" t="s">
        <v>137</v>
      </c>
      <c r="D46" s="50">
        <v>100</v>
      </c>
      <c r="E46" s="24">
        <v>2.62</v>
      </c>
      <c r="F46" s="13">
        <v>4.0099999999999997E-2</v>
      </c>
      <c r="G46" s="13">
        <v>4.17</v>
      </c>
      <c r="H46" s="14">
        <v>3.78</v>
      </c>
      <c r="I46" s="15">
        <v>0.50700000000000001</v>
      </c>
      <c r="J46" s="16">
        <v>-20.2</v>
      </c>
    </row>
    <row r="47" spans="1:10" x14ac:dyDescent="0.35">
      <c r="A47" s="49">
        <v>15113</v>
      </c>
      <c r="B47" s="50" t="s">
        <v>66</v>
      </c>
      <c r="C47" s="50" t="s">
        <v>137</v>
      </c>
      <c r="D47" s="50">
        <v>100</v>
      </c>
      <c r="E47" s="24">
        <v>0.69</v>
      </c>
      <c r="F47" s="13">
        <v>1.24E-2</v>
      </c>
      <c r="G47" s="13">
        <v>0.77</v>
      </c>
      <c r="H47" s="14">
        <v>2.3199999999999998</v>
      </c>
      <c r="I47" s="15">
        <v>0.30499999999999999</v>
      </c>
      <c r="J47" s="16">
        <v>-22.86</v>
      </c>
    </row>
    <row r="48" spans="1:10" x14ac:dyDescent="0.35">
      <c r="A48" s="49">
        <v>15114</v>
      </c>
      <c r="B48" s="50" t="s">
        <v>67</v>
      </c>
      <c r="C48" s="50" t="s">
        <v>137</v>
      </c>
      <c r="D48" s="50">
        <v>100</v>
      </c>
      <c r="E48" s="24">
        <v>2.84</v>
      </c>
      <c r="F48" s="13">
        <v>4.3400000000000001E-2</v>
      </c>
      <c r="G48" s="13">
        <v>7.38</v>
      </c>
      <c r="H48" s="14">
        <v>3.78</v>
      </c>
      <c r="I48" s="15">
        <v>0.50600000000000001</v>
      </c>
      <c r="J48" s="16">
        <v>-20.67</v>
      </c>
    </row>
    <row r="49" spans="1:10" x14ac:dyDescent="0.35">
      <c r="A49" s="49">
        <v>15115</v>
      </c>
      <c r="B49" s="50" t="s">
        <v>68</v>
      </c>
      <c r="C49" s="50" t="s">
        <v>137</v>
      </c>
      <c r="D49" s="50">
        <v>100</v>
      </c>
      <c r="E49" s="24">
        <v>4.2</v>
      </c>
      <c r="F49" s="13">
        <v>6.2899999999999998E-2</v>
      </c>
      <c r="G49" s="13">
        <v>7.69</v>
      </c>
      <c r="H49" s="14">
        <v>5.1100000000000003</v>
      </c>
      <c r="I49" s="15">
        <v>0.72</v>
      </c>
      <c r="J49" s="16">
        <v>-20.77</v>
      </c>
    </row>
    <row r="50" spans="1:10" x14ac:dyDescent="0.35">
      <c r="A50" s="49">
        <v>15116</v>
      </c>
      <c r="B50" s="50" t="s">
        <v>69</v>
      </c>
      <c r="C50" s="50" t="s">
        <v>137</v>
      </c>
      <c r="D50" s="50">
        <v>100</v>
      </c>
      <c r="E50" s="24">
        <v>5.0199999999999996</v>
      </c>
      <c r="F50" s="13">
        <v>7.3300000000000004E-2</v>
      </c>
      <c r="G50" s="13">
        <v>8.0399999999999991</v>
      </c>
      <c r="H50" s="14">
        <v>5.9</v>
      </c>
      <c r="I50" s="15">
        <v>1.74</v>
      </c>
      <c r="J50" s="16">
        <v>-20.7</v>
      </c>
    </row>
    <row r="51" spans="1:10" x14ac:dyDescent="0.35">
      <c r="A51" s="49">
        <v>15117</v>
      </c>
      <c r="B51" s="50" t="s">
        <v>70</v>
      </c>
      <c r="C51" s="50" t="s">
        <v>137</v>
      </c>
      <c r="D51" s="50">
        <v>100</v>
      </c>
      <c r="E51" s="24">
        <v>4.7</v>
      </c>
      <c r="F51" s="13">
        <v>7.1400000000000005E-2</v>
      </c>
      <c r="G51" s="13">
        <v>7.99</v>
      </c>
      <c r="H51" s="14">
        <v>5.65</v>
      </c>
      <c r="I51" s="15">
        <v>0.84499999999999997</v>
      </c>
      <c r="J51" s="16">
        <v>-20.32</v>
      </c>
    </row>
    <row r="52" spans="1:10" x14ac:dyDescent="0.35">
      <c r="A52" s="49">
        <v>15118</v>
      </c>
      <c r="B52" s="50" t="s">
        <v>71</v>
      </c>
      <c r="C52" s="50" t="s">
        <v>137</v>
      </c>
      <c r="D52" s="50">
        <v>100</v>
      </c>
      <c r="E52" s="24">
        <v>3.63</v>
      </c>
      <c r="F52" s="13">
        <v>5.5100000000000003E-2</v>
      </c>
      <c r="G52" s="13">
        <v>7.42</v>
      </c>
      <c r="H52" s="14">
        <v>4.76</v>
      </c>
      <c r="I52" s="15">
        <v>0.67900000000000005</v>
      </c>
      <c r="J52" s="16">
        <v>-20.329999999999998</v>
      </c>
    </row>
    <row r="53" spans="1:10" x14ac:dyDescent="0.35">
      <c r="A53" s="49">
        <v>15119</v>
      </c>
      <c r="B53" s="50" t="s">
        <v>72</v>
      </c>
      <c r="C53" s="50" t="s">
        <v>137</v>
      </c>
      <c r="D53" s="50">
        <v>100</v>
      </c>
      <c r="E53" s="24">
        <v>3.02</v>
      </c>
      <c r="F53" s="13">
        <v>4.7199999999999999E-2</v>
      </c>
      <c r="G53" s="13">
        <v>6.91</v>
      </c>
      <c r="H53" s="14">
        <v>4.0199999999999996</v>
      </c>
      <c r="I53" s="15">
        <v>0.53700000000000003</v>
      </c>
      <c r="J53" s="16">
        <v>-19.52</v>
      </c>
    </row>
    <row r="54" spans="1:10" x14ac:dyDescent="0.35">
      <c r="A54" s="49">
        <v>15120</v>
      </c>
      <c r="B54" s="50" t="s">
        <v>73</v>
      </c>
      <c r="C54" s="50" t="s">
        <v>137</v>
      </c>
      <c r="D54" s="50">
        <v>100</v>
      </c>
      <c r="E54" s="24">
        <v>3.3</v>
      </c>
      <c r="F54" s="13">
        <v>4.99E-2</v>
      </c>
      <c r="G54" s="13">
        <v>6.6</v>
      </c>
      <c r="H54" s="14">
        <v>4.33</v>
      </c>
      <c r="I54" s="15">
        <v>0.58499999999999996</v>
      </c>
      <c r="J54" s="16">
        <v>-19.420000000000002</v>
      </c>
    </row>
    <row r="55" spans="1:10" x14ac:dyDescent="0.35">
      <c r="A55" s="49">
        <v>15121</v>
      </c>
      <c r="B55" s="50" t="s">
        <v>74</v>
      </c>
      <c r="C55" s="50" t="s">
        <v>137</v>
      </c>
      <c r="D55" s="50">
        <v>100</v>
      </c>
      <c r="E55" s="24">
        <v>3.31</v>
      </c>
      <c r="F55" s="13">
        <v>0.05</v>
      </c>
      <c r="G55" s="13">
        <v>5.47</v>
      </c>
      <c r="H55" s="14">
        <v>4.75</v>
      </c>
      <c r="I55" s="15">
        <v>0.67300000000000004</v>
      </c>
      <c r="J55" s="16">
        <v>-20.13</v>
      </c>
    </row>
    <row r="56" spans="1:10" x14ac:dyDescent="0.35">
      <c r="A56" s="49">
        <v>15122</v>
      </c>
      <c r="B56" s="50" t="s">
        <v>75</v>
      </c>
      <c r="C56" s="50" t="s">
        <v>137</v>
      </c>
      <c r="D56" s="50">
        <v>100</v>
      </c>
      <c r="E56" s="24">
        <v>2.9</v>
      </c>
      <c r="F56" s="13">
        <v>4.4200000000000003E-2</v>
      </c>
      <c r="G56" s="13">
        <v>5.42</v>
      </c>
      <c r="H56" s="14">
        <v>4.3099999999999996</v>
      </c>
      <c r="I56" s="15">
        <v>0.61399999999999999</v>
      </c>
      <c r="J56" s="16">
        <v>-20.13</v>
      </c>
    </row>
    <row r="57" spans="1:10" x14ac:dyDescent="0.35">
      <c r="A57" s="49">
        <v>15123</v>
      </c>
      <c r="B57" s="50" t="s">
        <v>76</v>
      </c>
      <c r="C57" s="50" t="s">
        <v>137</v>
      </c>
      <c r="D57" s="50">
        <v>100</v>
      </c>
      <c r="E57" s="24">
        <v>3.68</v>
      </c>
      <c r="F57" s="13">
        <v>5.4699999999999999E-2</v>
      </c>
      <c r="G57" s="13">
        <v>5.24</v>
      </c>
      <c r="H57" s="14">
        <v>5.0199999999999996</v>
      </c>
      <c r="I57" s="15">
        <v>0.70499999999999996</v>
      </c>
      <c r="J57" s="16">
        <v>-19.489999999999998</v>
      </c>
    </row>
    <row r="58" spans="1:10" x14ac:dyDescent="0.35">
      <c r="A58" s="49">
        <v>15124</v>
      </c>
      <c r="B58" s="50" t="s">
        <v>77</v>
      </c>
      <c r="C58" s="50" t="s">
        <v>137</v>
      </c>
      <c r="D58" s="50">
        <v>100</v>
      </c>
      <c r="E58" s="24">
        <v>3.51</v>
      </c>
      <c r="F58" s="13">
        <v>5.4300000000000001E-2</v>
      </c>
      <c r="G58" s="13">
        <v>4.58</v>
      </c>
      <c r="H58" s="14">
        <v>4.7</v>
      </c>
      <c r="I58" s="15">
        <v>0.65300000000000002</v>
      </c>
      <c r="J58" s="16">
        <v>-19.45</v>
      </c>
    </row>
    <row r="59" spans="1:10" x14ac:dyDescent="0.35">
      <c r="A59" s="49">
        <v>15125</v>
      </c>
      <c r="B59" s="50" t="s">
        <v>78</v>
      </c>
      <c r="C59" s="50" t="s">
        <v>137</v>
      </c>
      <c r="D59" s="50">
        <v>100</v>
      </c>
      <c r="E59" s="24">
        <v>3.88</v>
      </c>
      <c r="F59" s="13">
        <v>5.9799999999999999E-2</v>
      </c>
      <c r="G59" s="13">
        <v>3.26</v>
      </c>
      <c r="H59" s="14">
        <v>6.21</v>
      </c>
      <c r="I59" s="15">
        <v>1.78</v>
      </c>
      <c r="J59" s="16">
        <v>-21.18</v>
      </c>
    </row>
    <row r="60" spans="1:10" x14ac:dyDescent="0.35">
      <c r="A60" s="49">
        <v>15126</v>
      </c>
      <c r="B60" s="50" t="s">
        <v>79</v>
      </c>
      <c r="C60" s="50" t="s">
        <v>137</v>
      </c>
      <c r="D60" s="50">
        <v>100</v>
      </c>
      <c r="E60" s="24">
        <v>5.97</v>
      </c>
      <c r="F60" s="13">
        <v>8.7300000000000003E-2</v>
      </c>
      <c r="G60" s="13">
        <v>2.36</v>
      </c>
      <c r="H60" s="14">
        <v>9.17</v>
      </c>
      <c r="I60" s="15">
        <v>2.46</v>
      </c>
      <c r="J60" s="16">
        <v>-21.58</v>
      </c>
    </row>
    <row r="61" spans="1:10" x14ac:dyDescent="0.35">
      <c r="A61" s="49">
        <v>15127</v>
      </c>
      <c r="B61" s="50" t="s">
        <v>80</v>
      </c>
      <c r="C61" s="50" t="s">
        <v>137</v>
      </c>
      <c r="D61" s="50">
        <v>100</v>
      </c>
      <c r="E61" s="24">
        <v>7.59</v>
      </c>
      <c r="F61" s="13">
        <v>0.11600000000000001</v>
      </c>
      <c r="G61" s="13">
        <v>1.08</v>
      </c>
      <c r="H61" s="14">
        <v>12.66</v>
      </c>
      <c r="I61" s="15">
        <v>3.29</v>
      </c>
      <c r="J61" s="16">
        <v>-22.1</v>
      </c>
    </row>
    <row r="62" spans="1:10" x14ac:dyDescent="0.35">
      <c r="A62" s="49">
        <v>15128</v>
      </c>
      <c r="B62" s="50" t="s">
        <v>81</v>
      </c>
      <c r="C62" s="50" t="s">
        <v>137</v>
      </c>
      <c r="D62" s="50">
        <v>100</v>
      </c>
      <c r="E62" s="24">
        <v>7.33</v>
      </c>
      <c r="F62" s="13">
        <v>0.107</v>
      </c>
      <c r="G62" s="13">
        <v>1.46</v>
      </c>
      <c r="H62" s="14">
        <v>12.12</v>
      </c>
      <c r="I62" s="15">
        <v>3.11</v>
      </c>
      <c r="J62" s="16">
        <v>-22.11</v>
      </c>
    </row>
    <row r="63" spans="1:10" x14ac:dyDescent="0.35">
      <c r="A63" s="49">
        <v>15129</v>
      </c>
      <c r="B63" s="50" t="s">
        <v>142</v>
      </c>
      <c r="C63" s="50" t="s">
        <v>137</v>
      </c>
      <c r="D63" s="50">
        <v>100</v>
      </c>
      <c r="E63" s="24"/>
      <c r="F63" s="13">
        <v>2.0799999999999998E-3</v>
      </c>
      <c r="G63" s="13"/>
      <c r="H63" s="14">
        <v>0.41</v>
      </c>
      <c r="I63" s="15">
        <v>7.1199999999999996E-3</v>
      </c>
      <c r="J63" s="16">
        <v>-25.1</v>
      </c>
    </row>
    <row r="64" spans="1:10" x14ac:dyDescent="0.35">
      <c r="A64" s="49">
        <v>15130</v>
      </c>
      <c r="B64" s="50" t="s">
        <v>143</v>
      </c>
      <c r="C64" s="50" t="s">
        <v>137</v>
      </c>
      <c r="D64" s="50">
        <v>0.99299999999999999</v>
      </c>
      <c r="E64" s="24">
        <v>3.56</v>
      </c>
      <c r="F64" s="13">
        <v>9.9700000000000006</v>
      </c>
      <c r="G64" s="13">
        <v>244.47</v>
      </c>
      <c r="H64" s="14">
        <v>5.61</v>
      </c>
      <c r="I64" s="15">
        <v>45</v>
      </c>
      <c r="J64" s="16">
        <v>-18.32</v>
      </c>
    </row>
    <row r="65" spans="1:10" x14ac:dyDescent="0.35">
      <c r="A65" s="49">
        <v>15131</v>
      </c>
      <c r="B65" s="50" t="s">
        <v>5</v>
      </c>
      <c r="C65" s="50" t="s">
        <v>138</v>
      </c>
      <c r="D65" s="50">
        <v>0.90800000000000003</v>
      </c>
      <c r="E65" s="24">
        <v>3.39</v>
      </c>
      <c r="F65" s="13">
        <v>9.73</v>
      </c>
      <c r="G65" s="13">
        <v>47.56</v>
      </c>
      <c r="H65" s="14">
        <v>5.56</v>
      </c>
      <c r="I65" s="15">
        <v>42.1</v>
      </c>
      <c r="J65" s="16">
        <v>37.619999999999997</v>
      </c>
    </row>
    <row r="66" spans="1:10" x14ac:dyDescent="0.35">
      <c r="A66" s="49">
        <v>15132</v>
      </c>
      <c r="B66" s="50" t="s">
        <v>4</v>
      </c>
      <c r="C66" s="50" t="s">
        <v>138</v>
      </c>
      <c r="D66" s="50">
        <v>0.87</v>
      </c>
      <c r="E66" s="24">
        <v>3.13</v>
      </c>
      <c r="F66" s="13">
        <v>9.48</v>
      </c>
      <c r="G66" s="13">
        <v>-4.46</v>
      </c>
      <c r="H66" s="14">
        <v>5.34</v>
      </c>
      <c r="I66" s="15">
        <v>40.9</v>
      </c>
      <c r="J66" s="16">
        <v>-26.49</v>
      </c>
    </row>
    <row r="67" spans="1:10" x14ac:dyDescent="0.35">
      <c r="A67" s="49">
        <v>15133</v>
      </c>
      <c r="B67" s="50" t="s">
        <v>11</v>
      </c>
      <c r="C67" s="50" t="s">
        <v>139</v>
      </c>
      <c r="D67" s="50">
        <v>0.79700000000000004</v>
      </c>
      <c r="E67" s="24">
        <v>2.74</v>
      </c>
      <c r="F67" s="13">
        <v>11.4</v>
      </c>
      <c r="G67" s="13">
        <v>4.0199999999999996</v>
      </c>
      <c r="H67" s="14">
        <v>4.74</v>
      </c>
      <c r="I67" s="15">
        <v>30.1</v>
      </c>
      <c r="J67" s="16">
        <v>-13.48</v>
      </c>
    </row>
    <row r="68" spans="1:10" x14ac:dyDescent="0.35">
      <c r="A68" s="49">
        <v>15134</v>
      </c>
      <c r="B68" s="50" t="s">
        <v>140</v>
      </c>
      <c r="C68" s="50" t="s">
        <v>18</v>
      </c>
      <c r="D68" s="50">
        <v>2.903</v>
      </c>
      <c r="E68" s="24">
        <v>3.24</v>
      </c>
      <c r="F68" s="13">
        <v>2.72</v>
      </c>
      <c r="G68" s="13">
        <v>1.37</v>
      </c>
      <c r="H68" s="14">
        <v>6.62</v>
      </c>
      <c r="I68" s="15">
        <v>75.5</v>
      </c>
      <c r="J68" s="16">
        <v>-26.11</v>
      </c>
    </row>
    <row r="69" spans="1:10" x14ac:dyDescent="0.35">
      <c r="A69" s="49">
        <v>15135</v>
      </c>
      <c r="B69" s="50" t="s">
        <v>144</v>
      </c>
      <c r="C69" s="50" t="s">
        <v>137</v>
      </c>
      <c r="D69" s="50">
        <v>100</v>
      </c>
      <c r="E69" s="24">
        <v>4.91</v>
      </c>
      <c r="F69" s="13">
        <v>0.14199999999999999</v>
      </c>
      <c r="G69" s="13">
        <v>8.69</v>
      </c>
      <c r="H69" s="14">
        <v>5.32</v>
      </c>
      <c r="I69" s="15">
        <v>1.92</v>
      </c>
      <c r="J69" s="16">
        <v>-17.760000000000002</v>
      </c>
    </row>
    <row r="70" spans="1:10" x14ac:dyDescent="0.35">
      <c r="A70" s="49">
        <v>15136</v>
      </c>
      <c r="B70" s="50" t="s">
        <v>26</v>
      </c>
      <c r="C70" s="50" t="s">
        <v>137</v>
      </c>
      <c r="D70" s="50">
        <v>100</v>
      </c>
      <c r="E70" s="24">
        <v>21.88</v>
      </c>
      <c r="F70" s="13">
        <v>0.93500000000000005</v>
      </c>
      <c r="G70" s="13">
        <v>6.38</v>
      </c>
      <c r="H70" s="14">
        <v>14.74</v>
      </c>
      <c r="I70" s="15">
        <v>5.2</v>
      </c>
      <c r="J70" s="16">
        <v>-17.14</v>
      </c>
    </row>
    <row r="71" spans="1:10" x14ac:dyDescent="0.35">
      <c r="A71" s="49">
        <v>15137</v>
      </c>
      <c r="B71" s="50" t="s">
        <v>27</v>
      </c>
      <c r="C71" s="50" t="s">
        <v>137</v>
      </c>
      <c r="D71" s="50">
        <v>100</v>
      </c>
      <c r="E71" s="24">
        <v>6.24</v>
      </c>
      <c r="F71" s="13">
        <v>0.17599999999999999</v>
      </c>
      <c r="G71" s="13">
        <v>9.0299999999999994</v>
      </c>
      <c r="H71" s="14">
        <v>6.45</v>
      </c>
      <c r="I71" s="15">
        <v>2.2999999999999998</v>
      </c>
      <c r="J71" s="16">
        <v>-18.190000000000001</v>
      </c>
    </row>
    <row r="72" spans="1:10" x14ac:dyDescent="0.35">
      <c r="A72" s="49">
        <v>15138</v>
      </c>
      <c r="B72" s="50" t="s">
        <v>28</v>
      </c>
      <c r="C72" s="50" t="s">
        <v>137</v>
      </c>
      <c r="D72" s="50">
        <v>100</v>
      </c>
      <c r="E72" s="24">
        <v>19.46</v>
      </c>
      <c r="F72" s="13">
        <v>0.876</v>
      </c>
      <c r="G72" s="13">
        <v>7.61</v>
      </c>
      <c r="H72" s="14">
        <v>12.53</v>
      </c>
      <c r="I72" s="15">
        <v>4.38</v>
      </c>
      <c r="J72" s="16">
        <v>-18.63</v>
      </c>
    </row>
    <row r="73" spans="1:10" x14ac:dyDescent="0.35">
      <c r="A73" s="49">
        <v>15139</v>
      </c>
      <c r="B73" s="50" t="s">
        <v>29</v>
      </c>
      <c r="C73" s="50" t="s">
        <v>137</v>
      </c>
      <c r="D73" s="50">
        <v>100</v>
      </c>
      <c r="E73" s="24">
        <v>9.5</v>
      </c>
      <c r="F73" s="13">
        <v>0.26800000000000002</v>
      </c>
      <c r="G73" s="13">
        <v>8.74</v>
      </c>
      <c r="H73" s="14">
        <v>8.1300000000000008</v>
      </c>
      <c r="I73" s="15">
        <v>2.67</v>
      </c>
      <c r="J73" s="16">
        <v>-16.399999999999999</v>
      </c>
    </row>
    <row r="74" spans="1:10" x14ac:dyDescent="0.35">
      <c r="A74" s="49">
        <v>15140</v>
      </c>
      <c r="B74" s="50" t="s">
        <v>30</v>
      </c>
      <c r="C74" s="50" t="s">
        <v>137</v>
      </c>
      <c r="D74" s="50">
        <v>100</v>
      </c>
      <c r="E74" s="24">
        <v>1.86</v>
      </c>
      <c r="F74" s="13">
        <v>5.8500000000000003E-2</v>
      </c>
      <c r="G74" s="13">
        <v>5.24</v>
      </c>
      <c r="H74" s="14">
        <v>3.06</v>
      </c>
      <c r="I74" s="15">
        <v>0.56599999999999995</v>
      </c>
      <c r="J74" s="16">
        <v>-19.059999999999999</v>
      </c>
    </row>
    <row r="75" spans="1:10" x14ac:dyDescent="0.35">
      <c r="A75" s="49">
        <v>15141</v>
      </c>
      <c r="B75" s="50" t="s">
        <v>31</v>
      </c>
      <c r="C75" s="50" t="s">
        <v>137</v>
      </c>
      <c r="D75" s="50">
        <v>100</v>
      </c>
      <c r="E75" s="24">
        <v>1.67</v>
      </c>
      <c r="F75" s="13">
        <v>5.7299999999999997E-2</v>
      </c>
      <c r="G75" s="13">
        <v>4.4400000000000004</v>
      </c>
      <c r="H75" s="14">
        <v>3.19</v>
      </c>
      <c r="I75" s="15">
        <v>0.56100000000000005</v>
      </c>
      <c r="J75" s="16">
        <v>-20.079999999999998</v>
      </c>
    </row>
    <row r="76" spans="1:10" x14ac:dyDescent="0.35">
      <c r="A76" s="49">
        <v>15142</v>
      </c>
      <c r="B76" s="50" t="s">
        <v>32</v>
      </c>
      <c r="C76" s="50" t="s">
        <v>137</v>
      </c>
      <c r="D76" s="50">
        <v>100</v>
      </c>
      <c r="E76" s="24">
        <v>3.49</v>
      </c>
      <c r="F76" s="13">
        <v>0.104</v>
      </c>
      <c r="G76" s="13">
        <v>8.59</v>
      </c>
      <c r="H76" s="14">
        <v>4.26</v>
      </c>
      <c r="I76" s="15">
        <v>0.80900000000000005</v>
      </c>
      <c r="J76" s="16">
        <v>-18.57</v>
      </c>
    </row>
    <row r="77" spans="1:10" x14ac:dyDescent="0.35">
      <c r="A77" s="49">
        <v>15143</v>
      </c>
      <c r="B77" s="50" t="s">
        <v>33</v>
      </c>
      <c r="C77" s="50" t="s">
        <v>137</v>
      </c>
      <c r="D77" s="50">
        <v>100</v>
      </c>
      <c r="E77" s="24">
        <v>2.69</v>
      </c>
      <c r="F77" s="13">
        <v>8.3699999999999997E-2</v>
      </c>
      <c r="G77" s="13">
        <v>8.5399999999999991</v>
      </c>
      <c r="H77" s="14">
        <v>3.52</v>
      </c>
      <c r="I77" s="15">
        <v>0.69</v>
      </c>
      <c r="J77" s="16">
        <v>-19.02</v>
      </c>
    </row>
    <row r="78" spans="1:10" x14ac:dyDescent="0.35">
      <c r="A78" s="49">
        <v>15144</v>
      </c>
      <c r="B78" s="50" t="s">
        <v>34</v>
      </c>
      <c r="C78" s="50" t="s">
        <v>137</v>
      </c>
      <c r="D78" s="50">
        <v>100</v>
      </c>
      <c r="E78" s="24">
        <v>6.33</v>
      </c>
      <c r="F78" s="13">
        <v>0.186</v>
      </c>
      <c r="G78" s="13">
        <v>6.96</v>
      </c>
      <c r="H78" s="14">
        <v>6.16</v>
      </c>
      <c r="I78" s="15">
        <v>2.1800000000000002</v>
      </c>
      <c r="J78" s="16">
        <v>-19.04</v>
      </c>
    </row>
    <row r="79" spans="1:10" x14ac:dyDescent="0.35">
      <c r="A79" s="49">
        <v>15145</v>
      </c>
      <c r="B79" s="50" t="s">
        <v>35</v>
      </c>
      <c r="C79" s="50" t="s">
        <v>137</v>
      </c>
      <c r="D79" s="50">
        <v>100</v>
      </c>
      <c r="E79" s="24">
        <v>4.42</v>
      </c>
      <c r="F79" s="13">
        <v>0.13200000000000001</v>
      </c>
      <c r="G79" s="13">
        <v>8.5</v>
      </c>
      <c r="H79" s="14">
        <v>5.33</v>
      </c>
      <c r="I79" s="15">
        <v>1.93</v>
      </c>
      <c r="J79" s="16">
        <v>-19.309999999999999</v>
      </c>
    </row>
    <row r="80" spans="1:10" x14ac:dyDescent="0.35">
      <c r="A80" s="49">
        <v>15146</v>
      </c>
      <c r="B80" s="50" t="s">
        <v>36</v>
      </c>
      <c r="C80" s="50" t="s">
        <v>137</v>
      </c>
      <c r="D80" s="50">
        <v>100</v>
      </c>
      <c r="E80" s="24">
        <v>5.47</v>
      </c>
      <c r="F80" s="13">
        <v>0.161</v>
      </c>
      <c r="G80" s="13">
        <v>7.18</v>
      </c>
      <c r="H80" s="14">
        <v>6.38</v>
      </c>
      <c r="I80" s="15">
        <v>2.2000000000000002</v>
      </c>
      <c r="J80" s="16">
        <v>-18.39</v>
      </c>
    </row>
    <row r="81" spans="1:10" x14ac:dyDescent="0.35">
      <c r="A81" s="49">
        <v>15147</v>
      </c>
      <c r="B81" s="50" t="s">
        <v>37</v>
      </c>
      <c r="C81" s="50" t="s">
        <v>137</v>
      </c>
      <c r="D81" s="50">
        <v>100</v>
      </c>
      <c r="E81" s="24">
        <v>4.55</v>
      </c>
      <c r="F81" s="13">
        <v>0.13500000000000001</v>
      </c>
      <c r="G81" s="13">
        <v>8.26</v>
      </c>
      <c r="H81" s="14">
        <v>5.85</v>
      </c>
      <c r="I81" s="15">
        <v>2.15</v>
      </c>
      <c r="J81" s="16">
        <v>-17.27</v>
      </c>
    </row>
    <row r="82" spans="1:10" x14ac:dyDescent="0.35">
      <c r="A82" s="49">
        <v>15148</v>
      </c>
      <c r="B82" s="50" t="s">
        <v>38</v>
      </c>
      <c r="C82" s="50" t="s">
        <v>137</v>
      </c>
      <c r="D82" s="50">
        <v>100</v>
      </c>
      <c r="E82" s="24">
        <v>9.24</v>
      </c>
      <c r="F82" s="13">
        <v>0.26900000000000002</v>
      </c>
      <c r="G82" s="13">
        <v>8.25</v>
      </c>
      <c r="H82" s="14">
        <v>8.36</v>
      </c>
      <c r="I82" s="15">
        <v>2.89</v>
      </c>
      <c r="J82" s="16">
        <v>-19.73</v>
      </c>
    </row>
    <row r="83" spans="1:10" x14ac:dyDescent="0.35">
      <c r="A83" s="49">
        <v>15149</v>
      </c>
      <c r="B83" s="50" t="s">
        <v>39</v>
      </c>
      <c r="C83" s="50" t="s">
        <v>137</v>
      </c>
      <c r="D83" s="50">
        <v>100</v>
      </c>
      <c r="E83" s="24">
        <v>4.46</v>
      </c>
      <c r="F83" s="13">
        <v>0.13400000000000001</v>
      </c>
      <c r="G83" s="13">
        <v>8.18</v>
      </c>
      <c r="H83" s="14">
        <v>5.26</v>
      </c>
      <c r="I83" s="15">
        <v>1.93</v>
      </c>
      <c r="J83" s="16">
        <v>-18.37</v>
      </c>
    </row>
    <row r="84" spans="1:10" x14ac:dyDescent="0.35">
      <c r="A84" s="49">
        <v>15150</v>
      </c>
      <c r="B84" s="50" t="s">
        <v>40</v>
      </c>
      <c r="C84" s="50" t="s">
        <v>137</v>
      </c>
      <c r="D84" s="50">
        <v>100</v>
      </c>
      <c r="E84" s="24">
        <v>5.61</v>
      </c>
      <c r="F84" s="13">
        <v>0.16400000000000001</v>
      </c>
      <c r="G84" s="13">
        <v>6.92</v>
      </c>
      <c r="H84" s="14">
        <v>7.08</v>
      </c>
      <c r="I84" s="15">
        <v>2.41</v>
      </c>
      <c r="J84" s="16">
        <v>-18.8</v>
      </c>
    </row>
    <row r="85" spans="1:10" x14ac:dyDescent="0.35">
      <c r="A85" s="49">
        <v>15151</v>
      </c>
      <c r="B85" s="50" t="s">
        <v>41</v>
      </c>
      <c r="C85" s="50" t="s">
        <v>137</v>
      </c>
      <c r="D85" s="50">
        <v>100</v>
      </c>
      <c r="E85" s="24">
        <v>1.42</v>
      </c>
      <c r="F85" s="13">
        <v>4.6600000000000003E-2</v>
      </c>
      <c r="G85" s="13">
        <v>6.23</v>
      </c>
      <c r="H85" s="14">
        <v>2.99</v>
      </c>
      <c r="I85" s="15">
        <v>0.55000000000000004</v>
      </c>
      <c r="J85" s="16">
        <v>-20.309999999999999</v>
      </c>
    </row>
    <row r="86" spans="1:10" x14ac:dyDescent="0.35">
      <c r="A86" s="49">
        <v>15152</v>
      </c>
      <c r="B86" s="50" t="s">
        <v>42</v>
      </c>
      <c r="C86" s="50" t="s">
        <v>137</v>
      </c>
      <c r="D86" s="50">
        <v>100</v>
      </c>
      <c r="E86" s="24">
        <v>2.82</v>
      </c>
      <c r="F86" s="13">
        <v>8.6099999999999996E-2</v>
      </c>
      <c r="G86" s="13">
        <v>8.0500000000000007</v>
      </c>
      <c r="H86" s="14">
        <v>4.32</v>
      </c>
      <c r="I86" s="15">
        <v>0.84</v>
      </c>
      <c r="J86" s="16">
        <v>-19.02</v>
      </c>
    </row>
    <row r="87" spans="1:10" x14ac:dyDescent="0.35">
      <c r="A87" s="49">
        <v>15153</v>
      </c>
      <c r="B87" s="50" t="s">
        <v>43</v>
      </c>
      <c r="C87" s="50" t="s">
        <v>137</v>
      </c>
      <c r="D87" s="50">
        <v>100</v>
      </c>
      <c r="E87" s="24">
        <v>3.56</v>
      </c>
      <c r="F87" s="13">
        <v>0.107</v>
      </c>
      <c r="G87" s="13">
        <v>8.18</v>
      </c>
      <c r="H87" s="14">
        <v>4.8499999999999996</v>
      </c>
      <c r="I87" s="15">
        <v>1.87</v>
      </c>
      <c r="J87" s="16">
        <v>-17.170000000000002</v>
      </c>
    </row>
    <row r="88" spans="1:10" x14ac:dyDescent="0.35">
      <c r="A88" s="49">
        <v>15154</v>
      </c>
      <c r="B88" s="50" t="s">
        <v>44</v>
      </c>
      <c r="C88" s="50" t="s">
        <v>137</v>
      </c>
      <c r="D88" s="50">
        <v>100</v>
      </c>
      <c r="E88" s="24">
        <v>3.25</v>
      </c>
      <c r="F88" s="13">
        <v>0.10100000000000001</v>
      </c>
      <c r="G88" s="13">
        <v>6.15</v>
      </c>
      <c r="H88" s="14">
        <v>4.37</v>
      </c>
      <c r="I88" s="15">
        <v>0.83899999999999997</v>
      </c>
      <c r="J88" s="16">
        <v>-19.93</v>
      </c>
    </row>
    <row r="89" spans="1:10" x14ac:dyDescent="0.35">
      <c r="A89" s="49">
        <v>15155</v>
      </c>
      <c r="B89" s="50" t="s">
        <v>45</v>
      </c>
      <c r="C89" s="50" t="s">
        <v>137</v>
      </c>
      <c r="D89" s="50">
        <v>100</v>
      </c>
      <c r="E89" s="24">
        <v>9.3699999999999992</v>
      </c>
      <c r="F89" s="13">
        <v>0.27500000000000002</v>
      </c>
      <c r="G89" s="13">
        <v>8.98</v>
      </c>
      <c r="H89" s="14">
        <v>8.25</v>
      </c>
      <c r="I89" s="15">
        <v>2.76</v>
      </c>
      <c r="J89" s="16">
        <v>-19.670000000000002</v>
      </c>
    </row>
    <row r="90" spans="1:10" x14ac:dyDescent="0.35">
      <c r="A90" s="49">
        <v>15156</v>
      </c>
      <c r="B90" s="50" t="s">
        <v>46</v>
      </c>
      <c r="C90" s="50" t="s">
        <v>137</v>
      </c>
      <c r="D90" s="50">
        <v>100</v>
      </c>
      <c r="E90" s="24">
        <v>6.26</v>
      </c>
      <c r="F90" s="13">
        <v>0.186</v>
      </c>
      <c r="G90" s="13">
        <v>6.78</v>
      </c>
      <c r="H90" s="14">
        <v>6.22</v>
      </c>
      <c r="I90" s="15">
        <v>2.2400000000000002</v>
      </c>
      <c r="J90" s="16">
        <v>-18.75</v>
      </c>
    </row>
    <row r="91" spans="1:10" x14ac:dyDescent="0.35">
      <c r="A91" s="49">
        <v>15157</v>
      </c>
      <c r="B91" s="50" t="s">
        <v>47</v>
      </c>
      <c r="C91" s="50" t="s">
        <v>137</v>
      </c>
      <c r="D91" s="50">
        <v>100</v>
      </c>
      <c r="E91" s="24">
        <v>1.79</v>
      </c>
      <c r="F91" s="13">
        <v>5.74E-2</v>
      </c>
      <c r="G91" s="13">
        <v>7.48</v>
      </c>
      <c r="H91" s="14">
        <v>2.92</v>
      </c>
      <c r="I91" s="15">
        <v>0.56399999999999995</v>
      </c>
      <c r="J91" s="16">
        <v>-19.420000000000002</v>
      </c>
    </row>
    <row r="92" spans="1:10" x14ac:dyDescent="0.35">
      <c r="A92" s="49">
        <v>15158</v>
      </c>
      <c r="B92" s="50" t="s">
        <v>48</v>
      </c>
      <c r="C92" s="50" t="s">
        <v>137</v>
      </c>
      <c r="D92" s="50">
        <v>100</v>
      </c>
      <c r="E92" s="24">
        <v>7.28</v>
      </c>
      <c r="F92" s="13">
        <v>0.219</v>
      </c>
      <c r="G92" s="13">
        <v>8.15</v>
      </c>
      <c r="H92" s="14">
        <v>7.04</v>
      </c>
      <c r="I92" s="15">
        <v>2.35</v>
      </c>
      <c r="J92" s="16">
        <v>-20.260000000000002</v>
      </c>
    </row>
    <row r="93" spans="1:10" x14ac:dyDescent="0.35">
      <c r="A93" s="49">
        <v>15159</v>
      </c>
      <c r="B93" s="50" t="s">
        <v>142</v>
      </c>
      <c r="C93" s="50" t="s">
        <v>137</v>
      </c>
      <c r="D93" s="50">
        <v>100</v>
      </c>
      <c r="E93" s="24">
        <v>0.12</v>
      </c>
      <c r="F93" s="13">
        <v>3.0799999999999998E-3</v>
      </c>
      <c r="G93" s="13">
        <v>-12.61</v>
      </c>
      <c r="H93" s="14">
        <v>10.32</v>
      </c>
      <c r="I93" s="15">
        <v>6.3399999999999998E-2</v>
      </c>
      <c r="J93" s="16">
        <v>-21.11</v>
      </c>
    </row>
    <row r="94" spans="1:10" x14ac:dyDescent="0.35">
      <c r="A94" s="49">
        <v>15160</v>
      </c>
      <c r="B94" s="50" t="s">
        <v>145</v>
      </c>
      <c r="C94" s="50" t="s">
        <v>137</v>
      </c>
      <c r="D94" s="50">
        <v>100</v>
      </c>
      <c r="E94" s="24">
        <v>0</v>
      </c>
      <c r="F94" s="13">
        <v>2.4499999999999999E-3</v>
      </c>
      <c r="G94" s="13">
        <v>-75.86</v>
      </c>
      <c r="H94" s="14">
        <v>2.41</v>
      </c>
      <c r="I94" s="15">
        <v>5.2200000000000003E-2</v>
      </c>
      <c r="J94" s="16">
        <v>-22.06</v>
      </c>
    </row>
    <row r="95" spans="1:10" x14ac:dyDescent="0.35">
      <c r="A95" s="49">
        <v>15161</v>
      </c>
      <c r="B95" s="50" t="s">
        <v>3</v>
      </c>
      <c r="C95" s="50" t="s">
        <v>138</v>
      </c>
      <c r="D95" s="50">
        <v>1.103</v>
      </c>
      <c r="E95" s="24">
        <v>4.0199999999999996</v>
      </c>
      <c r="F95" s="13">
        <v>10.199999999999999</v>
      </c>
      <c r="G95" s="13">
        <v>11.58</v>
      </c>
      <c r="H95" s="14">
        <v>6.05</v>
      </c>
      <c r="I95" s="15">
        <v>45.8</v>
      </c>
      <c r="J95" s="16">
        <v>-18.329999999999998</v>
      </c>
    </row>
    <row r="96" spans="1:10" x14ac:dyDescent="0.35">
      <c r="A96" s="49">
        <v>15162</v>
      </c>
      <c r="B96" s="50" t="s">
        <v>3</v>
      </c>
      <c r="C96" s="50" t="s">
        <v>138</v>
      </c>
      <c r="D96" s="50">
        <v>0.80400000000000005</v>
      </c>
      <c r="E96" s="24">
        <v>2.93</v>
      </c>
      <c r="F96" s="13">
        <v>10.4</v>
      </c>
      <c r="G96" s="13">
        <v>11.19</v>
      </c>
      <c r="H96" s="14">
        <v>4.53</v>
      </c>
      <c r="I96" s="15">
        <v>46.1</v>
      </c>
      <c r="J96" s="16">
        <v>-18.3</v>
      </c>
    </row>
    <row r="97" spans="1:10" x14ac:dyDescent="0.35">
      <c r="A97" s="49">
        <v>15163</v>
      </c>
      <c r="B97" s="50" t="s">
        <v>49</v>
      </c>
      <c r="C97" s="50" t="s">
        <v>137</v>
      </c>
      <c r="D97" s="50">
        <v>100</v>
      </c>
      <c r="E97" s="24">
        <v>2.83</v>
      </c>
      <c r="F97" s="13">
        <v>8.6300000000000002E-2</v>
      </c>
      <c r="G97" s="13">
        <v>8.17</v>
      </c>
      <c r="H97" s="14">
        <v>3.62</v>
      </c>
      <c r="I97" s="15">
        <v>0.68700000000000006</v>
      </c>
      <c r="J97" s="16">
        <v>-21.02</v>
      </c>
    </row>
    <row r="98" spans="1:10" x14ac:dyDescent="0.35">
      <c r="A98" s="49">
        <v>15164</v>
      </c>
      <c r="B98" s="50" t="s">
        <v>50</v>
      </c>
      <c r="C98" s="50" t="s">
        <v>137</v>
      </c>
      <c r="D98" s="50">
        <v>100</v>
      </c>
      <c r="E98" s="24">
        <v>3.47</v>
      </c>
      <c r="F98" s="13">
        <v>0.105</v>
      </c>
      <c r="G98" s="13">
        <v>6.02</v>
      </c>
      <c r="H98" s="14">
        <v>4.33</v>
      </c>
      <c r="I98" s="15">
        <v>0.84299999999999997</v>
      </c>
      <c r="J98" s="16">
        <v>-19.12</v>
      </c>
    </row>
    <row r="99" spans="1:10" x14ac:dyDescent="0.35">
      <c r="A99" s="49">
        <v>15165</v>
      </c>
      <c r="B99" s="50" t="s">
        <v>51</v>
      </c>
      <c r="C99" s="50" t="s">
        <v>137</v>
      </c>
      <c r="D99" s="50">
        <v>100</v>
      </c>
      <c r="E99" s="24">
        <v>1.56</v>
      </c>
      <c r="F99" s="13">
        <v>5.0500000000000003E-2</v>
      </c>
      <c r="G99" s="13">
        <v>7.34</v>
      </c>
      <c r="H99" s="14">
        <v>2.4700000000000002</v>
      </c>
      <c r="I99" s="15">
        <v>0.439</v>
      </c>
      <c r="J99" s="16">
        <v>-20.73</v>
      </c>
    </row>
    <row r="100" spans="1:10" x14ac:dyDescent="0.35">
      <c r="A100" s="49">
        <v>15166</v>
      </c>
      <c r="B100" s="50" t="s">
        <v>52</v>
      </c>
      <c r="C100" s="50" t="s">
        <v>137</v>
      </c>
      <c r="D100" s="50">
        <v>100</v>
      </c>
      <c r="E100" s="24">
        <v>2.67</v>
      </c>
      <c r="F100" s="13">
        <v>8.2600000000000007E-2</v>
      </c>
      <c r="G100" s="13">
        <v>7.24</v>
      </c>
      <c r="H100" s="14">
        <v>3.56</v>
      </c>
      <c r="I100" s="15">
        <v>0.68600000000000005</v>
      </c>
      <c r="J100" s="16">
        <v>-20.81</v>
      </c>
    </row>
    <row r="101" spans="1:10" x14ac:dyDescent="0.35">
      <c r="A101" s="49">
        <v>15167</v>
      </c>
      <c r="B101" s="50" t="s">
        <v>53</v>
      </c>
      <c r="C101" s="50" t="s">
        <v>137</v>
      </c>
      <c r="D101" s="50">
        <v>100</v>
      </c>
      <c r="E101" s="24">
        <v>1.85</v>
      </c>
      <c r="F101" s="13">
        <v>5.8400000000000001E-2</v>
      </c>
      <c r="G101" s="13">
        <v>7.19</v>
      </c>
      <c r="H101" s="14">
        <v>3.06</v>
      </c>
      <c r="I101" s="15">
        <v>0.59199999999999997</v>
      </c>
      <c r="J101" s="16">
        <v>-19.11</v>
      </c>
    </row>
    <row r="102" spans="1:10" x14ac:dyDescent="0.35">
      <c r="A102" s="49">
        <v>15168</v>
      </c>
      <c r="B102" s="50" t="s">
        <v>63</v>
      </c>
      <c r="C102" s="50" t="s">
        <v>137</v>
      </c>
      <c r="D102" s="50">
        <v>100</v>
      </c>
      <c r="E102" s="24">
        <v>5.07</v>
      </c>
      <c r="F102" s="13">
        <v>0.153</v>
      </c>
      <c r="G102" s="13">
        <v>6.85</v>
      </c>
      <c r="H102" s="14">
        <v>5.31</v>
      </c>
      <c r="I102" s="15">
        <v>1.92</v>
      </c>
      <c r="J102" s="16">
        <v>-19.850000000000001</v>
      </c>
    </row>
    <row r="103" spans="1:10" x14ac:dyDescent="0.35">
      <c r="A103" s="49">
        <v>15169</v>
      </c>
      <c r="B103" s="50" t="s">
        <v>64</v>
      </c>
      <c r="C103" s="50" t="s">
        <v>137</v>
      </c>
      <c r="D103" s="50">
        <v>100</v>
      </c>
      <c r="E103" s="24">
        <v>7.47</v>
      </c>
      <c r="F103" s="13">
        <v>0.222</v>
      </c>
      <c r="G103" s="13">
        <v>8.15</v>
      </c>
      <c r="H103" s="14">
        <v>7.26</v>
      </c>
      <c r="I103" s="15">
        <v>2.46</v>
      </c>
      <c r="J103" s="16">
        <v>-20.37</v>
      </c>
    </row>
    <row r="104" spans="1:10" x14ac:dyDescent="0.35">
      <c r="A104" s="49">
        <v>15170</v>
      </c>
      <c r="B104" s="50" t="s">
        <v>65</v>
      </c>
      <c r="C104" s="50" t="s">
        <v>137</v>
      </c>
      <c r="D104" s="50">
        <v>100</v>
      </c>
      <c r="E104" s="24">
        <v>6.02</v>
      </c>
      <c r="F104" s="13">
        <v>0.182</v>
      </c>
      <c r="G104" s="13">
        <v>7.23</v>
      </c>
      <c r="H104" s="14">
        <v>6.51</v>
      </c>
      <c r="I104" s="15">
        <v>2.2999999999999998</v>
      </c>
      <c r="J104" s="16">
        <v>-19.809999999999999</v>
      </c>
    </row>
    <row r="105" spans="1:10" x14ac:dyDescent="0.35">
      <c r="A105" s="49">
        <v>15241</v>
      </c>
      <c r="B105" s="50" t="s">
        <v>146</v>
      </c>
      <c r="C105" s="50" t="s">
        <v>137</v>
      </c>
      <c r="D105" s="50">
        <v>100</v>
      </c>
      <c r="E105" s="24">
        <v>3.68</v>
      </c>
      <c r="F105" s="13">
        <v>5.7299999999999997E-2</v>
      </c>
      <c r="G105" s="13">
        <v>7.54</v>
      </c>
      <c r="H105" s="14">
        <v>3.83</v>
      </c>
      <c r="I105" s="15">
        <v>0.59299999999999997</v>
      </c>
      <c r="J105" s="16">
        <v>-21.13</v>
      </c>
    </row>
    <row r="106" spans="1:10" x14ac:dyDescent="0.35">
      <c r="A106" s="49">
        <v>15242</v>
      </c>
      <c r="B106" s="50" t="s">
        <v>83</v>
      </c>
      <c r="C106" s="50" t="s">
        <v>137</v>
      </c>
      <c r="D106" s="50">
        <v>100</v>
      </c>
      <c r="E106" s="24">
        <v>4.84</v>
      </c>
      <c r="F106" s="13">
        <v>7.4800000000000005E-2</v>
      </c>
      <c r="G106" s="13">
        <v>7.87</v>
      </c>
      <c r="H106" s="14">
        <v>5</v>
      </c>
      <c r="I106" s="15">
        <v>0.82899999999999996</v>
      </c>
      <c r="J106" s="16">
        <v>-20.98</v>
      </c>
    </row>
    <row r="107" spans="1:10" x14ac:dyDescent="0.35">
      <c r="A107" s="49">
        <v>15243</v>
      </c>
      <c r="B107" s="50" t="s">
        <v>84</v>
      </c>
      <c r="C107" s="50" t="s">
        <v>137</v>
      </c>
      <c r="D107" s="50">
        <v>100</v>
      </c>
      <c r="E107" s="24">
        <v>4.96</v>
      </c>
      <c r="F107" s="13">
        <v>7.6100000000000001E-2</v>
      </c>
      <c r="G107" s="13">
        <v>8.09</v>
      </c>
      <c r="H107" s="14">
        <v>5.32</v>
      </c>
      <c r="I107" s="15">
        <v>1.75</v>
      </c>
      <c r="J107" s="16">
        <v>-20.45</v>
      </c>
    </row>
    <row r="108" spans="1:10" x14ac:dyDescent="0.35">
      <c r="A108" s="49">
        <v>15244</v>
      </c>
      <c r="B108" s="50" t="s">
        <v>85</v>
      </c>
      <c r="C108" s="50" t="s">
        <v>137</v>
      </c>
      <c r="D108" s="50">
        <v>100</v>
      </c>
      <c r="E108" s="24">
        <v>4.8499999999999996</v>
      </c>
      <c r="F108" s="13">
        <v>7.4800000000000005E-2</v>
      </c>
      <c r="G108" s="13">
        <v>7.96</v>
      </c>
      <c r="H108" s="14">
        <v>5.66</v>
      </c>
      <c r="I108" s="15">
        <v>1.79</v>
      </c>
      <c r="J108" s="16">
        <v>-20.77</v>
      </c>
    </row>
    <row r="109" spans="1:10" x14ac:dyDescent="0.35">
      <c r="A109" s="49">
        <v>15245</v>
      </c>
      <c r="B109" s="50" t="s">
        <v>86</v>
      </c>
      <c r="C109" s="50" t="s">
        <v>137</v>
      </c>
      <c r="D109" s="50">
        <v>100</v>
      </c>
      <c r="E109" s="24">
        <v>4.1399999999999997</v>
      </c>
      <c r="F109" s="13">
        <v>6.4500000000000002E-2</v>
      </c>
      <c r="G109" s="13">
        <v>8.19</v>
      </c>
      <c r="H109" s="14">
        <v>5.0999999999999996</v>
      </c>
      <c r="I109" s="15">
        <v>0.81899999999999995</v>
      </c>
      <c r="J109" s="16">
        <v>-20.81</v>
      </c>
    </row>
    <row r="110" spans="1:10" x14ac:dyDescent="0.35">
      <c r="A110" s="49">
        <v>15246</v>
      </c>
      <c r="B110" s="50" t="s">
        <v>87</v>
      </c>
      <c r="C110" s="50" t="s">
        <v>137</v>
      </c>
      <c r="D110" s="50">
        <v>100</v>
      </c>
      <c r="E110" s="24">
        <v>3.75</v>
      </c>
      <c r="F110" s="13">
        <v>5.8999999999999997E-2</v>
      </c>
      <c r="G110" s="13">
        <v>8.25</v>
      </c>
      <c r="H110" s="14">
        <v>4.6500000000000004</v>
      </c>
      <c r="I110" s="15">
        <v>0.745</v>
      </c>
      <c r="J110" s="16">
        <v>-20.81</v>
      </c>
    </row>
    <row r="111" spans="1:10" x14ac:dyDescent="0.35">
      <c r="A111" s="49">
        <v>15247</v>
      </c>
      <c r="B111" s="50" t="s">
        <v>88</v>
      </c>
      <c r="C111" s="50" t="s">
        <v>137</v>
      </c>
      <c r="D111" s="50">
        <v>100</v>
      </c>
      <c r="E111" s="24">
        <v>4.2</v>
      </c>
      <c r="F111" s="13">
        <v>6.5500000000000003E-2</v>
      </c>
      <c r="G111" s="13">
        <v>8.11</v>
      </c>
      <c r="H111" s="14">
        <v>5.21</v>
      </c>
      <c r="I111" s="15">
        <v>0.86899999999999999</v>
      </c>
      <c r="J111" s="16">
        <v>-21.28</v>
      </c>
    </row>
    <row r="112" spans="1:10" x14ac:dyDescent="0.35">
      <c r="A112" s="49">
        <v>15248</v>
      </c>
      <c r="B112" s="50" t="s">
        <v>89</v>
      </c>
      <c r="C112" s="50" t="s">
        <v>137</v>
      </c>
      <c r="D112" s="50">
        <v>100</v>
      </c>
      <c r="E112" s="24">
        <v>2.56</v>
      </c>
      <c r="F112" s="13">
        <v>4.0800000000000003E-2</v>
      </c>
      <c r="G112" s="13">
        <v>5.69</v>
      </c>
      <c r="H112" s="14">
        <v>3.08</v>
      </c>
      <c r="I112" s="15">
        <v>0.47199999999999998</v>
      </c>
      <c r="J112" s="16">
        <v>-19.190000000000001</v>
      </c>
    </row>
    <row r="113" spans="1:10" x14ac:dyDescent="0.35">
      <c r="A113" s="49">
        <v>15249</v>
      </c>
      <c r="B113" s="50" t="s">
        <v>142</v>
      </c>
      <c r="C113" s="50" t="s">
        <v>137</v>
      </c>
      <c r="D113" s="50">
        <v>100</v>
      </c>
      <c r="E113" s="24"/>
      <c r="F113" s="13">
        <v>2.2200000000000002E-3</v>
      </c>
      <c r="G113" s="13"/>
      <c r="H113" s="14">
        <v>0.24</v>
      </c>
      <c r="I113" s="15">
        <v>6.4400000000000004E-3</v>
      </c>
      <c r="J113" s="16">
        <v>-26.92</v>
      </c>
    </row>
    <row r="114" spans="1:10" x14ac:dyDescent="0.35">
      <c r="A114" s="49">
        <v>15250</v>
      </c>
      <c r="B114" s="50" t="s">
        <v>143</v>
      </c>
      <c r="C114" s="50" t="s">
        <v>137</v>
      </c>
      <c r="D114" s="50">
        <v>1.0589999999999999</v>
      </c>
      <c r="E114" s="24">
        <v>3.77</v>
      </c>
      <c r="F114" s="13">
        <v>10.199999999999999</v>
      </c>
      <c r="G114" s="13">
        <v>201.77</v>
      </c>
      <c r="H114" s="14">
        <v>5.28</v>
      </c>
      <c r="I114" s="15">
        <v>44.8</v>
      </c>
      <c r="J114" s="16">
        <v>-18.190000000000001</v>
      </c>
    </row>
    <row r="115" spans="1:10" x14ac:dyDescent="0.35">
      <c r="A115" s="49">
        <v>15251</v>
      </c>
      <c r="B115" s="50" t="s">
        <v>5</v>
      </c>
      <c r="C115" s="50" t="s">
        <v>138</v>
      </c>
      <c r="D115" s="50">
        <v>0.89</v>
      </c>
      <c r="E115" s="24">
        <v>3.19</v>
      </c>
      <c r="F115" s="13">
        <v>9.7100000000000009</v>
      </c>
      <c r="G115" s="13">
        <v>47.55</v>
      </c>
      <c r="H115" s="14">
        <v>5.12</v>
      </c>
      <c r="I115" s="15">
        <v>42</v>
      </c>
      <c r="J115" s="16">
        <v>37.47</v>
      </c>
    </row>
    <row r="116" spans="1:10" x14ac:dyDescent="0.35">
      <c r="A116" s="49">
        <v>15252</v>
      </c>
      <c r="B116" s="50" t="s">
        <v>4</v>
      </c>
      <c r="C116" s="50" t="s">
        <v>138</v>
      </c>
      <c r="D116" s="50">
        <v>1.0209999999999999</v>
      </c>
      <c r="E116" s="24">
        <v>3.63</v>
      </c>
      <c r="F116" s="13">
        <v>9.5399999999999991</v>
      </c>
      <c r="G116" s="13">
        <v>-4.42</v>
      </c>
      <c r="H116" s="14">
        <v>5.47</v>
      </c>
      <c r="I116" s="15">
        <v>40.6</v>
      </c>
      <c r="J116" s="16">
        <v>-26.47</v>
      </c>
    </row>
    <row r="117" spans="1:10" x14ac:dyDescent="0.35">
      <c r="A117" s="49">
        <v>15253</v>
      </c>
      <c r="B117" s="50" t="s">
        <v>11</v>
      </c>
      <c r="C117" s="50" t="s">
        <v>139</v>
      </c>
      <c r="D117" s="50">
        <v>0.84</v>
      </c>
      <c r="E117" s="24">
        <v>2.86</v>
      </c>
      <c r="F117" s="13">
        <v>11.7</v>
      </c>
      <c r="G117" s="13">
        <v>4.05</v>
      </c>
      <c r="H117" s="14">
        <v>4.24</v>
      </c>
      <c r="I117" s="15">
        <v>30.1</v>
      </c>
      <c r="J117" s="16">
        <v>-13.4</v>
      </c>
    </row>
    <row r="118" spans="1:10" x14ac:dyDescent="0.35">
      <c r="A118" s="49">
        <v>15254</v>
      </c>
      <c r="B118" s="50" t="s">
        <v>140</v>
      </c>
      <c r="C118" s="50" t="s">
        <v>18</v>
      </c>
      <c r="D118" s="50">
        <v>2.75</v>
      </c>
      <c r="E118" s="24">
        <v>2.95</v>
      </c>
      <c r="F118" s="13">
        <v>2.79</v>
      </c>
      <c r="G118" s="13">
        <v>1.26</v>
      </c>
      <c r="H118" s="14">
        <v>5.82</v>
      </c>
      <c r="I118" s="15">
        <v>77.099999999999994</v>
      </c>
      <c r="J118" s="16">
        <v>-26.18</v>
      </c>
    </row>
    <row r="119" spans="1:10" x14ac:dyDescent="0.35">
      <c r="A119" s="49">
        <v>15255</v>
      </c>
      <c r="B119" s="50" t="s">
        <v>90</v>
      </c>
      <c r="C119" s="50" t="s">
        <v>137</v>
      </c>
      <c r="D119" s="50">
        <v>100</v>
      </c>
      <c r="E119" s="24">
        <v>3.15</v>
      </c>
      <c r="F119" s="13">
        <v>0.05</v>
      </c>
      <c r="G119" s="13">
        <v>5.22</v>
      </c>
      <c r="H119" s="14">
        <v>3.81</v>
      </c>
      <c r="I119" s="15">
        <v>0.58599999999999997</v>
      </c>
      <c r="J119" s="16">
        <v>-19</v>
      </c>
    </row>
    <row r="120" spans="1:10" x14ac:dyDescent="0.35">
      <c r="A120" s="49">
        <v>15256</v>
      </c>
      <c r="B120" s="50" t="s">
        <v>91</v>
      </c>
      <c r="C120" s="50" t="s">
        <v>137</v>
      </c>
      <c r="D120" s="50">
        <v>100</v>
      </c>
      <c r="E120" s="24">
        <v>3.67</v>
      </c>
      <c r="F120" s="13">
        <v>5.7299999999999997E-2</v>
      </c>
      <c r="G120" s="13">
        <v>4.84</v>
      </c>
      <c r="H120" s="14">
        <v>4.25</v>
      </c>
      <c r="I120" s="15">
        <v>0.69799999999999995</v>
      </c>
      <c r="J120" s="16">
        <v>-19.45</v>
      </c>
    </row>
    <row r="121" spans="1:10" x14ac:dyDescent="0.35">
      <c r="A121" s="49">
        <v>15257</v>
      </c>
      <c r="B121" s="50" t="s">
        <v>92</v>
      </c>
      <c r="C121" s="50" t="s">
        <v>137</v>
      </c>
      <c r="D121" s="50">
        <v>100</v>
      </c>
      <c r="E121" s="24">
        <v>3.44</v>
      </c>
      <c r="F121" s="13">
        <v>5.4399999999999997E-2</v>
      </c>
      <c r="G121" s="13">
        <v>4.38</v>
      </c>
      <c r="H121" s="14">
        <v>4.4000000000000004</v>
      </c>
      <c r="I121" s="15">
        <v>0.68700000000000006</v>
      </c>
      <c r="J121" s="16">
        <v>-19.760000000000002</v>
      </c>
    </row>
    <row r="122" spans="1:10" x14ac:dyDescent="0.35">
      <c r="A122" s="49">
        <v>15258</v>
      </c>
      <c r="B122" s="50" t="s">
        <v>93</v>
      </c>
      <c r="C122" s="50" t="s">
        <v>137</v>
      </c>
      <c r="D122" s="50">
        <v>100</v>
      </c>
      <c r="E122" s="24">
        <v>3.46</v>
      </c>
      <c r="F122" s="13">
        <v>5.4199999999999998E-2</v>
      </c>
      <c r="G122" s="13">
        <v>4.57</v>
      </c>
      <c r="H122" s="14">
        <v>4.47</v>
      </c>
      <c r="I122" s="15">
        <v>0.70099999999999996</v>
      </c>
      <c r="J122" s="16">
        <v>-19.75</v>
      </c>
    </row>
    <row r="123" spans="1:10" x14ac:dyDescent="0.35">
      <c r="A123" s="49">
        <v>15259</v>
      </c>
      <c r="B123" s="50" t="s">
        <v>94</v>
      </c>
      <c r="C123" s="50" t="s">
        <v>137</v>
      </c>
      <c r="D123" s="50">
        <v>100</v>
      </c>
      <c r="E123" s="24">
        <v>3.64</v>
      </c>
      <c r="F123" s="13">
        <v>5.6099999999999997E-2</v>
      </c>
      <c r="G123" s="13">
        <v>4.0199999999999996</v>
      </c>
      <c r="H123" s="14">
        <v>4.9000000000000004</v>
      </c>
      <c r="I123" s="15">
        <v>0.77900000000000003</v>
      </c>
      <c r="J123" s="16">
        <v>-20.170000000000002</v>
      </c>
    </row>
    <row r="124" spans="1:10" x14ac:dyDescent="0.35">
      <c r="A124" s="49">
        <v>15260</v>
      </c>
      <c r="B124" s="50" t="s">
        <v>95</v>
      </c>
      <c r="C124" s="50" t="s">
        <v>137</v>
      </c>
      <c r="D124" s="50">
        <v>100</v>
      </c>
      <c r="E124" s="24">
        <v>4.24</v>
      </c>
      <c r="F124" s="13">
        <v>6.6600000000000006E-2</v>
      </c>
      <c r="G124" s="13">
        <v>3.42</v>
      </c>
      <c r="H124" s="14">
        <v>5.77</v>
      </c>
      <c r="I124" s="15">
        <v>1.86</v>
      </c>
      <c r="J124" s="16">
        <v>-19.84</v>
      </c>
    </row>
    <row r="125" spans="1:10" x14ac:dyDescent="0.35">
      <c r="A125" s="49">
        <v>15261</v>
      </c>
      <c r="B125" s="50" t="s">
        <v>96</v>
      </c>
      <c r="C125" s="50" t="s">
        <v>137</v>
      </c>
      <c r="D125" s="50">
        <v>100</v>
      </c>
      <c r="E125" s="24">
        <v>4.04</v>
      </c>
      <c r="F125" s="13">
        <v>6.2799999999999995E-2</v>
      </c>
      <c r="G125" s="13">
        <v>3.41</v>
      </c>
      <c r="H125" s="14">
        <v>5.24</v>
      </c>
      <c r="I125" s="15">
        <v>1.74</v>
      </c>
      <c r="J125" s="16">
        <v>-19.87</v>
      </c>
    </row>
    <row r="126" spans="1:10" x14ac:dyDescent="0.35">
      <c r="A126" s="49">
        <v>15262</v>
      </c>
      <c r="B126" s="50" t="s">
        <v>97</v>
      </c>
      <c r="C126" s="50" t="s">
        <v>137</v>
      </c>
      <c r="D126" s="50">
        <v>100</v>
      </c>
      <c r="E126" s="24">
        <v>3.67</v>
      </c>
      <c r="F126" s="13">
        <v>5.8000000000000003E-2</v>
      </c>
      <c r="G126" s="13">
        <v>3.35</v>
      </c>
      <c r="H126" s="14">
        <v>5.51</v>
      </c>
      <c r="I126" s="15">
        <v>1.77</v>
      </c>
      <c r="J126" s="16">
        <v>-20.91</v>
      </c>
    </row>
    <row r="127" spans="1:10" x14ac:dyDescent="0.35">
      <c r="A127" s="49">
        <v>15263</v>
      </c>
      <c r="B127" s="50" t="s">
        <v>98</v>
      </c>
      <c r="C127" s="50" t="s">
        <v>137</v>
      </c>
      <c r="D127" s="50">
        <v>100</v>
      </c>
      <c r="E127" s="24">
        <v>3.8</v>
      </c>
      <c r="F127" s="13">
        <v>5.8900000000000001E-2</v>
      </c>
      <c r="G127" s="13">
        <v>8.07</v>
      </c>
      <c r="H127" s="14">
        <v>4.13</v>
      </c>
      <c r="I127" s="15">
        <v>0.63900000000000001</v>
      </c>
      <c r="J127" s="16">
        <v>-20.23</v>
      </c>
    </row>
    <row r="128" spans="1:10" x14ac:dyDescent="0.35">
      <c r="A128" s="49">
        <v>15264</v>
      </c>
      <c r="B128" s="50" t="s">
        <v>117</v>
      </c>
      <c r="C128" s="50" t="s">
        <v>137</v>
      </c>
      <c r="D128" s="50">
        <v>100</v>
      </c>
      <c r="E128" s="24">
        <v>3.39</v>
      </c>
      <c r="F128" s="13">
        <v>5.2400000000000002E-2</v>
      </c>
      <c r="G128" s="13">
        <v>8.2899999999999991</v>
      </c>
      <c r="H128" s="14">
        <v>3.71</v>
      </c>
      <c r="I128" s="15">
        <v>0.56899999999999995</v>
      </c>
      <c r="J128" s="16">
        <v>-20.100000000000001</v>
      </c>
    </row>
    <row r="129" spans="1:10" x14ac:dyDescent="0.35">
      <c r="A129" s="49">
        <v>15265</v>
      </c>
      <c r="B129" s="50" t="s">
        <v>99</v>
      </c>
      <c r="C129" s="50" t="s">
        <v>137</v>
      </c>
      <c r="D129" s="50">
        <v>100</v>
      </c>
      <c r="E129" s="24">
        <v>4.29</v>
      </c>
      <c r="F129" s="13">
        <v>6.6299999999999998E-2</v>
      </c>
      <c r="G129" s="13">
        <v>8.2200000000000006</v>
      </c>
      <c r="H129" s="14">
        <v>4.34</v>
      </c>
      <c r="I129" s="15">
        <v>0.70399999999999996</v>
      </c>
      <c r="J129" s="16">
        <v>-19.87</v>
      </c>
    </row>
    <row r="130" spans="1:10" x14ac:dyDescent="0.35">
      <c r="A130" s="49">
        <v>15266</v>
      </c>
      <c r="B130" s="50" t="s">
        <v>100</v>
      </c>
      <c r="C130" s="50" t="s">
        <v>137</v>
      </c>
      <c r="D130" s="50">
        <v>100</v>
      </c>
      <c r="E130" s="24">
        <v>4.93</v>
      </c>
      <c r="F130" s="13">
        <v>7.5600000000000001E-2</v>
      </c>
      <c r="G130" s="13">
        <v>8.07</v>
      </c>
      <c r="H130" s="14">
        <v>5.08</v>
      </c>
      <c r="I130" s="15">
        <v>0.82899999999999996</v>
      </c>
      <c r="J130" s="16">
        <v>-20</v>
      </c>
    </row>
    <row r="131" spans="1:10" x14ac:dyDescent="0.35">
      <c r="A131" s="49">
        <v>15267</v>
      </c>
      <c r="B131" s="50" t="s">
        <v>101</v>
      </c>
      <c r="C131" s="50" t="s">
        <v>137</v>
      </c>
      <c r="D131" s="50">
        <v>100</v>
      </c>
      <c r="E131" s="24">
        <v>5.47</v>
      </c>
      <c r="F131" s="13">
        <v>8.3900000000000002E-2</v>
      </c>
      <c r="G131" s="13">
        <v>8.1199999999999992</v>
      </c>
      <c r="H131" s="14">
        <v>5.71</v>
      </c>
      <c r="I131" s="15">
        <v>1.82</v>
      </c>
      <c r="J131" s="16">
        <v>-20.170000000000002</v>
      </c>
    </row>
    <row r="132" spans="1:10" x14ac:dyDescent="0.35">
      <c r="A132" s="49">
        <v>15268</v>
      </c>
      <c r="B132" s="50" t="s">
        <v>102</v>
      </c>
      <c r="C132" s="50" t="s">
        <v>137</v>
      </c>
      <c r="D132" s="50">
        <v>100</v>
      </c>
      <c r="E132" s="24">
        <v>5.79</v>
      </c>
      <c r="F132" s="13">
        <v>8.8900000000000007E-2</v>
      </c>
      <c r="G132" s="13">
        <v>8.34</v>
      </c>
      <c r="H132" s="14">
        <v>6.21</v>
      </c>
      <c r="I132" s="15">
        <v>1.91</v>
      </c>
      <c r="J132" s="16">
        <v>-20.13</v>
      </c>
    </row>
    <row r="133" spans="1:10" x14ac:dyDescent="0.35">
      <c r="A133" s="49">
        <v>15269</v>
      </c>
      <c r="B133" s="50" t="s">
        <v>103</v>
      </c>
      <c r="C133" s="50" t="s">
        <v>137</v>
      </c>
      <c r="D133" s="50">
        <v>100</v>
      </c>
      <c r="E133" s="24">
        <v>3.67</v>
      </c>
      <c r="F133" s="13">
        <v>5.7500000000000002E-2</v>
      </c>
      <c r="G133" s="13">
        <v>8.18</v>
      </c>
      <c r="H133" s="14">
        <v>4.6500000000000004</v>
      </c>
      <c r="I133" s="15">
        <v>0.74299999999999999</v>
      </c>
      <c r="J133" s="16">
        <v>-20.91</v>
      </c>
    </row>
    <row r="134" spans="1:10" x14ac:dyDescent="0.35">
      <c r="A134" s="49">
        <v>15270</v>
      </c>
      <c r="B134" s="50" t="s">
        <v>54</v>
      </c>
      <c r="C134" s="50" t="s">
        <v>137</v>
      </c>
      <c r="D134" s="50">
        <v>100</v>
      </c>
      <c r="E134" s="24">
        <v>5</v>
      </c>
      <c r="F134" s="13">
        <v>7.6600000000000001E-2</v>
      </c>
      <c r="G134" s="13">
        <v>8.16</v>
      </c>
      <c r="H134" s="14">
        <v>5.76</v>
      </c>
      <c r="I134" s="15">
        <v>1.86</v>
      </c>
      <c r="J134" s="16">
        <v>-20.91</v>
      </c>
    </row>
    <row r="135" spans="1:10" x14ac:dyDescent="0.35">
      <c r="A135" s="49">
        <v>15271</v>
      </c>
      <c r="B135" s="50" t="s">
        <v>55</v>
      </c>
      <c r="C135" s="50" t="s">
        <v>137</v>
      </c>
      <c r="D135" s="50">
        <v>100</v>
      </c>
      <c r="E135" s="24">
        <v>2.4</v>
      </c>
      <c r="F135" s="13">
        <v>0.04</v>
      </c>
      <c r="G135" s="13">
        <v>7.47</v>
      </c>
      <c r="H135" s="14">
        <v>6.13</v>
      </c>
      <c r="I135" s="15">
        <v>1.96</v>
      </c>
      <c r="J135" s="16">
        <v>-20.67</v>
      </c>
    </row>
    <row r="136" spans="1:10" x14ac:dyDescent="0.35">
      <c r="A136" s="49">
        <v>15272</v>
      </c>
      <c r="B136" s="50" t="s">
        <v>56</v>
      </c>
      <c r="C136" s="50" t="s">
        <v>137</v>
      </c>
      <c r="D136" s="50">
        <v>100</v>
      </c>
      <c r="E136" s="24">
        <v>2.35</v>
      </c>
      <c r="F136" s="13">
        <v>3.7900000000000003E-2</v>
      </c>
      <c r="G136" s="13">
        <v>6.83</v>
      </c>
      <c r="H136" s="14">
        <v>3.78</v>
      </c>
      <c r="I136" s="15">
        <v>0.59499999999999997</v>
      </c>
      <c r="J136" s="16">
        <v>-19.82</v>
      </c>
    </row>
    <row r="137" spans="1:10" x14ac:dyDescent="0.35">
      <c r="A137" s="49">
        <v>15273</v>
      </c>
      <c r="B137" s="50" t="s">
        <v>57</v>
      </c>
      <c r="C137" s="50" t="s">
        <v>137</v>
      </c>
      <c r="D137" s="50">
        <v>100</v>
      </c>
      <c r="E137" s="24">
        <v>3.07</v>
      </c>
      <c r="F137" s="13">
        <v>4.9000000000000002E-2</v>
      </c>
      <c r="G137" s="13">
        <v>6.17</v>
      </c>
      <c r="H137" s="14">
        <v>4.49</v>
      </c>
      <c r="I137" s="15">
        <v>0.71399999999999997</v>
      </c>
      <c r="J137" s="16">
        <v>-17.11</v>
      </c>
    </row>
    <row r="138" spans="1:10" x14ac:dyDescent="0.35">
      <c r="A138" s="49">
        <v>15274</v>
      </c>
      <c r="B138" s="50" t="s">
        <v>58</v>
      </c>
      <c r="C138" s="50" t="s">
        <v>137</v>
      </c>
      <c r="D138" s="50">
        <v>100</v>
      </c>
      <c r="E138" s="24">
        <v>2.8</v>
      </c>
      <c r="F138" s="13">
        <v>4.4699999999999997E-2</v>
      </c>
      <c r="G138" s="13">
        <v>6.38</v>
      </c>
      <c r="H138" s="14">
        <v>4.92</v>
      </c>
      <c r="I138" s="15">
        <v>0.78200000000000003</v>
      </c>
      <c r="J138" s="16">
        <v>-13.81</v>
      </c>
    </row>
    <row r="139" spans="1:10" x14ac:dyDescent="0.35">
      <c r="A139" s="49">
        <v>15275</v>
      </c>
      <c r="B139" s="50" t="s">
        <v>142</v>
      </c>
      <c r="C139" s="50" t="s">
        <v>137</v>
      </c>
      <c r="D139" s="50">
        <v>100</v>
      </c>
      <c r="E139" s="24">
        <v>0.09</v>
      </c>
      <c r="F139" s="13">
        <v>2.2000000000000001E-3</v>
      </c>
      <c r="G139" s="13">
        <v>-21.03</v>
      </c>
      <c r="H139" s="14">
        <v>0.28999999999999998</v>
      </c>
      <c r="I139" s="15">
        <v>8.7399999999999995E-3</v>
      </c>
      <c r="J139" s="16">
        <v>-22.9</v>
      </c>
    </row>
    <row r="140" spans="1:10" x14ac:dyDescent="0.35">
      <c r="A140" s="49">
        <v>15276</v>
      </c>
      <c r="B140" s="50" t="s">
        <v>143</v>
      </c>
      <c r="C140" s="50" t="s">
        <v>137</v>
      </c>
      <c r="D140" s="50">
        <v>1.048</v>
      </c>
      <c r="E140" s="24">
        <v>3.66</v>
      </c>
      <c r="F140" s="13">
        <v>10.199999999999999</v>
      </c>
      <c r="G140" s="13">
        <v>64.16</v>
      </c>
      <c r="H140" s="14">
        <v>5.01</v>
      </c>
      <c r="I140" s="15">
        <v>45.1</v>
      </c>
      <c r="J140" s="16">
        <v>-18.170000000000002</v>
      </c>
    </row>
    <row r="141" spans="1:10" x14ac:dyDescent="0.35">
      <c r="A141" s="49">
        <v>15277</v>
      </c>
      <c r="B141" s="50" t="s">
        <v>3</v>
      </c>
      <c r="C141" s="50" t="s">
        <v>138</v>
      </c>
      <c r="D141" s="50">
        <v>1.119</v>
      </c>
      <c r="E141" s="24">
        <v>3.85</v>
      </c>
      <c r="F141" s="13">
        <v>9.89</v>
      </c>
      <c r="G141" s="13">
        <v>11</v>
      </c>
      <c r="H141" s="14">
        <v>5.14</v>
      </c>
      <c r="I141" s="15">
        <v>44.4</v>
      </c>
      <c r="J141" s="16">
        <v>-18.18</v>
      </c>
    </row>
    <row r="142" spans="1:10" x14ac:dyDescent="0.35">
      <c r="A142" s="49">
        <v>15278</v>
      </c>
      <c r="B142" s="50" t="s">
        <v>59</v>
      </c>
      <c r="C142" s="50" t="s">
        <v>137</v>
      </c>
      <c r="D142" s="50">
        <v>100</v>
      </c>
      <c r="E142" s="24">
        <v>2.56</v>
      </c>
      <c r="F142" s="13">
        <v>4.0899999999999999E-2</v>
      </c>
      <c r="G142" s="13">
        <v>6.85</v>
      </c>
      <c r="H142" s="14">
        <v>3.85</v>
      </c>
      <c r="I142" s="15">
        <v>0.625</v>
      </c>
      <c r="J142" s="16">
        <v>-15.41</v>
      </c>
    </row>
    <row r="143" spans="1:10" x14ac:dyDescent="0.35">
      <c r="A143" s="49">
        <v>15279</v>
      </c>
      <c r="B143" s="50" t="s">
        <v>60</v>
      </c>
      <c r="C143" s="50" t="s">
        <v>137</v>
      </c>
      <c r="D143" s="50">
        <v>100</v>
      </c>
      <c r="E143" s="24">
        <v>2.61</v>
      </c>
      <c r="F143" s="13">
        <v>4.3299999999999998E-2</v>
      </c>
      <c r="G143" s="13">
        <v>5.48</v>
      </c>
      <c r="H143" s="14">
        <v>4.17</v>
      </c>
      <c r="I143" s="15">
        <v>0.67200000000000004</v>
      </c>
      <c r="J143" s="16">
        <v>-15.27</v>
      </c>
    </row>
    <row r="144" spans="1:10" x14ac:dyDescent="0.35">
      <c r="A144" s="49">
        <v>15280</v>
      </c>
      <c r="B144" s="50" t="s">
        <v>61</v>
      </c>
      <c r="C144" s="50" t="s">
        <v>137</v>
      </c>
      <c r="D144" s="50">
        <v>100</v>
      </c>
      <c r="E144" s="24">
        <v>2.21</v>
      </c>
      <c r="F144" s="13">
        <v>3.6400000000000002E-2</v>
      </c>
      <c r="G144" s="13">
        <v>4.3899999999999997</v>
      </c>
      <c r="H144" s="14">
        <v>2.97</v>
      </c>
      <c r="I144" s="15">
        <v>0.46100000000000002</v>
      </c>
      <c r="J144" s="16">
        <v>-19.21</v>
      </c>
    </row>
    <row r="145" spans="1:10" x14ac:dyDescent="0.35">
      <c r="A145" s="49">
        <v>15281</v>
      </c>
      <c r="B145" s="50" t="s">
        <v>62</v>
      </c>
      <c r="C145" s="50" t="s">
        <v>137</v>
      </c>
      <c r="D145" s="50">
        <v>100</v>
      </c>
      <c r="E145" s="24">
        <v>2.19</v>
      </c>
      <c r="F145" s="13">
        <v>3.61E-2</v>
      </c>
      <c r="G145" s="13">
        <v>3.46</v>
      </c>
      <c r="H145" s="14">
        <v>2.92</v>
      </c>
      <c r="I145" s="15">
        <v>0.46300000000000002</v>
      </c>
      <c r="J145" s="16">
        <v>-20.059999999999999</v>
      </c>
    </row>
    <row r="146" spans="1:10" x14ac:dyDescent="0.35">
      <c r="A146" s="49">
        <v>15282</v>
      </c>
      <c r="B146" s="50" t="s">
        <v>118</v>
      </c>
      <c r="C146" s="50" t="s">
        <v>137</v>
      </c>
      <c r="D146" s="50">
        <v>100</v>
      </c>
      <c r="E146" s="24">
        <v>0.69</v>
      </c>
      <c r="F146" s="13">
        <v>1.32E-2</v>
      </c>
      <c r="G146" s="13">
        <v>-0.74</v>
      </c>
      <c r="H146" s="14">
        <v>1.93</v>
      </c>
      <c r="I146" s="15">
        <v>0.29199999999999998</v>
      </c>
      <c r="J146" s="16">
        <v>-22.83</v>
      </c>
    </row>
    <row r="147" spans="1:10" x14ac:dyDescent="0.35">
      <c r="A147" s="49">
        <v>15283</v>
      </c>
      <c r="B147" s="50" t="s">
        <v>119</v>
      </c>
      <c r="C147" s="50" t="s">
        <v>137</v>
      </c>
      <c r="D147" s="50">
        <v>100</v>
      </c>
      <c r="E147" s="24">
        <v>4.38</v>
      </c>
      <c r="F147" s="13">
        <v>6.8199999999999997E-2</v>
      </c>
      <c r="G147" s="13">
        <v>7.67</v>
      </c>
      <c r="H147" s="14">
        <v>4.6900000000000004</v>
      </c>
      <c r="I147" s="15">
        <v>0.80800000000000005</v>
      </c>
      <c r="J147" s="16">
        <v>-20.56</v>
      </c>
    </row>
    <row r="148" spans="1:10" x14ac:dyDescent="0.35">
      <c r="A148" s="49">
        <v>15284</v>
      </c>
      <c r="B148" s="50" t="s">
        <v>120</v>
      </c>
      <c r="C148" s="50" t="s">
        <v>137</v>
      </c>
      <c r="D148" s="50">
        <v>100</v>
      </c>
      <c r="E148" s="24">
        <v>3.7</v>
      </c>
      <c r="F148" s="13">
        <v>6.0400000000000002E-2</v>
      </c>
      <c r="G148" s="13">
        <v>7.43</v>
      </c>
      <c r="H148" s="14">
        <v>4.21</v>
      </c>
      <c r="I148" s="15">
        <v>0.70699999999999996</v>
      </c>
      <c r="J148" s="16">
        <v>-20.72</v>
      </c>
    </row>
    <row r="149" spans="1:10" x14ac:dyDescent="0.35">
      <c r="A149" s="49">
        <v>15285</v>
      </c>
      <c r="B149" s="50" t="s">
        <v>121</v>
      </c>
      <c r="C149" s="50" t="s">
        <v>137</v>
      </c>
      <c r="D149" s="50">
        <v>100</v>
      </c>
      <c r="E149" s="24">
        <v>3.61</v>
      </c>
      <c r="F149" s="13">
        <v>5.7799999999999997E-2</v>
      </c>
      <c r="G149" s="13">
        <v>6.96</v>
      </c>
      <c r="H149" s="14">
        <v>4.16</v>
      </c>
      <c r="I149" s="15">
        <v>0.69699999999999995</v>
      </c>
      <c r="J149" s="16">
        <v>-20.77</v>
      </c>
    </row>
    <row r="150" spans="1:10" x14ac:dyDescent="0.35">
      <c r="A150" s="49">
        <v>15286</v>
      </c>
      <c r="B150" s="50" t="s">
        <v>122</v>
      </c>
      <c r="C150" s="50" t="s">
        <v>137</v>
      </c>
      <c r="D150" s="50">
        <v>100</v>
      </c>
      <c r="E150" s="24">
        <v>4.1900000000000004</v>
      </c>
      <c r="F150" s="13">
        <v>6.6699999999999995E-2</v>
      </c>
      <c r="G150" s="13">
        <v>7.34</v>
      </c>
      <c r="H150" s="14">
        <v>4.6900000000000004</v>
      </c>
      <c r="I150" s="15">
        <v>0.80400000000000005</v>
      </c>
      <c r="J150" s="16">
        <v>-20.350000000000001</v>
      </c>
    </row>
    <row r="151" spans="1:10" x14ac:dyDescent="0.35">
      <c r="A151" s="49">
        <v>15287</v>
      </c>
      <c r="B151" s="50" t="s">
        <v>123</v>
      </c>
      <c r="C151" s="50" t="s">
        <v>137</v>
      </c>
      <c r="D151" s="50">
        <v>100</v>
      </c>
      <c r="E151" s="24">
        <v>3.05</v>
      </c>
      <c r="F151" s="13">
        <v>4.9799999999999997E-2</v>
      </c>
      <c r="G151" s="13">
        <v>6.38</v>
      </c>
      <c r="H151" s="14">
        <v>3.69</v>
      </c>
      <c r="I151" s="15">
        <v>0.60799999999999998</v>
      </c>
      <c r="J151" s="16">
        <v>-20.32</v>
      </c>
    </row>
    <row r="152" spans="1:10" x14ac:dyDescent="0.35">
      <c r="A152" s="49">
        <v>15288</v>
      </c>
      <c r="B152" s="50" t="s">
        <v>124</v>
      </c>
      <c r="C152" s="50" t="s">
        <v>137</v>
      </c>
      <c r="D152" s="50">
        <v>100</v>
      </c>
      <c r="E152" s="24">
        <v>2.78</v>
      </c>
      <c r="F152" s="13">
        <v>4.5900000000000003E-2</v>
      </c>
      <c r="G152" s="13">
        <v>5.79</v>
      </c>
      <c r="H152" s="14">
        <v>3.56</v>
      </c>
      <c r="I152" s="15">
        <v>0.57299999999999995</v>
      </c>
      <c r="J152" s="16">
        <v>-19.43</v>
      </c>
    </row>
    <row r="153" spans="1:10" x14ac:dyDescent="0.35">
      <c r="A153" s="49">
        <v>15289</v>
      </c>
      <c r="B153" s="50" t="s">
        <v>125</v>
      </c>
      <c r="C153" s="50" t="s">
        <v>137</v>
      </c>
      <c r="D153" s="50">
        <v>100</v>
      </c>
      <c r="E153" s="24">
        <v>3.26</v>
      </c>
      <c r="F153" s="13">
        <v>5.2900000000000003E-2</v>
      </c>
      <c r="G153" s="13">
        <v>5.52</v>
      </c>
      <c r="H153" s="14">
        <v>3.85</v>
      </c>
      <c r="I153" s="15">
        <v>0.61599999999999999</v>
      </c>
      <c r="J153" s="16">
        <v>-19.3</v>
      </c>
    </row>
    <row r="154" spans="1:10" x14ac:dyDescent="0.35">
      <c r="A154" s="49">
        <v>15290</v>
      </c>
      <c r="B154" s="50" t="s">
        <v>126</v>
      </c>
      <c r="C154" s="50" t="s">
        <v>137</v>
      </c>
      <c r="D154" s="50">
        <v>100</v>
      </c>
      <c r="E154" s="24">
        <v>3.28</v>
      </c>
      <c r="F154" s="13">
        <v>5.3900000000000003E-2</v>
      </c>
      <c r="G154" s="13">
        <v>4.83</v>
      </c>
      <c r="H154" s="14">
        <v>4.4000000000000004</v>
      </c>
      <c r="I154" s="15">
        <v>0.71899999999999997</v>
      </c>
      <c r="J154" s="16">
        <v>-20.13</v>
      </c>
    </row>
    <row r="155" spans="1:10" x14ac:dyDescent="0.35">
      <c r="A155" s="49">
        <v>15291</v>
      </c>
      <c r="B155" s="50" t="s">
        <v>127</v>
      </c>
      <c r="C155" s="50" t="s">
        <v>137</v>
      </c>
      <c r="D155" s="50">
        <v>100</v>
      </c>
      <c r="E155" s="24">
        <v>2.61</v>
      </c>
      <c r="F155" s="13">
        <v>4.3900000000000002E-2</v>
      </c>
      <c r="G155" s="13">
        <v>5.5</v>
      </c>
      <c r="H155" s="14">
        <v>3.61</v>
      </c>
      <c r="I155" s="15">
        <v>0.57399999999999995</v>
      </c>
      <c r="J155" s="16">
        <v>-20.190000000000001</v>
      </c>
    </row>
    <row r="156" spans="1:10" x14ac:dyDescent="0.35">
      <c r="A156" s="49">
        <v>15292</v>
      </c>
      <c r="B156" s="50" t="s">
        <v>128</v>
      </c>
      <c r="C156" s="50" t="s">
        <v>137</v>
      </c>
      <c r="D156" s="50">
        <v>100</v>
      </c>
      <c r="E156" s="24">
        <v>2.93</v>
      </c>
      <c r="F156" s="13">
        <v>4.8800000000000003E-2</v>
      </c>
      <c r="G156" s="13">
        <v>5.24</v>
      </c>
      <c r="H156" s="14">
        <v>3.74</v>
      </c>
      <c r="I156" s="15">
        <v>0.60899999999999999</v>
      </c>
      <c r="J156" s="16">
        <v>-19.420000000000002</v>
      </c>
    </row>
    <row r="157" spans="1:10" x14ac:dyDescent="0.35">
      <c r="A157" s="49">
        <v>15293</v>
      </c>
      <c r="B157" s="50" t="s">
        <v>129</v>
      </c>
      <c r="C157" s="50" t="s">
        <v>137</v>
      </c>
      <c r="D157" s="50">
        <v>100</v>
      </c>
      <c r="E157" s="24">
        <v>3.37</v>
      </c>
      <c r="F157" s="13">
        <v>5.5800000000000002E-2</v>
      </c>
      <c r="G157" s="13">
        <v>4.88</v>
      </c>
      <c r="H157" s="14">
        <v>4.3600000000000003</v>
      </c>
      <c r="I157" s="15">
        <v>0.70899999999999996</v>
      </c>
      <c r="J157" s="16">
        <v>-19.38</v>
      </c>
    </row>
    <row r="158" spans="1:10" x14ac:dyDescent="0.35">
      <c r="A158" s="49">
        <v>15294</v>
      </c>
      <c r="B158" s="50" t="s">
        <v>130</v>
      </c>
      <c r="C158" s="50" t="s">
        <v>137</v>
      </c>
      <c r="D158" s="50">
        <v>100</v>
      </c>
      <c r="E158" s="24">
        <v>2.94</v>
      </c>
      <c r="F158" s="13">
        <v>4.9599999999999998E-2</v>
      </c>
      <c r="G158" s="13">
        <v>3.19</v>
      </c>
      <c r="H158" s="14">
        <v>5.01</v>
      </c>
      <c r="I158" s="15">
        <v>0.83899999999999997</v>
      </c>
      <c r="J158" s="16">
        <v>-21.29</v>
      </c>
    </row>
    <row r="159" spans="1:10" x14ac:dyDescent="0.35">
      <c r="A159" s="49">
        <v>15295</v>
      </c>
      <c r="B159" s="50" t="s">
        <v>131</v>
      </c>
      <c r="C159" s="50" t="s">
        <v>137</v>
      </c>
      <c r="D159" s="50">
        <v>100</v>
      </c>
      <c r="E159" s="24">
        <v>5.57</v>
      </c>
      <c r="F159" s="13">
        <v>0.09</v>
      </c>
      <c r="G159" s="13">
        <v>2.5299999999999998</v>
      </c>
      <c r="H159" s="14">
        <v>8.31</v>
      </c>
      <c r="I159" s="15">
        <v>2.5</v>
      </c>
      <c r="J159" s="16">
        <v>-21.71</v>
      </c>
    </row>
    <row r="160" spans="1:10" x14ac:dyDescent="0.35">
      <c r="A160" s="49">
        <v>15296</v>
      </c>
      <c r="B160" s="50" t="s">
        <v>132</v>
      </c>
      <c r="C160" s="50" t="s">
        <v>137</v>
      </c>
      <c r="D160" s="50">
        <v>100</v>
      </c>
      <c r="E160" s="24">
        <v>8.9</v>
      </c>
      <c r="F160" s="13">
        <v>0.14499999999999999</v>
      </c>
      <c r="G160" s="13">
        <v>1.1100000000000001</v>
      </c>
      <c r="H160" s="14">
        <v>12.57</v>
      </c>
      <c r="I160" s="15">
        <v>3.87</v>
      </c>
      <c r="J160" s="16">
        <v>-22.12</v>
      </c>
    </row>
    <row r="161" spans="1:10" x14ac:dyDescent="0.35">
      <c r="A161" s="49">
        <v>15297</v>
      </c>
      <c r="B161" s="50" t="s">
        <v>133</v>
      </c>
      <c r="C161" s="50" t="s">
        <v>137</v>
      </c>
      <c r="D161" s="50">
        <v>100</v>
      </c>
      <c r="E161" s="24">
        <v>6.07</v>
      </c>
      <c r="F161" s="13">
        <v>0.10100000000000001</v>
      </c>
      <c r="G161" s="13">
        <v>0.74</v>
      </c>
      <c r="H161" s="14">
        <v>10</v>
      </c>
      <c r="I161" s="15">
        <v>3.01</v>
      </c>
      <c r="J161" s="16">
        <v>-21.9</v>
      </c>
    </row>
    <row r="162" spans="1:10" x14ac:dyDescent="0.35">
      <c r="A162" s="49">
        <v>15298</v>
      </c>
      <c r="B162" s="50" t="s">
        <v>142</v>
      </c>
      <c r="C162" s="50" t="s">
        <v>137</v>
      </c>
      <c r="D162" s="50">
        <v>100</v>
      </c>
      <c r="E162" s="24">
        <v>7.0000000000000007E-2</v>
      </c>
      <c r="F162" s="13">
        <v>3.1900000000000001E-3</v>
      </c>
      <c r="G162" s="13">
        <v>-43.01</v>
      </c>
      <c r="H162" s="14">
        <v>0.28000000000000003</v>
      </c>
      <c r="I162" s="15">
        <v>1.0999999999999999E-2</v>
      </c>
      <c r="J162" s="16">
        <v>-24.32</v>
      </c>
    </row>
    <row r="163" spans="1:10" x14ac:dyDescent="0.35">
      <c r="A163" s="49">
        <v>15299</v>
      </c>
      <c r="B163" s="50" t="s">
        <v>143</v>
      </c>
      <c r="C163" s="50" t="s">
        <v>137</v>
      </c>
      <c r="D163" s="50">
        <v>1.0469999999999999</v>
      </c>
      <c r="E163" s="24">
        <v>3.54</v>
      </c>
      <c r="F163" s="13">
        <v>9.9700000000000006</v>
      </c>
      <c r="G163" s="13">
        <v>46.01</v>
      </c>
      <c r="H163" s="14">
        <v>4.88</v>
      </c>
      <c r="I163" s="15">
        <v>44.9</v>
      </c>
      <c r="J163" s="16">
        <v>-18.22</v>
      </c>
    </row>
    <row r="164" spans="1:10" x14ac:dyDescent="0.35">
      <c r="A164" s="49">
        <v>15300</v>
      </c>
      <c r="B164" s="50" t="s">
        <v>5</v>
      </c>
      <c r="C164" s="50" t="s">
        <v>138</v>
      </c>
      <c r="D164" s="50">
        <v>1.1379999999999999</v>
      </c>
      <c r="E164" s="24">
        <v>3.91</v>
      </c>
      <c r="F164" s="13">
        <v>9.59</v>
      </c>
      <c r="G164" s="13">
        <v>47.17</v>
      </c>
      <c r="H164" s="14">
        <v>6</v>
      </c>
      <c r="I164" s="15">
        <v>41.8</v>
      </c>
      <c r="J164" s="16">
        <v>37.729999999999997</v>
      </c>
    </row>
    <row r="165" spans="1:10" x14ac:dyDescent="0.35">
      <c r="A165" s="49">
        <v>15301</v>
      </c>
      <c r="B165" s="50" t="s">
        <v>4</v>
      </c>
      <c r="C165" s="50" t="s">
        <v>138</v>
      </c>
      <c r="D165" s="50">
        <v>1.1000000000000001</v>
      </c>
      <c r="E165" s="24">
        <v>3.63</v>
      </c>
      <c r="F165" s="13">
        <v>9.1199999999999992</v>
      </c>
      <c r="G165" s="13">
        <v>-4.54</v>
      </c>
      <c r="H165" s="14">
        <v>5.71</v>
      </c>
      <c r="I165" s="15">
        <v>40.6</v>
      </c>
      <c r="J165" s="16">
        <v>-26.51</v>
      </c>
    </row>
    <row r="166" spans="1:10" x14ac:dyDescent="0.35">
      <c r="A166" s="49">
        <v>15302</v>
      </c>
      <c r="B166" s="50" t="s">
        <v>11</v>
      </c>
      <c r="C166" s="50" t="s">
        <v>139</v>
      </c>
      <c r="D166" s="50">
        <v>1.294</v>
      </c>
      <c r="E166" s="24">
        <v>4.29</v>
      </c>
      <c r="F166" s="13">
        <v>11.5</v>
      </c>
      <c r="G166" s="13">
        <v>4.16</v>
      </c>
      <c r="H166" s="14">
        <v>6.27</v>
      </c>
      <c r="I166" s="15">
        <v>29.9</v>
      </c>
      <c r="J166" s="16">
        <v>-13.33</v>
      </c>
    </row>
    <row r="167" spans="1:10" x14ac:dyDescent="0.35">
      <c r="A167" s="51">
        <v>15303</v>
      </c>
      <c r="B167" s="52" t="s">
        <v>140</v>
      </c>
      <c r="C167" s="52" t="s">
        <v>18</v>
      </c>
      <c r="D167" s="52">
        <v>3.0409999999999999</v>
      </c>
      <c r="E167" s="53">
        <v>3.08</v>
      </c>
      <c r="F167" s="54">
        <v>2.72</v>
      </c>
      <c r="G167" s="54">
        <v>1.46</v>
      </c>
      <c r="H167" s="55">
        <v>5.93</v>
      </c>
      <c r="I167" s="56">
        <v>73.7</v>
      </c>
      <c r="J167" s="57">
        <v>-26.1</v>
      </c>
    </row>
    <row r="168" spans="1:10" x14ac:dyDescent="0.35">
      <c r="A168" s="49">
        <v>16013</v>
      </c>
      <c r="B168" s="50" t="s">
        <v>134</v>
      </c>
      <c r="C168" s="50" t="s">
        <v>135</v>
      </c>
      <c r="D168" s="50">
        <v>100</v>
      </c>
      <c r="E168" s="24">
        <v>0.23</v>
      </c>
      <c r="F168" s="13">
        <v>5.5399999999999998E-3</v>
      </c>
      <c r="G168" s="13">
        <v>0.12</v>
      </c>
      <c r="H168" s="14">
        <v>0.25</v>
      </c>
      <c r="I168" s="15">
        <v>3.0200000000000001E-2</v>
      </c>
      <c r="J168" s="16">
        <v>-35.94</v>
      </c>
    </row>
    <row r="169" spans="1:10" x14ac:dyDescent="0.35">
      <c r="A169" s="49">
        <v>16014</v>
      </c>
      <c r="B169" s="50" t="s">
        <v>145</v>
      </c>
      <c r="C169" s="50" t="s">
        <v>137</v>
      </c>
      <c r="D169" s="50">
        <v>100</v>
      </c>
      <c r="E169" s="24">
        <v>0.2</v>
      </c>
      <c r="F169" s="13">
        <v>1.67E-3</v>
      </c>
      <c r="G169" s="13">
        <v>-0.12</v>
      </c>
      <c r="H169" s="14">
        <v>0.17</v>
      </c>
      <c r="I169" s="15">
        <v>1.1599999999999999E-2</v>
      </c>
      <c r="J169" s="16">
        <v>-26.36</v>
      </c>
    </row>
    <row r="170" spans="1:10" x14ac:dyDescent="0.35">
      <c r="A170" s="49">
        <v>16015</v>
      </c>
      <c r="B170" s="50" t="s">
        <v>134</v>
      </c>
      <c r="C170" s="50" t="s">
        <v>135</v>
      </c>
      <c r="D170" s="50">
        <v>100</v>
      </c>
      <c r="E170" s="24">
        <v>0.19</v>
      </c>
      <c r="F170" s="13">
        <v>2.2499999999999998E-3</v>
      </c>
      <c r="G170" s="13">
        <v>-1.63</v>
      </c>
      <c r="H170" s="14">
        <v>0.17</v>
      </c>
      <c r="I170" s="15">
        <v>4.8700000000000002E-3</v>
      </c>
      <c r="J170" s="16">
        <v>-28.09</v>
      </c>
    </row>
    <row r="171" spans="1:10" x14ac:dyDescent="0.35">
      <c r="A171" s="49">
        <v>16016</v>
      </c>
      <c r="B171" s="50" t="s">
        <v>151</v>
      </c>
      <c r="C171" s="50" t="s">
        <v>152</v>
      </c>
      <c r="D171" s="50">
        <v>0.98399999999999999</v>
      </c>
      <c r="E171" s="24">
        <v>3.72</v>
      </c>
      <c r="F171" s="13">
        <v>11.8</v>
      </c>
      <c r="G171" s="13">
        <v>4.17</v>
      </c>
      <c r="H171" s="14">
        <v>5.23</v>
      </c>
      <c r="I171" s="15">
        <v>30.6</v>
      </c>
      <c r="J171" s="16">
        <v>-13.51</v>
      </c>
    </row>
    <row r="172" spans="1:10" x14ac:dyDescent="0.35">
      <c r="A172" s="49">
        <v>16017</v>
      </c>
      <c r="B172" s="50" t="s">
        <v>151</v>
      </c>
      <c r="C172" s="50" t="s">
        <v>152</v>
      </c>
      <c r="D172" s="50">
        <v>1.1679999999999999</v>
      </c>
      <c r="E172" s="24">
        <v>3.79</v>
      </c>
      <c r="F172" s="13">
        <v>10.1</v>
      </c>
      <c r="G172" s="13">
        <v>4.1100000000000003</v>
      </c>
      <c r="H172" s="14">
        <v>5.35</v>
      </c>
      <c r="I172" s="15">
        <v>26.2</v>
      </c>
      <c r="J172" s="16">
        <v>-13.39</v>
      </c>
    </row>
    <row r="173" spans="1:10" x14ac:dyDescent="0.35">
      <c r="A173" s="49">
        <v>16018</v>
      </c>
      <c r="B173" s="50" t="s">
        <v>3</v>
      </c>
      <c r="C173" s="50" t="s">
        <v>138</v>
      </c>
      <c r="D173" s="50">
        <v>1.1870000000000001</v>
      </c>
      <c r="E173" s="24">
        <v>4.68</v>
      </c>
      <c r="F173" s="13">
        <v>10.1</v>
      </c>
      <c r="G173" s="13">
        <v>11.25</v>
      </c>
      <c r="H173" s="14">
        <v>5.92</v>
      </c>
      <c r="I173" s="15">
        <v>44.1</v>
      </c>
      <c r="J173" s="16">
        <v>-18.21</v>
      </c>
    </row>
    <row r="174" spans="1:10" x14ac:dyDescent="0.35">
      <c r="A174" s="49">
        <v>16019</v>
      </c>
      <c r="B174" s="50" t="s">
        <v>5</v>
      </c>
      <c r="C174" s="50" t="s">
        <v>138</v>
      </c>
      <c r="D174" s="50">
        <v>1.121</v>
      </c>
      <c r="E174" s="24">
        <v>4.4000000000000004</v>
      </c>
      <c r="F174" s="13">
        <v>9.41</v>
      </c>
      <c r="G174" s="13">
        <v>47.57</v>
      </c>
      <c r="H174" s="14">
        <v>6.08</v>
      </c>
      <c r="I174" s="15">
        <v>40.1</v>
      </c>
      <c r="J174" s="16">
        <v>37.549999999999997</v>
      </c>
    </row>
    <row r="175" spans="1:10" x14ac:dyDescent="0.35">
      <c r="A175" s="49">
        <v>16020</v>
      </c>
      <c r="B175" s="50" t="s">
        <v>4</v>
      </c>
      <c r="C175" s="50" t="s">
        <v>138</v>
      </c>
      <c r="D175" s="50">
        <v>1.0960000000000001</v>
      </c>
      <c r="E175" s="24">
        <v>4.3600000000000003</v>
      </c>
      <c r="F175" s="13">
        <v>9.4600000000000009</v>
      </c>
      <c r="G175" s="13">
        <v>-4.47</v>
      </c>
      <c r="H175" s="14">
        <v>6.03</v>
      </c>
      <c r="I175" s="15">
        <v>40.5</v>
      </c>
      <c r="J175" s="16">
        <v>-26.51</v>
      </c>
    </row>
    <row r="176" spans="1:10" x14ac:dyDescent="0.35">
      <c r="A176" s="49">
        <v>16021</v>
      </c>
      <c r="B176" s="50" t="s">
        <v>11</v>
      </c>
      <c r="C176" s="50" t="s">
        <v>139</v>
      </c>
      <c r="D176" s="50">
        <v>1.0720000000000001</v>
      </c>
      <c r="E176" s="24">
        <v>3.99</v>
      </c>
      <c r="F176" s="13">
        <v>11.5</v>
      </c>
      <c r="G176" s="13">
        <v>4.21</v>
      </c>
      <c r="H176" s="14">
        <v>5.74</v>
      </c>
      <c r="I176" s="15">
        <v>29.8</v>
      </c>
      <c r="J176" s="16">
        <v>-13.34</v>
      </c>
    </row>
    <row r="177" spans="1:10" x14ac:dyDescent="0.35">
      <c r="A177" s="49">
        <v>16022</v>
      </c>
      <c r="B177" s="50" t="s">
        <v>140</v>
      </c>
      <c r="C177" s="50" t="s">
        <v>18</v>
      </c>
      <c r="D177" s="50">
        <v>3.0129999999999999</v>
      </c>
      <c r="E177" s="24">
        <v>3.8</v>
      </c>
      <c r="F177" s="13">
        <v>2.84</v>
      </c>
      <c r="G177" s="13">
        <v>1.94</v>
      </c>
      <c r="H177" s="14">
        <v>5.38</v>
      </c>
      <c r="I177" s="15">
        <v>45.4</v>
      </c>
      <c r="J177" s="16">
        <v>-26.15</v>
      </c>
    </row>
    <row r="178" spans="1:10" x14ac:dyDescent="0.35">
      <c r="A178" s="49">
        <v>16023</v>
      </c>
      <c r="B178" s="50" t="s">
        <v>153</v>
      </c>
      <c r="C178" s="50" t="s">
        <v>137</v>
      </c>
      <c r="D178" s="50">
        <v>100</v>
      </c>
      <c r="E178" s="24">
        <v>13.37</v>
      </c>
      <c r="F178" s="13">
        <v>0.188</v>
      </c>
      <c r="G178" s="13">
        <v>7.65</v>
      </c>
      <c r="H178" s="14">
        <v>14.84</v>
      </c>
      <c r="I178" s="15">
        <v>2.08</v>
      </c>
      <c r="J178" s="16">
        <v>-29.98</v>
      </c>
    </row>
    <row r="179" spans="1:10" x14ac:dyDescent="0.35">
      <c r="A179" s="49">
        <v>16024</v>
      </c>
      <c r="B179" s="50" t="s">
        <v>26</v>
      </c>
      <c r="C179" s="50" t="s">
        <v>137</v>
      </c>
      <c r="D179" s="50">
        <v>100</v>
      </c>
      <c r="E179" s="24">
        <v>8.81</v>
      </c>
      <c r="F179" s="13">
        <v>0.129</v>
      </c>
      <c r="G179" s="13">
        <v>6.24</v>
      </c>
      <c r="H179" s="14">
        <v>12.62</v>
      </c>
      <c r="I179" s="15">
        <v>1.67</v>
      </c>
      <c r="J179" s="16">
        <v>-29.06</v>
      </c>
    </row>
    <row r="180" spans="1:10" x14ac:dyDescent="0.35">
      <c r="A180" s="49">
        <v>16025</v>
      </c>
      <c r="B180" s="50" t="s">
        <v>27</v>
      </c>
      <c r="C180" s="50" t="s">
        <v>137</v>
      </c>
      <c r="D180" s="50">
        <v>100</v>
      </c>
      <c r="E180" s="24">
        <v>8.69</v>
      </c>
      <c r="F180" s="13">
        <v>0.126</v>
      </c>
      <c r="G180" s="13">
        <v>3.07</v>
      </c>
      <c r="H180" s="14">
        <v>13.3</v>
      </c>
      <c r="I180" s="15">
        <v>1.87</v>
      </c>
      <c r="J180" s="16">
        <v>-29.19</v>
      </c>
    </row>
    <row r="181" spans="1:10" x14ac:dyDescent="0.35">
      <c r="A181" s="49">
        <v>16026</v>
      </c>
      <c r="B181" s="50" t="s">
        <v>28</v>
      </c>
      <c r="C181" s="50" t="s">
        <v>137</v>
      </c>
      <c r="D181" s="50">
        <v>100</v>
      </c>
      <c r="E181" s="24">
        <v>7.48</v>
      </c>
      <c r="F181" s="13">
        <v>0.223</v>
      </c>
      <c r="G181" s="13">
        <v>4.3600000000000003</v>
      </c>
      <c r="H181" s="14">
        <v>8.5</v>
      </c>
      <c r="I181" s="15">
        <v>2.65</v>
      </c>
      <c r="J181" s="16">
        <v>-29.09</v>
      </c>
    </row>
    <row r="182" spans="1:10" x14ac:dyDescent="0.35">
      <c r="A182" s="49">
        <v>16027</v>
      </c>
      <c r="B182" s="50" t="s">
        <v>29</v>
      </c>
      <c r="C182" s="50" t="s">
        <v>137</v>
      </c>
      <c r="D182" s="50">
        <v>100</v>
      </c>
      <c r="E182" s="24">
        <v>2.2599999999999998</v>
      </c>
      <c r="F182" s="13">
        <v>7.3499999999999996E-2</v>
      </c>
      <c r="G182" s="13">
        <v>4.41</v>
      </c>
      <c r="H182" s="14">
        <v>4.24</v>
      </c>
      <c r="I182" s="15">
        <v>1.04</v>
      </c>
      <c r="J182" s="16">
        <v>-28.58</v>
      </c>
    </row>
    <row r="183" spans="1:10" x14ac:dyDescent="0.35">
      <c r="A183" s="49">
        <v>16028</v>
      </c>
      <c r="B183" s="50" t="s">
        <v>30</v>
      </c>
      <c r="C183" s="50" t="s">
        <v>137</v>
      </c>
      <c r="D183" s="50">
        <v>100</v>
      </c>
      <c r="E183" s="24">
        <v>5.47</v>
      </c>
      <c r="F183" s="13">
        <v>0.16800000000000001</v>
      </c>
      <c r="G183" s="13">
        <v>3.21</v>
      </c>
      <c r="H183" s="14">
        <v>8.75</v>
      </c>
      <c r="I183" s="15">
        <v>2.7</v>
      </c>
      <c r="J183" s="16">
        <v>-29.18</v>
      </c>
    </row>
    <row r="184" spans="1:10" x14ac:dyDescent="0.35">
      <c r="A184" s="49">
        <v>16029</v>
      </c>
      <c r="B184" s="50" t="s">
        <v>31</v>
      </c>
      <c r="C184" s="50" t="s">
        <v>137</v>
      </c>
      <c r="D184" s="50">
        <v>100</v>
      </c>
      <c r="E184" s="24">
        <v>3.01</v>
      </c>
      <c r="F184" s="13">
        <v>9.5699999999999993E-2</v>
      </c>
      <c r="G184" s="13">
        <v>4.6100000000000003</v>
      </c>
      <c r="H184" s="14">
        <v>5.04</v>
      </c>
      <c r="I184" s="15">
        <v>1.27</v>
      </c>
      <c r="J184" s="16">
        <v>-29.16</v>
      </c>
    </row>
    <row r="185" spans="1:10" x14ac:dyDescent="0.35">
      <c r="A185" s="49">
        <v>16030</v>
      </c>
      <c r="B185" s="50" t="s">
        <v>32</v>
      </c>
      <c r="C185" s="50" t="s">
        <v>137</v>
      </c>
      <c r="D185" s="50">
        <v>100</v>
      </c>
      <c r="E185" s="24">
        <v>6.91</v>
      </c>
      <c r="F185" s="13">
        <v>0.218</v>
      </c>
      <c r="G185" s="13">
        <v>1.76</v>
      </c>
      <c r="H185" s="14">
        <v>9.2799999999999994</v>
      </c>
      <c r="I185" s="15">
        <v>2.95</v>
      </c>
      <c r="J185" s="16">
        <v>-29.01</v>
      </c>
    </row>
    <row r="186" spans="1:10" x14ac:dyDescent="0.35">
      <c r="A186" s="49">
        <v>16031</v>
      </c>
      <c r="B186" s="50" t="s">
        <v>33</v>
      </c>
      <c r="C186" s="50" t="s">
        <v>137</v>
      </c>
      <c r="D186" s="50">
        <v>100</v>
      </c>
      <c r="E186" s="24">
        <v>5.04</v>
      </c>
      <c r="F186" s="13">
        <v>0.158</v>
      </c>
      <c r="G186" s="13">
        <v>4.07</v>
      </c>
      <c r="H186" s="14">
        <v>8.3699999999999992</v>
      </c>
      <c r="I186" s="15">
        <v>2.63</v>
      </c>
      <c r="J186" s="16">
        <v>-28.43</v>
      </c>
    </row>
    <row r="187" spans="1:10" x14ac:dyDescent="0.35">
      <c r="A187" s="49">
        <v>16032</v>
      </c>
      <c r="B187" s="50" t="s">
        <v>34</v>
      </c>
      <c r="C187" s="50" t="s">
        <v>137</v>
      </c>
      <c r="D187" s="50">
        <v>100</v>
      </c>
      <c r="E187" s="24">
        <v>5.2</v>
      </c>
      <c r="F187" s="13">
        <v>0.16300000000000001</v>
      </c>
      <c r="G187" s="13">
        <v>5</v>
      </c>
      <c r="H187" s="14">
        <v>7.66</v>
      </c>
      <c r="I187" s="15">
        <v>2.33</v>
      </c>
      <c r="J187" s="16">
        <v>-28.97</v>
      </c>
    </row>
    <row r="188" spans="1:10" x14ac:dyDescent="0.35">
      <c r="A188" s="49">
        <v>16033</v>
      </c>
      <c r="B188" s="50" t="s">
        <v>35</v>
      </c>
      <c r="C188" s="50" t="s">
        <v>137</v>
      </c>
      <c r="D188" s="50">
        <v>100</v>
      </c>
      <c r="E188" s="24">
        <v>6.61</v>
      </c>
      <c r="F188" s="13">
        <v>0.20399999999999999</v>
      </c>
      <c r="G188" s="13">
        <v>5.95</v>
      </c>
      <c r="H188" s="14">
        <v>8.15</v>
      </c>
      <c r="I188" s="15">
        <v>2.5099999999999998</v>
      </c>
      <c r="J188" s="16">
        <v>-29.97</v>
      </c>
    </row>
    <row r="189" spans="1:10" x14ac:dyDescent="0.35">
      <c r="A189" s="49">
        <v>16034</v>
      </c>
      <c r="B189" s="50" t="s">
        <v>36</v>
      </c>
      <c r="C189" s="50" t="s">
        <v>137</v>
      </c>
      <c r="D189" s="50">
        <v>100</v>
      </c>
      <c r="E189" s="24">
        <v>3.53</v>
      </c>
      <c r="F189" s="13">
        <v>0.112</v>
      </c>
      <c r="G189" s="13">
        <v>7.61</v>
      </c>
      <c r="H189" s="14">
        <v>5.24</v>
      </c>
      <c r="I189" s="15">
        <v>1.39</v>
      </c>
      <c r="J189" s="16">
        <v>-28.07</v>
      </c>
    </row>
    <row r="190" spans="1:10" x14ac:dyDescent="0.35">
      <c r="A190" s="49">
        <v>16035</v>
      </c>
      <c r="B190" s="50" t="s">
        <v>37</v>
      </c>
      <c r="C190" s="50" t="s">
        <v>137</v>
      </c>
      <c r="D190" s="50">
        <v>100</v>
      </c>
      <c r="E190" s="24">
        <v>3.73</v>
      </c>
      <c r="F190" s="13">
        <v>0.12</v>
      </c>
      <c r="G190" s="13">
        <v>5.61</v>
      </c>
      <c r="H190" s="14">
        <v>6.17</v>
      </c>
      <c r="I190" s="15">
        <v>1.72</v>
      </c>
      <c r="J190" s="16">
        <v>-28.92</v>
      </c>
    </row>
    <row r="191" spans="1:10" x14ac:dyDescent="0.35">
      <c r="A191" s="49">
        <v>16036</v>
      </c>
      <c r="B191" s="50" t="s">
        <v>38</v>
      </c>
      <c r="C191" s="50" t="s">
        <v>137</v>
      </c>
      <c r="D191" s="50">
        <v>100</v>
      </c>
      <c r="E191" s="24">
        <v>7.03</v>
      </c>
      <c r="F191" s="13">
        <v>0.21299999999999999</v>
      </c>
      <c r="G191" s="13">
        <v>3.82</v>
      </c>
      <c r="H191" s="14">
        <v>9.77</v>
      </c>
      <c r="I191" s="15">
        <v>3.32</v>
      </c>
      <c r="J191" s="16">
        <v>-28.73</v>
      </c>
    </row>
    <row r="192" spans="1:10" x14ac:dyDescent="0.35">
      <c r="A192" s="49">
        <v>16037</v>
      </c>
      <c r="B192" s="50" t="s">
        <v>39</v>
      </c>
      <c r="C192" s="50" t="s">
        <v>137</v>
      </c>
      <c r="D192" s="50">
        <v>100</v>
      </c>
      <c r="E192" s="24">
        <v>8.17</v>
      </c>
      <c r="F192" s="13">
        <v>0.25700000000000001</v>
      </c>
      <c r="G192" s="13">
        <v>5.12</v>
      </c>
      <c r="H192" s="14">
        <v>9.7100000000000009</v>
      </c>
      <c r="I192" s="15">
        <v>3.31</v>
      </c>
      <c r="J192" s="16">
        <v>-29.37</v>
      </c>
    </row>
    <row r="193" spans="1:10" x14ac:dyDescent="0.35">
      <c r="A193" s="49">
        <v>16038</v>
      </c>
      <c r="B193" s="50" t="s">
        <v>40</v>
      </c>
      <c r="C193" s="50" t="s">
        <v>137</v>
      </c>
      <c r="D193" s="50">
        <v>100</v>
      </c>
      <c r="E193" s="24">
        <v>4.04</v>
      </c>
      <c r="F193" s="13">
        <v>0.129</v>
      </c>
      <c r="G193" s="13">
        <v>3.87</v>
      </c>
      <c r="H193" s="14">
        <v>6.88</v>
      </c>
      <c r="I193" s="15">
        <v>1.93</v>
      </c>
      <c r="J193" s="16">
        <v>-29.03</v>
      </c>
    </row>
    <row r="194" spans="1:10" x14ac:dyDescent="0.35">
      <c r="A194" s="49">
        <v>16039</v>
      </c>
      <c r="B194" s="50" t="s">
        <v>41</v>
      </c>
      <c r="C194" s="50" t="s">
        <v>137</v>
      </c>
      <c r="D194" s="50">
        <v>100</v>
      </c>
      <c r="E194" s="24">
        <v>1.73</v>
      </c>
      <c r="F194" s="13">
        <v>5.6599999999999998E-2</v>
      </c>
      <c r="G194" s="13">
        <v>9.6199999999999992</v>
      </c>
      <c r="H194" s="14">
        <v>2.0099999999999998</v>
      </c>
      <c r="I194" s="15">
        <v>0.437</v>
      </c>
      <c r="J194" s="16">
        <v>-19.59</v>
      </c>
    </row>
    <row r="195" spans="1:10" x14ac:dyDescent="0.35">
      <c r="A195" s="49">
        <v>16040</v>
      </c>
      <c r="B195" s="50" t="s">
        <v>42</v>
      </c>
      <c r="C195" s="50" t="s">
        <v>137</v>
      </c>
      <c r="D195" s="50">
        <v>100</v>
      </c>
      <c r="E195" s="24">
        <v>11.49</v>
      </c>
      <c r="F195" s="13">
        <v>0.33700000000000002</v>
      </c>
      <c r="G195" s="13">
        <v>3.47</v>
      </c>
      <c r="H195" s="14">
        <v>16.11</v>
      </c>
      <c r="I195" s="15">
        <v>6.97</v>
      </c>
      <c r="J195" s="16">
        <v>-27.53</v>
      </c>
    </row>
    <row r="196" spans="1:10" x14ac:dyDescent="0.35">
      <c r="A196" s="49">
        <v>16041</v>
      </c>
      <c r="B196" s="50" t="s">
        <v>43</v>
      </c>
      <c r="C196" s="50" t="s">
        <v>137</v>
      </c>
      <c r="D196" s="50">
        <v>100</v>
      </c>
      <c r="E196" s="24">
        <v>10.85</v>
      </c>
      <c r="F196" s="13">
        <v>0.32300000000000001</v>
      </c>
      <c r="G196" s="13">
        <v>3.66</v>
      </c>
      <c r="H196" s="14">
        <v>15.56</v>
      </c>
      <c r="I196" s="15">
        <v>6.58</v>
      </c>
      <c r="J196" s="16">
        <v>-27.68</v>
      </c>
    </row>
    <row r="197" spans="1:10" x14ac:dyDescent="0.35">
      <c r="A197" s="49">
        <v>16042</v>
      </c>
      <c r="B197" s="50" t="s">
        <v>154</v>
      </c>
      <c r="C197" s="50" t="s">
        <v>137</v>
      </c>
      <c r="D197" s="50">
        <v>100</v>
      </c>
      <c r="E197" s="24">
        <v>4.8899999999999997</v>
      </c>
      <c r="F197" s="13">
        <v>0.24</v>
      </c>
      <c r="G197" s="13">
        <v>5.08</v>
      </c>
      <c r="H197" s="14">
        <v>6.47</v>
      </c>
      <c r="I197" s="15">
        <v>1.1399999999999999</v>
      </c>
      <c r="J197" s="16">
        <v>-31.87</v>
      </c>
    </row>
    <row r="198" spans="1:10" x14ac:dyDescent="0.35">
      <c r="A198" s="49">
        <v>16043</v>
      </c>
      <c r="B198" s="50" t="s">
        <v>26</v>
      </c>
      <c r="C198" s="50" t="s">
        <v>137</v>
      </c>
      <c r="D198" s="50">
        <v>100</v>
      </c>
      <c r="E198" s="24">
        <v>3.22</v>
      </c>
      <c r="F198" s="13">
        <v>0.161</v>
      </c>
      <c r="G198" s="13">
        <v>11.63</v>
      </c>
      <c r="H198" s="14">
        <v>5.85</v>
      </c>
      <c r="I198" s="15">
        <v>0.97899999999999998</v>
      </c>
      <c r="J198" s="16">
        <v>-29.92</v>
      </c>
    </row>
    <row r="199" spans="1:10" x14ac:dyDescent="0.35">
      <c r="A199" s="49">
        <v>16044</v>
      </c>
      <c r="B199" s="50" t="s">
        <v>27</v>
      </c>
      <c r="C199" s="50" t="s">
        <v>137</v>
      </c>
      <c r="D199" s="50">
        <v>100</v>
      </c>
      <c r="E199" s="24">
        <v>3.77</v>
      </c>
      <c r="F199" s="13">
        <v>0.188</v>
      </c>
      <c r="G199" s="13">
        <v>11.66</v>
      </c>
      <c r="H199" s="14">
        <v>5.0199999999999996</v>
      </c>
      <c r="I199" s="15">
        <v>0.8</v>
      </c>
      <c r="J199" s="16">
        <v>-28.88</v>
      </c>
    </row>
    <row r="200" spans="1:10" x14ac:dyDescent="0.35">
      <c r="A200" s="49">
        <v>16045</v>
      </c>
      <c r="B200" s="50" t="s">
        <v>28</v>
      </c>
      <c r="C200" s="50" t="s">
        <v>137</v>
      </c>
      <c r="D200" s="50">
        <v>100</v>
      </c>
      <c r="E200" s="24">
        <v>5.61</v>
      </c>
      <c r="F200" s="13">
        <v>0.27400000000000002</v>
      </c>
      <c r="G200" s="13">
        <v>14.25</v>
      </c>
      <c r="H200" s="14">
        <v>6.76</v>
      </c>
      <c r="I200" s="15">
        <v>1.17</v>
      </c>
      <c r="J200" s="16">
        <v>-32.159999999999997</v>
      </c>
    </row>
    <row r="201" spans="1:10" x14ac:dyDescent="0.35">
      <c r="A201" s="49">
        <v>16046</v>
      </c>
      <c r="B201" s="50" t="s">
        <v>29</v>
      </c>
      <c r="C201" s="50" t="s">
        <v>137</v>
      </c>
      <c r="D201" s="50">
        <v>100</v>
      </c>
      <c r="E201" s="24" t="s">
        <v>155</v>
      </c>
      <c r="F201" s="13">
        <v>2.8999999999999998E-3</v>
      </c>
      <c r="G201" s="13" t="s">
        <v>155</v>
      </c>
      <c r="H201" s="14" t="s">
        <v>155</v>
      </c>
      <c r="I201" s="15">
        <v>5.2199999999999998E-3</v>
      </c>
      <c r="J201" s="16" t="s">
        <v>155</v>
      </c>
    </row>
    <row r="202" spans="1:10" x14ac:dyDescent="0.35">
      <c r="A202" s="49">
        <v>16047</v>
      </c>
      <c r="B202" s="50" t="s">
        <v>3</v>
      </c>
      <c r="C202" s="50" t="s">
        <v>138</v>
      </c>
      <c r="D202" s="50">
        <v>1.081</v>
      </c>
      <c r="E202" s="24">
        <v>4.1900000000000004</v>
      </c>
      <c r="F202" s="13">
        <v>10.199999999999999</v>
      </c>
      <c r="G202" s="13">
        <v>11.43</v>
      </c>
      <c r="H202" s="14">
        <v>5.53</v>
      </c>
      <c r="I202" s="15">
        <v>44.5</v>
      </c>
      <c r="J202" s="16">
        <v>-18.2</v>
      </c>
    </row>
    <row r="203" spans="1:10" x14ac:dyDescent="0.35">
      <c r="A203" s="49">
        <v>16048</v>
      </c>
      <c r="B203" s="50" t="s">
        <v>3</v>
      </c>
      <c r="C203" s="50" t="s">
        <v>138</v>
      </c>
      <c r="D203" s="50">
        <v>1.1339999999999999</v>
      </c>
      <c r="E203" s="24">
        <v>4.34</v>
      </c>
      <c r="F203" s="13">
        <v>10.1</v>
      </c>
      <c r="G203" s="13">
        <v>11.09</v>
      </c>
      <c r="H203" s="14">
        <v>5.71</v>
      </c>
      <c r="I203" s="15">
        <v>44.1</v>
      </c>
      <c r="J203" s="16">
        <v>-18.18</v>
      </c>
    </row>
    <row r="204" spans="1:10" x14ac:dyDescent="0.35">
      <c r="A204" s="49">
        <v>16049</v>
      </c>
      <c r="B204" s="50" t="s">
        <v>30</v>
      </c>
      <c r="C204" s="50" t="s">
        <v>137</v>
      </c>
      <c r="D204" s="50">
        <v>100</v>
      </c>
      <c r="E204" s="24" t="s">
        <v>155</v>
      </c>
      <c r="F204" s="13">
        <v>3.1700000000000001E-3</v>
      </c>
      <c r="G204" s="13" t="s">
        <v>155</v>
      </c>
      <c r="H204" s="14" t="s">
        <v>155</v>
      </c>
      <c r="I204" s="15">
        <v>4.7499999999999999E-3</v>
      </c>
      <c r="J204" s="16" t="s">
        <v>155</v>
      </c>
    </row>
    <row r="205" spans="1:10" x14ac:dyDescent="0.35">
      <c r="A205" s="49">
        <v>16050</v>
      </c>
      <c r="B205" s="50" t="s">
        <v>31</v>
      </c>
      <c r="C205" s="50" t="s">
        <v>137</v>
      </c>
      <c r="D205" s="50">
        <v>100</v>
      </c>
      <c r="E205" s="24">
        <v>4.25</v>
      </c>
      <c r="F205" s="13">
        <v>0.20899999999999999</v>
      </c>
      <c r="G205" s="13">
        <v>8.9600000000000009</v>
      </c>
      <c r="H205" s="14">
        <v>5.36</v>
      </c>
      <c r="I205" s="15">
        <v>0.86199999999999999</v>
      </c>
      <c r="J205" s="16">
        <v>-30.25</v>
      </c>
    </row>
    <row r="206" spans="1:10" x14ac:dyDescent="0.35">
      <c r="A206" s="49">
        <v>16051</v>
      </c>
      <c r="B206" s="50" t="s">
        <v>32</v>
      </c>
      <c r="C206" s="50" t="s">
        <v>137</v>
      </c>
      <c r="D206" s="50">
        <v>100</v>
      </c>
      <c r="E206" s="24">
        <v>2.56</v>
      </c>
      <c r="F206" s="13">
        <v>0.13</v>
      </c>
      <c r="G206" s="13">
        <v>9.85</v>
      </c>
      <c r="H206" s="14">
        <v>3.66</v>
      </c>
      <c r="I206" s="15">
        <v>0.55200000000000005</v>
      </c>
      <c r="J206" s="16">
        <v>-34.299999999999997</v>
      </c>
    </row>
    <row r="207" spans="1:10" x14ac:dyDescent="0.35">
      <c r="A207" s="49">
        <v>16052</v>
      </c>
      <c r="B207" s="50" t="s">
        <v>33</v>
      </c>
      <c r="C207" s="50" t="s">
        <v>137</v>
      </c>
      <c r="D207" s="50">
        <v>100</v>
      </c>
      <c r="E207" s="24">
        <v>4.5</v>
      </c>
      <c r="F207" s="13">
        <v>0.222</v>
      </c>
      <c r="G207" s="13">
        <v>9.35</v>
      </c>
      <c r="H207" s="14">
        <v>5.63</v>
      </c>
      <c r="I207" s="15">
        <v>0.92300000000000004</v>
      </c>
      <c r="J207" s="16">
        <v>-37.39</v>
      </c>
    </row>
    <row r="208" spans="1:10" x14ac:dyDescent="0.35">
      <c r="A208" s="49">
        <v>16053</v>
      </c>
      <c r="B208" s="50" t="s">
        <v>34</v>
      </c>
      <c r="C208" s="50" t="s">
        <v>137</v>
      </c>
      <c r="D208" s="50">
        <v>100</v>
      </c>
      <c r="E208" s="24">
        <v>4.1500000000000004</v>
      </c>
      <c r="F208" s="13">
        <v>0.20300000000000001</v>
      </c>
      <c r="G208" s="13">
        <v>10.56</v>
      </c>
      <c r="H208" s="14">
        <v>4.92</v>
      </c>
      <c r="I208" s="15">
        <v>0.79500000000000004</v>
      </c>
      <c r="J208" s="16">
        <v>-33.590000000000003</v>
      </c>
    </row>
    <row r="209" spans="1:10" x14ac:dyDescent="0.35">
      <c r="A209" s="49">
        <v>16054</v>
      </c>
      <c r="B209" s="50" t="s">
        <v>35</v>
      </c>
      <c r="C209" s="50" t="s">
        <v>137</v>
      </c>
      <c r="D209" s="50">
        <v>100</v>
      </c>
      <c r="E209" s="24">
        <v>2.81</v>
      </c>
      <c r="F209" s="13">
        <v>0.13900000000000001</v>
      </c>
      <c r="G209" s="13">
        <v>8.86</v>
      </c>
      <c r="H209" s="14">
        <v>4.09</v>
      </c>
      <c r="I209" s="15">
        <v>0.63100000000000001</v>
      </c>
      <c r="J209" s="16">
        <v>-31.85</v>
      </c>
    </row>
    <row r="210" spans="1:10" x14ac:dyDescent="0.35">
      <c r="A210" s="49">
        <v>16055</v>
      </c>
      <c r="B210" s="50" t="s">
        <v>36</v>
      </c>
      <c r="C210" s="50" t="s">
        <v>137</v>
      </c>
      <c r="D210" s="50">
        <v>100</v>
      </c>
      <c r="E210" s="24">
        <v>1.85</v>
      </c>
      <c r="F210" s="13">
        <v>9.4799999999999995E-2</v>
      </c>
      <c r="G210" s="13">
        <v>7.92</v>
      </c>
      <c r="H210" s="14">
        <v>2.64</v>
      </c>
      <c r="I210" s="15">
        <v>0.38400000000000001</v>
      </c>
      <c r="J210" s="16">
        <v>-32.44</v>
      </c>
    </row>
    <row r="211" spans="1:10" x14ac:dyDescent="0.35">
      <c r="A211" s="49">
        <v>16056</v>
      </c>
      <c r="B211" s="50" t="s">
        <v>37</v>
      </c>
      <c r="C211" s="50" t="s">
        <v>137</v>
      </c>
      <c r="D211" s="50">
        <v>100</v>
      </c>
      <c r="E211" s="24">
        <v>2.66</v>
      </c>
      <c r="F211" s="13">
        <v>0.13400000000000001</v>
      </c>
      <c r="G211" s="13">
        <v>8.59</v>
      </c>
      <c r="H211" s="14">
        <v>4.29</v>
      </c>
      <c r="I211" s="15">
        <v>0.66600000000000004</v>
      </c>
      <c r="J211" s="16">
        <v>-27.83</v>
      </c>
    </row>
    <row r="212" spans="1:10" x14ac:dyDescent="0.35">
      <c r="A212" s="49">
        <v>16057</v>
      </c>
      <c r="B212" s="50" t="s">
        <v>38</v>
      </c>
      <c r="C212" s="50" t="s">
        <v>137</v>
      </c>
      <c r="D212" s="50">
        <v>100</v>
      </c>
      <c r="E212" s="24">
        <v>4.17</v>
      </c>
      <c r="F212" s="13">
        <v>0.20699999999999999</v>
      </c>
      <c r="G212" s="13">
        <v>9.3699999999999992</v>
      </c>
      <c r="H212" s="14">
        <v>5.19</v>
      </c>
      <c r="I212" s="15">
        <v>0.83499999999999996</v>
      </c>
      <c r="J212" s="16">
        <v>-30.39</v>
      </c>
    </row>
    <row r="213" spans="1:10" x14ac:dyDescent="0.35">
      <c r="A213" s="49">
        <v>16058</v>
      </c>
      <c r="B213" s="50" t="s">
        <v>39</v>
      </c>
      <c r="C213" s="50" t="s">
        <v>137</v>
      </c>
      <c r="D213" s="50">
        <v>100</v>
      </c>
      <c r="E213" s="24">
        <v>15.46</v>
      </c>
      <c r="F213" s="13">
        <v>0.70699999999999996</v>
      </c>
      <c r="G213" s="13">
        <v>7.21</v>
      </c>
      <c r="H213" s="14">
        <v>14.42</v>
      </c>
      <c r="I213" s="15">
        <v>3.33</v>
      </c>
      <c r="J213" s="16">
        <v>-32.549999999999997</v>
      </c>
    </row>
    <row r="214" spans="1:10" x14ac:dyDescent="0.35">
      <c r="A214" s="49">
        <v>16059</v>
      </c>
      <c r="B214" s="50" t="s">
        <v>40</v>
      </c>
      <c r="C214" s="50" t="s">
        <v>137</v>
      </c>
      <c r="D214" s="50">
        <v>100</v>
      </c>
      <c r="E214" s="24">
        <v>1.05</v>
      </c>
      <c r="F214" s="13">
        <v>5.6099999999999997E-2</v>
      </c>
      <c r="G214" s="13">
        <v>6.8</v>
      </c>
      <c r="H214" s="14">
        <v>1.94</v>
      </c>
      <c r="I214" s="15">
        <v>0.27900000000000003</v>
      </c>
      <c r="J214" s="16">
        <v>-28.75</v>
      </c>
    </row>
    <row r="215" spans="1:10" x14ac:dyDescent="0.35">
      <c r="A215" s="49">
        <v>16060</v>
      </c>
      <c r="B215" s="50" t="s">
        <v>41</v>
      </c>
      <c r="C215" s="50" t="s">
        <v>137</v>
      </c>
      <c r="D215" s="50">
        <v>100</v>
      </c>
      <c r="E215" s="24">
        <v>2.44</v>
      </c>
      <c r="F215" s="13">
        <v>0.122</v>
      </c>
      <c r="G215" s="13">
        <v>4.04</v>
      </c>
      <c r="H215" s="14">
        <v>3.55</v>
      </c>
      <c r="I215" s="15">
        <v>0.53300000000000003</v>
      </c>
      <c r="J215" s="16">
        <v>-27.38</v>
      </c>
    </row>
    <row r="216" spans="1:10" x14ac:dyDescent="0.35">
      <c r="A216" s="49">
        <v>16061</v>
      </c>
      <c r="B216" s="50" t="s">
        <v>42</v>
      </c>
      <c r="C216" s="50" t="s">
        <v>137</v>
      </c>
      <c r="D216" s="50">
        <v>100</v>
      </c>
      <c r="E216" s="24">
        <v>3.91</v>
      </c>
      <c r="F216" s="13">
        <v>0.192</v>
      </c>
      <c r="G216" s="13">
        <v>6.3</v>
      </c>
      <c r="H216" s="14">
        <v>6.03</v>
      </c>
      <c r="I216" s="15">
        <v>0.99299999999999999</v>
      </c>
      <c r="J216" s="16">
        <v>-25.49</v>
      </c>
    </row>
    <row r="217" spans="1:10" x14ac:dyDescent="0.35">
      <c r="A217" s="49">
        <v>16062</v>
      </c>
      <c r="B217" s="50" t="s">
        <v>43</v>
      </c>
      <c r="C217" s="50" t="s">
        <v>137</v>
      </c>
      <c r="D217" s="50">
        <v>100</v>
      </c>
      <c r="E217" s="24">
        <v>4.5599999999999996</v>
      </c>
      <c r="F217" s="13">
        <v>0.22600000000000001</v>
      </c>
      <c r="G217" s="13">
        <v>11.03</v>
      </c>
      <c r="H217" s="14">
        <v>5.41</v>
      </c>
      <c r="I217" s="15">
        <v>0.871</v>
      </c>
      <c r="J217" s="16">
        <v>-19.63</v>
      </c>
    </row>
    <row r="218" spans="1:10" x14ac:dyDescent="0.35">
      <c r="A218" s="49">
        <v>16063</v>
      </c>
      <c r="B218" s="50" t="s">
        <v>44</v>
      </c>
      <c r="C218" s="50" t="s">
        <v>137</v>
      </c>
      <c r="D218" s="50">
        <v>100</v>
      </c>
      <c r="E218" s="24">
        <v>4.05</v>
      </c>
      <c r="F218" s="13">
        <v>0.19900000000000001</v>
      </c>
      <c r="G218" s="13">
        <v>11.82</v>
      </c>
      <c r="H218" s="14">
        <v>5.74</v>
      </c>
      <c r="I218" s="15">
        <v>0.94099999999999995</v>
      </c>
      <c r="J218" s="16">
        <v>-21.27</v>
      </c>
    </row>
    <row r="219" spans="1:10" x14ac:dyDescent="0.35">
      <c r="A219" s="49">
        <v>16064</v>
      </c>
      <c r="B219" s="50" t="s">
        <v>45</v>
      </c>
      <c r="C219" s="50" t="s">
        <v>137</v>
      </c>
      <c r="D219" s="50">
        <v>100</v>
      </c>
      <c r="E219" s="24">
        <v>2.85</v>
      </c>
      <c r="F219" s="13">
        <v>0.14199999999999999</v>
      </c>
      <c r="G219" s="13">
        <v>8.9700000000000006</v>
      </c>
      <c r="H219" s="14">
        <v>5.05</v>
      </c>
      <c r="I219" s="15">
        <v>0.80600000000000005</v>
      </c>
      <c r="J219" s="16">
        <v>-18.75</v>
      </c>
    </row>
    <row r="220" spans="1:10" x14ac:dyDescent="0.35">
      <c r="A220" s="49">
        <v>16065</v>
      </c>
      <c r="B220" s="50" t="s">
        <v>46</v>
      </c>
      <c r="C220" s="50" t="s">
        <v>137</v>
      </c>
      <c r="D220" s="50">
        <v>100</v>
      </c>
      <c r="E220" s="24">
        <v>6.29</v>
      </c>
      <c r="F220" s="13">
        <v>0.30499999999999999</v>
      </c>
      <c r="G220" s="13">
        <v>8.41</v>
      </c>
      <c r="H220" s="14">
        <v>7.56</v>
      </c>
      <c r="I220" s="15">
        <v>1.33</v>
      </c>
      <c r="J220" s="16">
        <v>-24.29</v>
      </c>
    </row>
    <row r="221" spans="1:10" x14ac:dyDescent="0.35">
      <c r="A221" s="49">
        <v>16066</v>
      </c>
      <c r="B221" s="50" t="s">
        <v>47</v>
      </c>
      <c r="C221" s="50" t="s">
        <v>137</v>
      </c>
      <c r="D221" s="50">
        <v>100</v>
      </c>
      <c r="E221" s="24">
        <v>12.35</v>
      </c>
      <c r="F221" s="13">
        <v>0.58299999999999996</v>
      </c>
      <c r="G221" s="13">
        <v>6.96</v>
      </c>
      <c r="H221" s="14">
        <v>13.59</v>
      </c>
      <c r="I221" s="15">
        <v>3.03</v>
      </c>
      <c r="J221" s="16">
        <v>-31.17</v>
      </c>
    </row>
    <row r="222" spans="1:10" x14ac:dyDescent="0.35">
      <c r="A222" s="49">
        <v>16067</v>
      </c>
      <c r="B222" s="50" t="s">
        <v>48</v>
      </c>
      <c r="C222" s="50" t="s">
        <v>137</v>
      </c>
      <c r="D222" s="50">
        <v>100</v>
      </c>
      <c r="E222" s="24">
        <v>5.19</v>
      </c>
      <c r="F222" s="13">
        <v>0.25800000000000001</v>
      </c>
      <c r="G222" s="13">
        <v>2.48</v>
      </c>
      <c r="H222" s="14">
        <v>8.01</v>
      </c>
      <c r="I222" s="15">
        <v>1.43</v>
      </c>
      <c r="J222" s="16">
        <v>-36.29</v>
      </c>
    </row>
    <row r="223" spans="1:10" x14ac:dyDescent="0.35">
      <c r="A223" s="49">
        <v>16068</v>
      </c>
      <c r="B223" s="50" t="s">
        <v>49</v>
      </c>
      <c r="C223" s="50" t="s">
        <v>137</v>
      </c>
      <c r="D223" s="50">
        <v>100</v>
      </c>
      <c r="E223" s="24">
        <v>4.3</v>
      </c>
      <c r="F223" s="13">
        <v>0.21299999999999999</v>
      </c>
      <c r="G223" s="13">
        <v>8.67</v>
      </c>
      <c r="H223" s="14">
        <v>6.65</v>
      </c>
      <c r="I223" s="15">
        <v>1.1299999999999999</v>
      </c>
      <c r="J223" s="16">
        <v>-31.75</v>
      </c>
    </row>
    <row r="224" spans="1:10" x14ac:dyDescent="0.35">
      <c r="A224" s="49">
        <v>16069</v>
      </c>
      <c r="B224" s="50" t="s">
        <v>50</v>
      </c>
      <c r="C224" s="50" t="s">
        <v>137</v>
      </c>
      <c r="D224" s="50">
        <v>100</v>
      </c>
      <c r="E224" s="24" t="s">
        <v>155</v>
      </c>
      <c r="F224" s="13">
        <v>3.0300000000000001E-3</v>
      </c>
      <c r="G224" s="13" t="s">
        <v>155</v>
      </c>
      <c r="H224" s="14" t="s">
        <v>155</v>
      </c>
      <c r="I224" s="15">
        <v>5.3200000000000001E-3</v>
      </c>
      <c r="J224" s="16" t="s">
        <v>155</v>
      </c>
    </row>
    <row r="225" spans="1:10" x14ac:dyDescent="0.35">
      <c r="A225" s="49">
        <v>16070</v>
      </c>
      <c r="B225" s="50" t="s">
        <v>51</v>
      </c>
      <c r="C225" s="50" t="s">
        <v>137</v>
      </c>
      <c r="D225" s="50">
        <v>100</v>
      </c>
      <c r="E225" s="24">
        <v>4.43</v>
      </c>
      <c r="F225" s="13">
        <v>0.218</v>
      </c>
      <c r="G225" s="13">
        <v>8.85</v>
      </c>
      <c r="H225" s="14">
        <v>5.38</v>
      </c>
      <c r="I225" s="15">
        <v>0.879</v>
      </c>
      <c r="J225" s="16">
        <v>-32.01</v>
      </c>
    </row>
    <row r="226" spans="1:10" x14ac:dyDescent="0.35">
      <c r="A226" s="49">
        <v>16071</v>
      </c>
      <c r="B226" s="50" t="s">
        <v>52</v>
      </c>
      <c r="C226" s="50" t="s">
        <v>137</v>
      </c>
      <c r="D226" s="50">
        <v>100</v>
      </c>
      <c r="E226" s="24">
        <v>4.51</v>
      </c>
      <c r="F226" s="13">
        <v>0.222</v>
      </c>
      <c r="G226" s="13">
        <v>8.83</v>
      </c>
      <c r="H226" s="14">
        <v>4.97</v>
      </c>
      <c r="I226" s="15">
        <v>0.79800000000000004</v>
      </c>
      <c r="J226" s="16">
        <v>-32.369999999999997</v>
      </c>
    </row>
    <row r="227" spans="1:10" x14ac:dyDescent="0.35">
      <c r="A227" s="49">
        <v>16072</v>
      </c>
      <c r="B227" s="50" t="s">
        <v>53</v>
      </c>
      <c r="C227" s="50" t="s">
        <v>137</v>
      </c>
      <c r="D227" s="50">
        <v>100</v>
      </c>
      <c r="E227" s="24">
        <v>3.17</v>
      </c>
      <c r="F227" s="13">
        <v>0.159</v>
      </c>
      <c r="G227" s="13">
        <v>7.08</v>
      </c>
      <c r="H227" s="14">
        <v>4.4800000000000004</v>
      </c>
      <c r="I227" s="15">
        <v>0.70299999999999996</v>
      </c>
      <c r="J227" s="16">
        <v>-32.31</v>
      </c>
    </row>
    <row r="228" spans="1:10" x14ac:dyDescent="0.35">
      <c r="A228" s="49">
        <v>16073</v>
      </c>
      <c r="B228" s="50" t="s">
        <v>3</v>
      </c>
      <c r="C228" s="50" t="s">
        <v>138</v>
      </c>
      <c r="D228" s="50">
        <v>1.073</v>
      </c>
      <c r="E228" s="24">
        <v>4.12</v>
      </c>
      <c r="F228" s="13">
        <v>10.1</v>
      </c>
      <c r="G228" s="13">
        <v>11.4</v>
      </c>
      <c r="H228" s="14">
        <v>5.49</v>
      </c>
      <c r="I228" s="15">
        <v>44.6</v>
      </c>
      <c r="J228" s="16">
        <v>-18.29</v>
      </c>
    </row>
    <row r="229" spans="1:10" x14ac:dyDescent="0.35">
      <c r="A229" s="49">
        <v>16074</v>
      </c>
      <c r="B229" s="50" t="s">
        <v>5</v>
      </c>
      <c r="C229" s="50" t="s">
        <v>138</v>
      </c>
      <c r="D229" s="50">
        <v>0.96899999999999997</v>
      </c>
      <c r="E229" s="24">
        <v>3.87</v>
      </c>
      <c r="F229" s="13">
        <v>10</v>
      </c>
      <c r="G229" s="13">
        <v>47.58</v>
      </c>
      <c r="H229" s="14">
        <v>5.58</v>
      </c>
      <c r="I229" s="15">
        <v>42.4</v>
      </c>
      <c r="J229" s="16">
        <v>37.72</v>
      </c>
    </row>
    <row r="230" spans="1:10" x14ac:dyDescent="0.35">
      <c r="A230" s="49">
        <v>16075</v>
      </c>
      <c r="B230" s="50" t="s">
        <v>4</v>
      </c>
      <c r="C230" s="50" t="s">
        <v>138</v>
      </c>
      <c r="D230" s="50">
        <v>1.113</v>
      </c>
      <c r="E230" s="24">
        <v>4.26</v>
      </c>
      <c r="F230" s="13">
        <v>9.4600000000000009</v>
      </c>
      <c r="G230" s="13">
        <v>-4.63</v>
      </c>
      <c r="H230" s="14">
        <v>6.02</v>
      </c>
      <c r="I230" s="15">
        <v>40.1</v>
      </c>
      <c r="J230" s="16">
        <v>-26.45</v>
      </c>
    </row>
    <row r="231" spans="1:10" x14ac:dyDescent="0.35">
      <c r="A231" s="49">
        <v>16076</v>
      </c>
      <c r="B231" s="50" t="s">
        <v>11</v>
      </c>
      <c r="C231" s="50" t="s">
        <v>139</v>
      </c>
      <c r="D231" s="50">
        <v>1.147</v>
      </c>
      <c r="E231" s="24">
        <v>4.2300000000000004</v>
      </c>
      <c r="F231" s="13">
        <v>11.7</v>
      </c>
      <c r="G231" s="13">
        <v>4.1900000000000004</v>
      </c>
      <c r="H231" s="14">
        <v>6.14</v>
      </c>
      <c r="I231" s="15">
        <v>30.1</v>
      </c>
      <c r="J231" s="16">
        <v>-13.32</v>
      </c>
    </row>
    <row r="232" spans="1:10" x14ac:dyDescent="0.35">
      <c r="A232" s="49">
        <v>16077</v>
      </c>
      <c r="B232" s="50" t="s">
        <v>140</v>
      </c>
      <c r="C232" s="50" t="s">
        <v>18</v>
      </c>
      <c r="D232" s="50">
        <v>3.008</v>
      </c>
      <c r="E232" s="24">
        <v>3.64</v>
      </c>
      <c r="F232" s="13">
        <v>2.84</v>
      </c>
      <c r="G232" s="13">
        <v>2.1</v>
      </c>
      <c r="H232" s="14">
        <v>5.19</v>
      </c>
      <c r="I232" s="15">
        <v>45.2</v>
      </c>
      <c r="J232" s="16">
        <v>-26.04</v>
      </c>
    </row>
    <row r="233" spans="1:10" x14ac:dyDescent="0.35">
      <c r="A233" s="49">
        <v>16078</v>
      </c>
      <c r="B233" s="50" t="s">
        <v>63</v>
      </c>
      <c r="C233" s="50" t="s">
        <v>137</v>
      </c>
      <c r="D233" s="50">
        <v>100</v>
      </c>
      <c r="E233" s="24" t="s">
        <v>155</v>
      </c>
      <c r="F233" s="13">
        <v>2.8999999999999998E-3</v>
      </c>
      <c r="G233" s="13" t="s">
        <v>155</v>
      </c>
      <c r="H233" s="14" t="s">
        <v>155</v>
      </c>
      <c r="I233" s="15">
        <v>7.1900000000000002E-3</v>
      </c>
      <c r="J233" s="16" t="s">
        <v>155</v>
      </c>
    </row>
    <row r="234" spans="1:10" x14ac:dyDescent="0.35">
      <c r="A234" s="49">
        <v>16079</v>
      </c>
      <c r="B234" s="50" t="s">
        <v>64</v>
      </c>
      <c r="C234" s="50" t="s">
        <v>137</v>
      </c>
      <c r="D234" s="50">
        <v>100</v>
      </c>
      <c r="E234" s="24">
        <v>3.28</v>
      </c>
      <c r="F234" s="13">
        <v>0.16400000000000001</v>
      </c>
      <c r="G234" s="13">
        <v>7.72</v>
      </c>
      <c r="H234" s="14">
        <v>5</v>
      </c>
      <c r="I234" s="15">
        <v>0.82</v>
      </c>
      <c r="J234" s="16">
        <v>-32.869999999999997</v>
      </c>
    </row>
    <row r="235" spans="1:10" x14ac:dyDescent="0.35">
      <c r="A235" s="49">
        <v>16080</v>
      </c>
      <c r="B235" s="50" t="s">
        <v>65</v>
      </c>
      <c r="C235" s="50" t="s">
        <v>137</v>
      </c>
      <c r="D235" s="50">
        <v>100</v>
      </c>
      <c r="E235" s="24">
        <v>3.32</v>
      </c>
      <c r="F235" s="13">
        <v>0.16400000000000001</v>
      </c>
      <c r="G235" s="13">
        <v>7.92</v>
      </c>
      <c r="H235" s="14">
        <v>5.08</v>
      </c>
      <c r="I235" s="15">
        <v>0.81</v>
      </c>
      <c r="J235" s="16">
        <v>-32.799999999999997</v>
      </c>
    </row>
    <row r="236" spans="1:10" x14ac:dyDescent="0.35">
      <c r="A236" s="49">
        <v>16081</v>
      </c>
      <c r="B236" s="50" t="s">
        <v>156</v>
      </c>
      <c r="C236" s="50" t="s">
        <v>137</v>
      </c>
      <c r="D236" s="50">
        <v>100</v>
      </c>
      <c r="E236" s="24">
        <v>5.62</v>
      </c>
      <c r="F236" s="13">
        <v>0.17499999999999999</v>
      </c>
      <c r="G236" s="13">
        <v>7.55</v>
      </c>
      <c r="H236" s="14">
        <v>6.82</v>
      </c>
      <c r="I236" s="15">
        <v>1.92</v>
      </c>
      <c r="J236" s="16">
        <v>-29.33</v>
      </c>
    </row>
    <row r="237" spans="1:10" x14ac:dyDescent="0.35">
      <c r="A237" s="49">
        <v>16082</v>
      </c>
      <c r="B237" s="50" t="s">
        <v>26</v>
      </c>
      <c r="C237" s="50" t="s">
        <v>137</v>
      </c>
      <c r="D237" s="50">
        <v>100</v>
      </c>
      <c r="E237" s="24">
        <v>5.36</v>
      </c>
      <c r="F237" s="13">
        <v>0.16800000000000001</v>
      </c>
      <c r="G237" s="13">
        <v>6.32</v>
      </c>
      <c r="H237" s="14">
        <v>7.58</v>
      </c>
      <c r="I237" s="15">
        <v>2.17</v>
      </c>
      <c r="J237" s="16">
        <v>-28.65</v>
      </c>
    </row>
    <row r="238" spans="1:10" x14ac:dyDescent="0.35">
      <c r="A238" s="49">
        <v>16083</v>
      </c>
      <c r="B238" s="50" t="s">
        <v>27</v>
      </c>
      <c r="C238" s="50" t="s">
        <v>137</v>
      </c>
      <c r="D238" s="50">
        <v>100</v>
      </c>
      <c r="E238" s="24">
        <v>4.79</v>
      </c>
      <c r="F238" s="13">
        <v>0.14799999999999999</v>
      </c>
      <c r="G238" s="13">
        <v>2.93</v>
      </c>
      <c r="H238" s="14">
        <v>7.55</v>
      </c>
      <c r="I238" s="15">
        <v>2.17</v>
      </c>
      <c r="J238" s="16">
        <v>-28.74</v>
      </c>
    </row>
    <row r="239" spans="1:10" x14ac:dyDescent="0.35">
      <c r="A239" s="49">
        <v>16084</v>
      </c>
      <c r="B239" s="50" t="s">
        <v>28</v>
      </c>
      <c r="C239" s="50" t="s">
        <v>137</v>
      </c>
      <c r="D239" s="50">
        <v>100</v>
      </c>
      <c r="E239" s="24">
        <v>7.44</v>
      </c>
      <c r="F239" s="13">
        <v>0.22600000000000001</v>
      </c>
      <c r="G239" s="13">
        <v>4.46</v>
      </c>
      <c r="H239" s="14">
        <v>8.6199999999999992</v>
      </c>
      <c r="I239" s="15">
        <v>2.69</v>
      </c>
      <c r="J239" s="16">
        <v>-29.06</v>
      </c>
    </row>
    <row r="240" spans="1:10" x14ac:dyDescent="0.35">
      <c r="A240" s="49">
        <v>16085</v>
      </c>
      <c r="B240" s="50" t="s">
        <v>29</v>
      </c>
      <c r="C240" s="50" t="s">
        <v>137</v>
      </c>
      <c r="D240" s="50">
        <v>100</v>
      </c>
      <c r="E240" s="24">
        <v>2.25</v>
      </c>
      <c r="F240" s="13">
        <v>7.4899999999999994E-2</v>
      </c>
      <c r="G240" s="13">
        <v>4.55</v>
      </c>
      <c r="H240" s="14">
        <v>4.29</v>
      </c>
      <c r="I240" s="15">
        <v>1.03</v>
      </c>
      <c r="J240" s="16">
        <v>-28.58</v>
      </c>
    </row>
    <row r="241" spans="1:10" x14ac:dyDescent="0.35">
      <c r="A241" s="49">
        <v>16086</v>
      </c>
      <c r="B241" s="50" t="s">
        <v>30</v>
      </c>
      <c r="C241" s="50" t="s">
        <v>137</v>
      </c>
      <c r="D241" s="50">
        <v>100</v>
      </c>
      <c r="E241" s="24">
        <v>5.2</v>
      </c>
      <c r="F241" s="13">
        <v>0.17</v>
      </c>
      <c r="G241" s="13">
        <v>3.24</v>
      </c>
      <c r="H241" s="14">
        <v>8.6999999999999993</v>
      </c>
      <c r="I241" s="15">
        <v>2.68</v>
      </c>
      <c r="J241" s="16">
        <v>-28.71</v>
      </c>
    </row>
    <row r="242" spans="1:10" x14ac:dyDescent="0.35">
      <c r="A242" s="49">
        <v>16087</v>
      </c>
      <c r="B242" s="50" t="s">
        <v>31</v>
      </c>
      <c r="C242" s="50" t="s">
        <v>137</v>
      </c>
      <c r="D242" s="50">
        <v>100</v>
      </c>
      <c r="E242" s="24">
        <v>2.93</v>
      </c>
      <c r="F242" s="13">
        <v>9.5100000000000004E-2</v>
      </c>
      <c r="G242" s="13">
        <v>4.5199999999999996</v>
      </c>
      <c r="H242" s="14">
        <v>5.0999999999999996</v>
      </c>
      <c r="I242" s="15">
        <v>1.29</v>
      </c>
      <c r="J242" s="16">
        <v>-29.19</v>
      </c>
    </row>
    <row r="243" spans="1:10" x14ac:dyDescent="0.35">
      <c r="A243" s="49">
        <v>16088</v>
      </c>
      <c r="B243" s="50" t="s">
        <v>32</v>
      </c>
      <c r="C243" s="50" t="s">
        <v>137</v>
      </c>
      <c r="D243" s="50">
        <v>100</v>
      </c>
      <c r="E243" s="24">
        <v>7.26</v>
      </c>
      <c r="F243" s="13">
        <v>0.23300000000000001</v>
      </c>
      <c r="G243" s="13">
        <v>1.99</v>
      </c>
      <c r="H243" s="14">
        <v>9.5</v>
      </c>
      <c r="I243" s="15">
        <v>3.05</v>
      </c>
      <c r="J243" s="16">
        <v>-28.8</v>
      </c>
    </row>
    <row r="244" spans="1:10" x14ac:dyDescent="0.35">
      <c r="A244" s="49">
        <v>16089</v>
      </c>
      <c r="B244" s="50" t="s">
        <v>33</v>
      </c>
      <c r="C244" s="50" t="s">
        <v>137</v>
      </c>
      <c r="D244" s="50">
        <v>100</v>
      </c>
      <c r="E244" s="24">
        <v>5.09</v>
      </c>
      <c r="F244" s="13">
        <v>0.157</v>
      </c>
      <c r="G244" s="13">
        <v>3.94</v>
      </c>
      <c r="H244" s="14">
        <v>8.51</v>
      </c>
      <c r="I244" s="15">
        <v>2.64</v>
      </c>
      <c r="J244" s="16">
        <v>-28.47</v>
      </c>
    </row>
    <row r="245" spans="1:10" x14ac:dyDescent="0.35">
      <c r="A245" s="49">
        <v>16090</v>
      </c>
      <c r="B245" s="50" t="s">
        <v>34</v>
      </c>
      <c r="C245" s="50" t="s">
        <v>137</v>
      </c>
      <c r="D245" s="50">
        <v>100</v>
      </c>
      <c r="E245" s="24">
        <v>6.37</v>
      </c>
      <c r="F245" s="13">
        <v>0.20100000000000001</v>
      </c>
      <c r="G245" s="13">
        <v>4.8899999999999997</v>
      </c>
      <c r="H245" s="14">
        <v>8.77</v>
      </c>
      <c r="I245" s="15">
        <v>2.79</v>
      </c>
      <c r="J245" s="16">
        <v>-29.2</v>
      </c>
    </row>
    <row r="246" spans="1:10" x14ac:dyDescent="0.35">
      <c r="A246" s="49">
        <v>16091</v>
      </c>
      <c r="B246" s="50" t="s">
        <v>35</v>
      </c>
      <c r="C246" s="50" t="s">
        <v>137</v>
      </c>
      <c r="D246" s="50">
        <v>100</v>
      </c>
      <c r="E246" s="24">
        <v>6.83</v>
      </c>
      <c r="F246" s="13">
        <v>0.21199999999999999</v>
      </c>
      <c r="G246" s="13">
        <v>6.01</v>
      </c>
      <c r="H246" s="14">
        <v>8.27</v>
      </c>
      <c r="I246" s="15">
        <v>2.61</v>
      </c>
      <c r="J246" s="16">
        <v>-29.89</v>
      </c>
    </row>
    <row r="247" spans="1:10" x14ac:dyDescent="0.35">
      <c r="A247" s="49">
        <v>16092</v>
      </c>
      <c r="B247" s="50" t="s">
        <v>36</v>
      </c>
      <c r="C247" s="50" t="s">
        <v>137</v>
      </c>
      <c r="D247" s="50">
        <v>100</v>
      </c>
      <c r="E247" s="24">
        <v>3.45</v>
      </c>
      <c r="F247" s="13">
        <v>0.112</v>
      </c>
      <c r="G247" s="13">
        <v>7.68</v>
      </c>
      <c r="H247" s="14">
        <v>5.16</v>
      </c>
      <c r="I247" s="15">
        <v>1.39</v>
      </c>
      <c r="J247" s="16">
        <v>-28.06</v>
      </c>
    </row>
    <row r="248" spans="1:10" x14ac:dyDescent="0.35">
      <c r="A248" s="49">
        <v>16093</v>
      </c>
      <c r="B248" s="50" t="s">
        <v>37</v>
      </c>
      <c r="C248" s="50" t="s">
        <v>137</v>
      </c>
      <c r="D248" s="50">
        <v>100</v>
      </c>
      <c r="E248" s="24">
        <v>3.82</v>
      </c>
      <c r="F248" s="13">
        <v>0.12</v>
      </c>
      <c r="G248" s="13">
        <v>5.7</v>
      </c>
      <c r="H248" s="14">
        <v>6.36</v>
      </c>
      <c r="I248" s="15">
        <v>1.71</v>
      </c>
      <c r="J248" s="16">
        <v>-28.99</v>
      </c>
    </row>
    <row r="249" spans="1:10" x14ac:dyDescent="0.35">
      <c r="A249" s="49">
        <v>16094</v>
      </c>
      <c r="B249" s="50" t="s">
        <v>38</v>
      </c>
      <c r="C249" s="50" t="s">
        <v>137</v>
      </c>
      <c r="D249" s="50">
        <v>100</v>
      </c>
      <c r="E249" s="24">
        <v>8.36</v>
      </c>
      <c r="F249" s="13">
        <v>0.24399999999999999</v>
      </c>
      <c r="G249" s="13">
        <v>3.88</v>
      </c>
      <c r="H249" s="14">
        <v>10.93</v>
      </c>
      <c r="I249" s="15">
        <v>3.76</v>
      </c>
      <c r="J249" s="16">
        <v>-28.94</v>
      </c>
    </row>
    <row r="250" spans="1:10" x14ac:dyDescent="0.35">
      <c r="A250" s="49">
        <v>16095</v>
      </c>
      <c r="B250" s="50" t="s">
        <v>39</v>
      </c>
      <c r="C250" s="50" t="s">
        <v>137</v>
      </c>
      <c r="D250" s="50">
        <v>100</v>
      </c>
      <c r="E250" s="24">
        <v>8.16</v>
      </c>
      <c r="F250" s="13">
        <v>0.255</v>
      </c>
      <c r="G250" s="13">
        <v>5.3</v>
      </c>
      <c r="H250" s="14">
        <v>9.98</v>
      </c>
      <c r="I250" s="15">
        <v>3.29</v>
      </c>
      <c r="J250" s="16">
        <v>-29.31</v>
      </c>
    </row>
    <row r="251" spans="1:10" x14ac:dyDescent="0.35">
      <c r="A251" s="49">
        <v>16096</v>
      </c>
      <c r="B251" s="50" t="s">
        <v>40</v>
      </c>
      <c r="C251" s="50" t="s">
        <v>137</v>
      </c>
      <c r="D251" s="50">
        <v>100</v>
      </c>
      <c r="E251" s="24">
        <v>3.97</v>
      </c>
      <c r="F251" s="13">
        <v>0.13</v>
      </c>
      <c r="G251" s="13">
        <v>3.97</v>
      </c>
      <c r="H251" s="14">
        <v>6.94</v>
      </c>
      <c r="I251" s="15">
        <v>1.93</v>
      </c>
      <c r="J251" s="16">
        <v>-29.02</v>
      </c>
    </row>
    <row r="252" spans="1:10" x14ac:dyDescent="0.35">
      <c r="A252" s="49">
        <v>16097</v>
      </c>
      <c r="B252" s="50" t="s">
        <v>41</v>
      </c>
      <c r="C252" s="50" t="s">
        <v>137</v>
      </c>
      <c r="D252" s="50">
        <v>100</v>
      </c>
      <c r="E252" s="24">
        <v>1.54</v>
      </c>
      <c r="F252" s="13">
        <v>5.1400000000000001E-2</v>
      </c>
      <c r="G252" s="13">
        <v>9.67</v>
      </c>
      <c r="H252" s="14">
        <v>1.82</v>
      </c>
      <c r="I252" s="15">
        <v>0.39</v>
      </c>
      <c r="J252" s="16">
        <v>-19.68</v>
      </c>
    </row>
    <row r="253" spans="1:10" x14ac:dyDescent="0.35">
      <c r="A253" s="49">
        <v>16098</v>
      </c>
      <c r="B253" s="50" t="s">
        <v>42</v>
      </c>
      <c r="C253" s="50" t="s">
        <v>137</v>
      </c>
      <c r="D253" s="50">
        <v>100</v>
      </c>
      <c r="E253" s="24">
        <v>12.01</v>
      </c>
      <c r="F253" s="13">
        <v>0.34200000000000003</v>
      </c>
      <c r="G253" s="13">
        <v>3.49</v>
      </c>
      <c r="H253" s="14">
        <v>15.6</v>
      </c>
      <c r="I253" s="15">
        <v>7.1</v>
      </c>
      <c r="J253" s="16">
        <v>-27.79</v>
      </c>
    </row>
    <row r="254" spans="1:10" x14ac:dyDescent="0.35">
      <c r="A254" s="49">
        <v>16099</v>
      </c>
      <c r="B254" s="50" t="s">
        <v>43</v>
      </c>
      <c r="C254" s="50" t="s">
        <v>137</v>
      </c>
      <c r="D254" s="50">
        <v>100</v>
      </c>
      <c r="E254" s="24">
        <v>13.78</v>
      </c>
      <c r="F254" s="13">
        <v>0.38800000000000001</v>
      </c>
      <c r="G254" s="13">
        <v>3.52</v>
      </c>
      <c r="H254" s="14">
        <v>16.600000000000001</v>
      </c>
      <c r="I254" s="15">
        <v>7.8</v>
      </c>
      <c r="J254" s="16">
        <v>-28.04</v>
      </c>
    </row>
    <row r="255" spans="1:10" x14ac:dyDescent="0.35">
      <c r="A255" s="49">
        <v>16100</v>
      </c>
      <c r="B255" s="50" t="s">
        <v>3</v>
      </c>
      <c r="C255" s="50" t="s">
        <v>138</v>
      </c>
      <c r="D255" s="50">
        <v>1.1080000000000001</v>
      </c>
      <c r="E255" s="24">
        <v>4.5999999999999996</v>
      </c>
      <c r="F255" s="13">
        <v>10.8</v>
      </c>
      <c r="G255" s="13">
        <v>11.12</v>
      </c>
      <c r="H255" s="14">
        <v>5.84</v>
      </c>
      <c r="I255" s="15">
        <v>47.7</v>
      </c>
      <c r="J255" s="16">
        <v>-18.559999999999999</v>
      </c>
    </row>
    <row r="256" spans="1:10" x14ac:dyDescent="0.35">
      <c r="A256" s="49">
        <v>16101</v>
      </c>
      <c r="B256" s="50" t="s">
        <v>3</v>
      </c>
      <c r="C256" s="50" t="s">
        <v>138</v>
      </c>
      <c r="D256" s="50">
        <v>1.05</v>
      </c>
      <c r="E256" s="24">
        <v>3.96</v>
      </c>
      <c r="F256" s="13">
        <v>9.9700000000000006</v>
      </c>
      <c r="G256" s="13">
        <v>11.2</v>
      </c>
      <c r="H256" s="14">
        <v>5.27</v>
      </c>
      <c r="I256" s="15">
        <v>43.9</v>
      </c>
      <c r="J256" s="16">
        <v>-18.38</v>
      </c>
    </row>
    <row r="257" spans="1:10" x14ac:dyDescent="0.35">
      <c r="A257" s="49">
        <v>16102</v>
      </c>
      <c r="B257" s="50" t="s">
        <v>157</v>
      </c>
      <c r="C257" s="50" t="s">
        <v>137</v>
      </c>
      <c r="D257" s="50">
        <v>100</v>
      </c>
      <c r="E257" s="24">
        <v>4.6900000000000004</v>
      </c>
      <c r="F257" s="13">
        <v>6.5600000000000006E-2</v>
      </c>
      <c r="G257" s="13">
        <v>8.4499999999999993</v>
      </c>
      <c r="H257" s="14">
        <v>3.99</v>
      </c>
      <c r="I257" s="15">
        <v>0.74099999999999999</v>
      </c>
      <c r="J257" s="16">
        <v>-21.14</v>
      </c>
    </row>
    <row r="258" spans="1:10" x14ac:dyDescent="0.35">
      <c r="A258" s="49">
        <v>16103</v>
      </c>
      <c r="B258" s="50" t="s">
        <v>26</v>
      </c>
      <c r="C258" s="50" t="s">
        <v>137</v>
      </c>
      <c r="D258" s="50">
        <v>100</v>
      </c>
      <c r="E258" s="24">
        <v>3.78</v>
      </c>
      <c r="F258" s="13">
        <v>5.3499999999999999E-2</v>
      </c>
      <c r="G258" s="13">
        <v>7.96</v>
      </c>
      <c r="H258" s="14">
        <v>3.34</v>
      </c>
      <c r="I258" s="15">
        <v>0.59899999999999998</v>
      </c>
      <c r="J258" s="16">
        <v>-20.59</v>
      </c>
    </row>
    <row r="259" spans="1:10" x14ac:dyDescent="0.35">
      <c r="A259" s="49">
        <v>16104</v>
      </c>
      <c r="B259" s="50" t="s">
        <v>27</v>
      </c>
      <c r="C259" s="50" t="s">
        <v>137</v>
      </c>
      <c r="D259" s="50">
        <v>100</v>
      </c>
      <c r="E259" s="24">
        <v>4.32</v>
      </c>
      <c r="F259" s="13">
        <v>6.1100000000000002E-2</v>
      </c>
      <c r="G259" s="13">
        <v>7.8</v>
      </c>
      <c r="H259" s="14">
        <v>3.81</v>
      </c>
      <c r="I259" s="15">
        <v>0.70399999999999996</v>
      </c>
      <c r="J259" s="16">
        <v>-20.63</v>
      </c>
    </row>
    <row r="260" spans="1:10" x14ac:dyDescent="0.35">
      <c r="A260" s="49">
        <v>16105</v>
      </c>
      <c r="B260" s="50" t="s">
        <v>28</v>
      </c>
      <c r="C260" s="50" t="s">
        <v>137</v>
      </c>
      <c r="D260" s="50">
        <v>100</v>
      </c>
      <c r="E260" s="24">
        <v>6.05</v>
      </c>
      <c r="F260" s="13">
        <v>8.3900000000000002E-2</v>
      </c>
      <c r="G260" s="13">
        <v>7.98</v>
      </c>
      <c r="H260" s="14">
        <v>4.84</v>
      </c>
      <c r="I260" s="15">
        <v>0.997</v>
      </c>
      <c r="J260" s="16">
        <v>-20.65</v>
      </c>
    </row>
    <row r="261" spans="1:10" x14ac:dyDescent="0.35">
      <c r="A261" s="49">
        <v>16106</v>
      </c>
      <c r="B261" s="50" t="s">
        <v>29</v>
      </c>
      <c r="C261" s="50" t="s">
        <v>137</v>
      </c>
      <c r="D261" s="50">
        <v>100</v>
      </c>
      <c r="E261" s="24">
        <v>4.8600000000000003</v>
      </c>
      <c r="F261" s="13">
        <v>6.7500000000000004E-2</v>
      </c>
      <c r="G261" s="13">
        <v>7.91</v>
      </c>
      <c r="H261" s="14">
        <v>4.18</v>
      </c>
      <c r="I261" s="15">
        <v>0.81899999999999995</v>
      </c>
      <c r="J261" s="16">
        <v>-20.5</v>
      </c>
    </row>
    <row r="262" spans="1:10" x14ac:dyDescent="0.35">
      <c r="A262" s="49">
        <v>16107</v>
      </c>
      <c r="B262" s="50" t="s">
        <v>30</v>
      </c>
      <c r="C262" s="50" t="s">
        <v>137</v>
      </c>
      <c r="D262" s="50">
        <v>100</v>
      </c>
      <c r="E262" s="24">
        <v>5.32</v>
      </c>
      <c r="F262" s="13">
        <v>7.4700000000000003E-2</v>
      </c>
      <c r="G262" s="13">
        <v>7.92</v>
      </c>
      <c r="H262" s="14">
        <v>4.45</v>
      </c>
      <c r="I262" s="15">
        <v>0.88400000000000001</v>
      </c>
      <c r="J262" s="16">
        <v>-20.38</v>
      </c>
    </row>
    <row r="263" spans="1:10" x14ac:dyDescent="0.35">
      <c r="A263" s="49">
        <v>16108</v>
      </c>
      <c r="B263" s="50" t="s">
        <v>31</v>
      </c>
      <c r="C263" s="50" t="s">
        <v>137</v>
      </c>
      <c r="D263" s="50">
        <v>100</v>
      </c>
      <c r="E263" s="24">
        <v>5.22</v>
      </c>
      <c r="F263" s="13">
        <v>7.2499999999999995E-2</v>
      </c>
      <c r="G263" s="13">
        <v>8.0299999999999994</v>
      </c>
      <c r="H263" s="14">
        <v>4.37</v>
      </c>
      <c r="I263" s="15">
        <v>0.85899999999999999</v>
      </c>
      <c r="J263" s="16">
        <v>-20.41</v>
      </c>
    </row>
    <row r="264" spans="1:10" x14ac:dyDescent="0.35">
      <c r="A264" s="49">
        <v>16109</v>
      </c>
      <c r="B264" s="50" t="s">
        <v>32</v>
      </c>
      <c r="C264" s="50" t="s">
        <v>137</v>
      </c>
      <c r="D264" s="50">
        <v>100</v>
      </c>
      <c r="E264" s="24">
        <v>3.88</v>
      </c>
      <c r="F264" s="13">
        <v>5.5500000000000001E-2</v>
      </c>
      <c r="G264" s="13">
        <v>7.6</v>
      </c>
      <c r="H264" s="14">
        <v>3.56</v>
      </c>
      <c r="I264" s="15">
        <v>0.66600000000000004</v>
      </c>
      <c r="J264" s="16">
        <v>-20.32</v>
      </c>
    </row>
    <row r="265" spans="1:10" x14ac:dyDescent="0.35">
      <c r="A265" s="49">
        <v>16110</v>
      </c>
      <c r="B265" s="50" t="s">
        <v>33</v>
      </c>
      <c r="C265" s="50" t="s">
        <v>137</v>
      </c>
      <c r="D265" s="50">
        <v>100</v>
      </c>
      <c r="E265" s="24">
        <v>3.74</v>
      </c>
      <c r="F265" s="13">
        <v>5.4699999999999999E-2</v>
      </c>
      <c r="G265" s="13">
        <v>7.52</v>
      </c>
      <c r="H265" s="14">
        <v>3.53</v>
      </c>
      <c r="I265" s="15">
        <v>0.66200000000000003</v>
      </c>
      <c r="J265" s="16">
        <v>-19.68</v>
      </c>
    </row>
    <row r="266" spans="1:10" x14ac:dyDescent="0.35">
      <c r="A266" s="49">
        <v>16111</v>
      </c>
      <c r="B266" s="50" t="s">
        <v>34</v>
      </c>
      <c r="C266" s="50" t="s">
        <v>137</v>
      </c>
      <c r="D266" s="50">
        <v>100</v>
      </c>
      <c r="E266" s="24">
        <v>3.77</v>
      </c>
      <c r="F266" s="13">
        <v>5.3999999999999999E-2</v>
      </c>
      <c r="G266" s="13">
        <v>7.26</v>
      </c>
      <c r="H266" s="14">
        <v>3.61</v>
      </c>
      <c r="I266" s="15">
        <v>0.66300000000000003</v>
      </c>
      <c r="J266" s="16">
        <v>-19.43</v>
      </c>
    </row>
    <row r="267" spans="1:10" x14ac:dyDescent="0.35">
      <c r="A267" s="49">
        <v>16112</v>
      </c>
      <c r="B267" s="50" t="s">
        <v>35</v>
      </c>
      <c r="C267" s="50" t="s">
        <v>137</v>
      </c>
      <c r="D267" s="50">
        <v>100</v>
      </c>
      <c r="E267" s="24">
        <v>3.42</v>
      </c>
      <c r="F267" s="13">
        <v>4.8899999999999999E-2</v>
      </c>
      <c r="G267" s="13">
        <v>6.86</v>
      </c>
      <c r="H267" s="14">
        <v>3.31</v>
      </c>
      <c r="I267" s="15">
        <v>0.59699999999999998</v>
      </c>
      <c r="J267" s="16">
        <v>-20.14</v>
      </c>
    </row>
    <row r="268" spans="1:10" x14ac:dyDescent="0.35">
      <c r="A268" s="49">
        <v>16113</v>
      </c>
      <c r="B268" s="50" t="s">
        <v>36</v>
      </c>
      <c r="C268" s="50" t="s">
        <v>137</v>
      </c>
      <c r="D268" s="50">
        <v>100</v>
      </c>
      <c r="E268" s="24">
        <v>4.09</v>
      </c>
      <c r="F268" s="13">
        <v>5.8000000000000003E-2</v>
      </c>
      <c r="G268" s="13">
        <v>6.57</v>
      </c>
      <c r="H268" s="14">
        <v>3.6</v>
      </c>
      <c r="I268" s="15">
        <v>0.65800000000000003</v>
      </c>
      <c r="J268" s="16">
        <v>-19.260000000000002</v>
      </c>
    </row>
    <row r="269" spans="1:10" x14ac:dyDescent="0.35">
      <c r="A269" s="49">
        <v>16114</v>
      </c>
      <c r="B269" s="50" t="s">
        <v>37</v>
      </c>
      <c r="C269" s="50" t="s">
        <v>137</v>
      </c>
      <c r="D269" s="50">
        <v>100</v>
      </c>
      <c r="E269" s="24">
        <v>3.83</v>
      </c>
      <c r="F269" s="13">
        <v>5.4699999999999999E-2</v>
      </c>
      <c r="G269" s="13">
        <v>6.4</v>
      </c>
      <c r="H269" s="14">
        <v>3.66</v>
      </c>
      <c r="I269" s="15">
        <v>0.67400000000000004</v>
      </c>
      <c r="J269" s="16">
        <v>-19.46</v>
      </c>
    </row>
    <row r="270" spans="1:10" x14ac:dyDescent="0.35">
      <c r="A270" s="49">
        <v>16115</v>
      </c>
      <c r="B270" s="50" t="s">
        <v>38</v>
      </c>
      <c r="C270" s="50" t="s">
        <v>137</v>
      </c>
      <c r="D270" s="50">
        <v>100</v>
      </c>
      <c r="E270" s="24">
        <v>2.99</v>
      </c>
      <c r="F270" s="13">
        <v>4.3700000000000003E-2</v>
      </c>
      <c r="G270" s="13">
        <v>5.62</v>
      </c>
      <c r="H270" s="14">
        <v>3.28</v>
      </c>
      <c r="I270" s="15">
        <v>0.59699999999999998</v>
      </c>
      <c r="J270" s="16">
        <v>-20.73</v>
      </c>
    </row>
    <row r="271" spans="1:10" x14ac:dyDescent="0.35">
      <c r="A271" s="49">
        <v>16116</v>
      </c>
      <c r="B271" s="50" t="s">
        <v>39</v>
      </c>
      <c r="C271" s="50" t="s">
        <v>137</v>
      </c>
      <c r="D271" s="50">
        <v>100</v>
      </c>
      <c r="E271" s="24">
        <v>4.2</v>
      </c>
      <c r="F271" s="13">
        <v>5.9200000000000003E-2</v>
      </c>
      <c r="G271" s="13">
        <v>5.2</v>
      </c>
      <c r="H271" s="14">
        <v>5.35</v>
      </c>
      <c r="I271" s="15">
        <v>0.76</v>
      </c>
      <c r="J271" s="16">
        <v>-19.649999999999999</v>
      </c>
    </row>
    <row r="272" spans="1:10" x14ac:dyDescent="0.35">
      <c r="A272" s="49">
        <v>16117</v>
      </c>
      <c r="B272" s="50" t="s">
        <v>40</v>
      </c>
      <c r="C272" s="50" t="s">
        <v>137</v>
      </c>
      <c r="D272" s="50">
        <v>100</v>
      </c>
      <c r="E272" s="24">
        <v>3.58</v>
      </c>
      <c r="F272" s="13">
        <v>5.0799999999999998E-2</v>
      </c>
      <c r="G272" s="13">
        <v>5.25</v>
      </c>
      <c r="H272" s="14">
        <v>4.66</v>
      </c>
      <c r="I272" s="15">
        <v>0.63900000000000001</v>
      </c>
      <c r="J272" s="16">
        <v>-19.579999999999998</v>
      </c>
    </row>
    <row r="273" spans="1:10" x14ac:dyDescent="0.35">
      <c r="A273" s="49">
        <v>16118</v>
      </c>
      <c r="B273" s="50" t="s">
        <v>41</v>
      </c>
      <c r="C273" s="50" t="s">
        <v>137</v>
      </c>
      <c r="D273" s="50">
        <v>100</v>
      </c>
      <c r="E273" s="24">
        <v>3.7</v>
      </c>
      <c r="F273" s="13">
        <v>5.3100000000000001E-2</v>
      </c>
      <c r="G273" s="13">
        <v>4.6500000000000004</v>
      </c>
      <c r="H273" s="14">
        <v>4.7300000000000004</v>
      </c>
      <c r="I273" s="15">
        <v>0.67100000000000004</v>
      </c>
      <c r="J273" s="16">
        <v>-19.78</v>
      </c>
    </row>
    <row r="274" spans="1:10" x14ac:dyDescent="0.35">
      <c r="A274" s="49">
        <v>16119</v>
      </c>
      <c r="B274" s="50" t="s">
        <v>42</v>
      </c>
      <c r="C274" s="50" t="s">
        <v>137</v>
      </c>
      <c r="D274" s="50">
        <v>100</v>
      </c>
      <c r="E274" s="24">
        <v>4.4400000000000004</v>
      </c>
      <c r="F274" s="13">
        <v>6.2799999999999995E-2</v>
      </c>
      <c r="G274" s="13">
        <v>4.9400000000000004</v>
      </c>
      <c r="H274" s="14">
        <v>5.4</v>
      </c>
      <c r="I274" s="15">
        <v>0.78700000000000003</v>
      </c>
      <c r="J274" s="16">
        <v>-19.45</v>
      </c>
    </row>
    <row r="275" spans="1:10" x14ac:dyDescent="0.35">
      <c r="A275" s="49">
        <v>16120</v>
      </c>
      <c r="B275" s="50" t="s">
        <v>43</v>
      </c>
      <c r="C275" s="50" t="s">
        <v>137</v>
      </c>
      <c r="D275" s="50">
        <v>100</v>
      </c>
      <c r="E275" s="24">
        <v>4.46</v>
      </c>
      <c r="F275" s="13">
        <v>6.3399999999999998E-2</v>
      </c>
      <c r="G275" s="13">
        <v>3.81</v>
      </c>
      <c r="H275" s="14">
        <v>6.29</v>
      </c>
      <c r="I275" s="15">
        <v>0.95499999999999996</v>
      </c>
      <c r="J275" s="16">
        <v>-21.05</v>
      </c>
    </row>
    <row r="276" spans="1:10" x14ac:dyDescent="0.35">
      <c r="A276" s="49">
        <v>16121</v>
      </c>
      <c r="B276" s="50" t="s">
        <v>44</v>
      </c>
      <c r="C276" s="50" t="s">
        <v>137</v>
      </c>
      <c r="D276" s="50">
        <v>100</v>
      </c>
      <c r="E276" s="24">
        <v>4.28</v>
      </c>
      <c r="F276" s="13">
        <v>6.0100000000000001E-2</v>
      </c>
      <c r="G276" s="13">
        <v>3.4</v>
      </c>
      <c r="H276" s="14">
        <v>6.56</v>
      </c>
      <c r="I276" s="15">
        <v>1.02</v>
      </c>
      <c r="J276" s="16">
        <v>-21.03</v>
      </c>
    </row>
    <row r="277" spans="1:10" x14ac:dyDescent="0.35">
      <c r="A277" s="49">
        <v>16122</v>
      </c>
      <c r="B277" s="50" t="s">
        <v>45</v>
      </c>
      <c r="C277" s="50" t="s">
        <v>137</v>
      </c>
      <c r="D277" s="50">
        <v>100</v>
      </c>
      <c r="E277" s="24">
        <v>5.39</v>
      </c>
      <c r="F277" s="13">
        <v>7.4200000000000002E-2</v>
      </c>
      <c r="G277" s="13">
        <v>2.93</v>
      </c>
      <c r="H277" s="14">
        <v>7.84</v>
      </c>
      <c r="I277" s="15">
        <v>1.27</v>
      </c>
      <c r="J277" s="16">
        <v>-21.37</v>
      </c>
    </row>
    <row r="278" spans="1:10" x14ac:dyDescent="0.35">
      <c r="A278" s="49">
        <v>16123</v>
      </c>
      <c r="B278" s="50" t="s">
        <v>46</v>
      </c>
      <c r="C278" s="50" t="s">
        <v>137</v>
      </c>
      <c r="D278" s="50">
        <v>100</v>
      </c>
      <c r="E278" s="24">
        <v>6.6</v>
      </c>
      <c r="F278" s="13">
        <v>9.1800000000000007E-2</v>
      </c>
      <c r="G278" s="13">
        <v>2.4300000000000002</v>
      </c>
      <c r="H278" s="14">
        <v>9.5</v>
      </c>
      <c r="I278" s="15">
        <v>1.66</v>
      </c>
      <c r="J278" s="16">
        <v>-21.54</v>
      </c>
    </row>
    <row r="279" spans="1:10" x14ac:dyDescent="0.35">
      <c r="A279" s="49">
        <v>16124</v>
      </c>
      <c r="B279" s="50" t="s">
        <v>47</v>
      </c>
      <c r="C279" s="50" t="s">
        <v>137</v>
      </c>
      <c r="D279" s="50">
        <v>100</v>
      </c>
      <c r="E279" s="24">
        <v>6.06</v>
      </c>
      <c r="F279" s="13">
        <v>8.3400000000000002E-2</v>
      </c>
      <c r="G279" s="13">
        <v>1.57</v>
      </c>
      <c r="H279" s="14">
        <v>9.82</v>
      </c>
      <c r="I279" s="15">
        <v>1.71</v>
      </c>
      <c r="J279" s="16">
        <v>-21.65</v>
      </c>
    </row>
    <row r="280" spans="1:10" x14ac:dyDescent="0.35">
      <c r="A280" s="49">
        <v>16125</v>
      </c>
      <c r="B280" s="50" t="s">
        <v>48</v>
      </c>
      <c r="C280" s="50" t="s">
        <v>137</v>
      </c>
      <c r="D280" s="50">
        <v>100</v>
      </c>
      <c r="E280" s="24">
        <v>8.61</v>
      </c>
      <c r="F280" s="13">
        <v>0.12</v>
      </c>
      <c r="G280" s="13">
        <v>1.03</v>
      </c>
      <c r="H280" s="14">
        <v>12.73</v>
      </c>
      <c r="I280" s="15">
        <v>2.5099999999999998</v>
      </c>
      <c r="J280" s="16">
        <v>-22.25</v>
      </c>
    </row>
    <row r="281" spans="1:10" x14ac:dyDescent="0.35">
      <c r="A281" s="49">
        <v>16126</v>
      </c>
      <c r="B281" s="50" t="s">
        <v>3</v>
      </c>
      <c r="C281" s="50" t="s">
        <v>138</v>
      </c>
      <c r="D281" s="50">
        <v>1.1679999999999999</v>
      </c>
      <c r="E281" s="24">
        <v>4.3</v>
      </c>
      <c r="F281" s="13">
        <v>9.81</v>
      </c>
      <c r="G281" s="13">
        <v>11.26</v>
      </c>
      <c r="H281" s="14">
        <v>5.42</v>
      </c>
      <c r="I281" s="15">
        <v>43.1</v>
      </c>
      <c r="J281" s="16">
        <v>-18.190000000000001</v>
      </c>
    </row>
    <row r="282" spans="1:10" x14ac:dyDescent="0.35">
      <c r="A282" s="49">
        <v>16127</v>
      </c>
      <c r="B282" s="50" t="s">
        <v>5</v>
      </c>
      <c r="C282" s="50" t="s">
        <v>138</v>
      </c>
      <c r="D282" s="50">
        <v>1.0649999999999999</v>
      </c>
      <c r="E282" s="24">
        <v>4.08</v>
      </c>
      <c r="F282" s="13">
        <v>9.61</v>
      </c>
      <c r="G282" s="13">
        <v>47.6</v>
      </c>
      <c r="H282" s="14">
        <v>5.66</v>
      </c>
      <c r="I282" s="15">
        <v>40.9</v>
      </c>
      <c r="J282" s="16">
        <v>37.619999999999997</v>
      </c>
    </row>
    <row r="283" spans="1:10" x14ac:dyDescent="0.35">
      <c r="A283" s="49">
        <v>16128</v>
      </c>
      <c r="B283" s="50" t="s">
        <v>4</v>
      </c>
      <c r="C283" s="50" t="s">
        <v>138</v>
      </c>
      <c r="D283" s="50">
        <v>1</v>
      </c>
      <c r="E283" s="24">
        <v>3.81</v>
      </c>
      <c r="F283" s="13">
        <v>9.6199999999999992</v>
      </c>
      <c r="G283" s="13">
        <v>-4.62</v>
      </c>
      <c r="H283" s="14">
        <v>5.41</v>
      </c>
      <c r="I283" s="15">
        <v>40.799999999999997</v>
      </c>
      <c r="J283" s="16">
        <v>-26.52</v>
      </c>
    </row>
    <row r="284" spans="1:10" x14ac:dyDescent="0.35">
      <c r="A284" s="49">
        <v>16129</v>
      </c>
      <c r="B284" s="50" t="s">
        <v>11</v>
      </c>
      <c r="C284" s="50" t="s">
        <v>139</v>
      </c>
      <c r="D284" s="50">
        <v>1.0640000000000001</v>
      </c>
      <c r="E284" s="24">
        <v>3.82</v>
      </c>
      <c r="F284" s="13">
        <v>11.7</v>
      </c>
      <c r="G284" s="13">
        <v>4.2300000000000004</v>
      </c>
      <c r="H284" s="14">
        <v>5.55</v>
      </c>
      <c r="I284" s="15">
        <v>30</v>
      </c>
      <c r="J284" s="16">
        <v>-13.37</v>
      </c>
    </row>
    <row r="285" spans="1:10" x14ac:dyDescent="0.35">
      <c r="A285" s="51">
        <v>16130</v>
      </c>
      <c r="B285" s="52" t="s">
        <v>140</v>
      </c>
      <c r="C285" s="52" t="s">
        <v>18</v>
      </c>
      <c r="D285" s="52">
        <v>3.1829999999999998</v>
      </c>
      <c r="E285" s="53">
        <v>3.83</v>
      </c>
      <c r="F285" s="54">
        <v>2.85</v>
      </c>
      <c r="G285" s="54">
        <v>1.97</v>
      </c>
      <c r="H285" s="55">
        <v>5.39</v>
      </c>
      <c r="I285" s="56">
        <v>45.1</v>
      </c>
      <c r="J285" s="57">
        <v>-26.07</v>
      </c>
    </row>
    <row r="286" spans="1:10" x14ac:dyDescent="0.35">
      <c r="A286" s="49">
        <v>6366</v>
      </c>
      <c r="B286" s="50" t="s">
        <v>134</v>
      </c>
      <c r="C286" s="50"/>
      <c r="D286" s="50">
        <v>100</v>
      </c>
      <c r="E286" s="24"/>
      <c r="F286" s="13">
        <v>8.9231375129684501E-3</v>
      </c>
      <c r="G286" s="13">
        <v>6.4574880483766997</v>
      </c>
      <c r="H286" s="14"/>
      <c r="I286" s="15">
        <v>1.8640063269531926E-2</v>
      </c>
      <c r="J286" s="16" t="e">
        <v>#N/A</v>
      </c>
    </row>
    <row r="287" spans="1:10" x14ac:dyDescent="0.35">
      <c r="A287" s="49">
        <v>6367</v>
      </c>
      <c r="B287" s="50" t="s">
        <v>134</v>
      </c>
      <c r="C287" s="50"/>
      <c r="D287" s="50">
        <v>100</v>
      </c>
      <c r="E287" s="24"/>
      <c r="F287" s="13">
        <v>1.4369727942962179E-3</v>
      </c>
      <c r="G287" s="13" t="e">
        <v>#N/A</v>
      </c>
      <c r="H287" s="14"/>
      <c r="I287" s="15">
        <v>2.358274902384455E-3</v>
      </c>
      <c r="J287" s="16" t="e">
        <v>#N/A</v>
      </c>
    </row>
    <row r="288" spans="1:10" x14ac:dyDescent="0.35">
      <c r="A288" s="49">
        <v>6368</v>
      </c>
      <c r="B288" s="50" t="s">
        <v>151</v>
      </c>
      <c r="C288" s="50"/>
      <c r="D288" s="50">
        <v>1.228</v>
      </c>
      <c r="E288" s="24"/>
      <c r="F288" s="13">
        <v>11.662097950977632</v>
      </c>
      <c r="G288" s="13">
        <v>4.4822448569907118</v>
      </c>
      <c r="H288" s="14"/>
      <c r="I288" s="15">
        <v>29.937495414233073</v>
      </c>
      <c r="J288" s="16">
        <v>-15.427410483590258</v>
      </c>
    </row>
    <row r="289" spans="1:10" x14ac:dyDescent="0.35">
      <c r="A289" s="49">
        <v>6369</v>
      </c>
      <c r="B289" s="50" t="s">
        <v>151</v>
      </c>
      <c r="C289" s="50"/>
      <c r="D289" s="50">
        <v>0.84099999999999997</v>
      </c>
      <c r="E289" s="24"/>
      <c r="F289" s="13">
        <v>11.762110939465801</v>
      </c>
      <c r="G289" s="13">
        <v>4.7949577076495338</v>
      </c>
      <c r="H289" s="14"/>
      <c r="I289" s="15">
        <v>30.107925471779122</v>
      </c>
      <c r="J289" s="16">
        <v>-15.205112425128625</v>
      </c>
    </row>
    <row r="290" spans="1:10" x14ac:dyDescent="0.35">
      <c r="A290" s="49">
        <v>6370</v>
      </c>
      <c r="B290" s="50" t="s">
        <v>11</v>
      </c>
      <c r="C290" s="50"/>
      <c r="D290" s="50">
        <v>1.2709999999999999</v>
      </c>
      <c r="E290" s="24"/>
      <c r="F290" s="13">
        <v>11.654137113711744</v>
      </c>
      <c r="G290" s="13">
        <v>4.6826632358573841</v>
      </c>
      <c r="H290" s="14"/>
      <c r="I290" s="15">
        <v>30.027763379897127</v>
      </c>
      <c r="J290" s="16">
        <v>-15.299476889072089</v>
      </c>
    </row>
    <row r="291" spans="1:10" x14ac:dyDescent="0.35">
      <c r="A291" s="49">
        <v>6371</v>
      </c>
      <c r="B291" s="50" t="s">
        <v>11</v>
      </c>
      <c r="C291" s="50"/>
      <c r="D291" s="50">
        <v>1.149</v>
      </c>
      <c r="E291" s="24"/>
      <c r="F291" s="13">
        <v>11.570335983720916</v>
      </c>
      <c r="G291" s="13">
        <v>4.7318599663135972</v>
      </c>
      <c r="H291" s="14"/>
      <c r="I291" s="15">
        <v>29.904040275356849</v>
      </c>
      <c r="J291" s="16">
        <v>-15.266018469762471</v>
      </c>
    </row>
    <row r="292" spans="1:10" x14ac:dyDescent="0.35">
      <c r="A292" s="49">
        <v>6372</v>
      </c>
      <c r="B292" s="50" t="s">
        <v>11</v>
      </c>
      <c r="C292" s="50"/>
      <c r="D292" s="50">
        <v>1.2789999999999999</v>
      </c>
      <c r="E292" s="24"/>
      <c r="F292" s="13">
        <v>11.737083897017078</v>
      </c>
      <c r="G292" s="13">
        <v>4.769008058135273</v>
      </c>
      <c r="H292" s="14"/>
      <c r="I292" s="15">
        <v>30.021801589149948</v>
      </c>
      <c r="J292" s="16">
        <v>-15.286960201052043</v>
      </c>
    </row>
    <row r="293" spans="1:10" x14ac:dyDescent="0.35">
      <c r="A293" s="49">
        <v>6373</v>
      </c>
      <c r="B293" s="50" t="s">
        <v>160</v>
      </c>
      <c r="C293" s="50"/>
      <c r="D293" s="50">
        <v>3.7919999999999998</v>
      </c>
      <c r="E293" s="24"/>
      <c r="F293" s="13">
        <v>2.7455431604645648</v>
      </c>
      <c r="G293" s="13">
        <v>1.8754209838899616</v>
      </c>
      <c r="H293" s="14"/>
      <c r="I293" s="15">
        <v>44.779075421627262</v>
      </c>
      <c r="J293" s="16">
        <v>-25.944031304179276</v>
      </c>
    </row>
    <row r="294" spans="1:10" x14ac:dyDescent="0.35">
      <c r="A294" s="49">
        <v>6374</v>
      </c>
      <c r="B294" s="50" t="s">
        <v>161</v>
      </c>
      <c r="C294" s="50"/>
      <c r="D294" s="50">
        <v>6.2560000000000002</v>
      </c>
      <c r="E294" s="24"/>
      <c r="F294" s="13">
        <v>2.7767178587910832</v>
      </c>
      <c r="G294" s="13">
        <v>2.0086721950052016</v>
      </c>
      <c r="H294" s="14"/>
      <c r="I294" s="15">
        <v>44.0105834575076</v>
      </c>
      <c r="J294" s="16">
        <v>-26.030247614549694</v>
      </c>
    </row>
    <row r="295" spans="1:10" x14ac:dyDescent="0.35">
      <c r="A295" s="49">
        <v>6375</v>
      </c>
      <c r="B295" s="50" t="s">
        <v>162</v>
      </c>
      <c r="C295" s="50"/>
      <c r="D295" s="50">
        <v>8.7550000000000008</v>
      </c>
      <c r="E295" s="24"/>
      <c r="F295" s="13">
        <v>2.8098283448462729</v>
      </c>
      <c r="G295" s="13">
        <v>2.0280176860414425</v>
      </c>
      <c r="H295" s="14"/>
      <c r="I295" s="15">
        <v>43.839415891880904</v>
      </c>
      <c r="J295" s="16">
        <v>-25.931358289943987</v>
      </c>
    </row>
    <row r="296" spans="1:10" x14ac:dyDescent="0.35">
      <c r="A296" s="49">
        <v>6376</v>
      </c>
      <c r="B296" s="50" t="s">
        <v>3</v>
      </c>
      <c r="C296" s="50"/>
      <c r="D296" s="50">
        <v>1.198</v>
      </c>
      <c r="E296" s="24"/>
      <c r="F296" s="13">
        <v>9.696412899203839</v>
      </c>
      <c r="G296" s="13">
        <v>11.213725401251136</v>
      </c>
      <c r="H296" s="14"/>
      <c r="I296" s="15">
        <v>42.77599055106068</v>
      </c>
      <c r="J296" s="16">
        <v>-18.290304034106281</v>
      </c>
    </row>
    <row r="297" spans="1:10" x14ac:dyDescent="0.35">
      <c r="A297" s="49">
        <v>6377</v>
      </c>
      <c r="B297" s="50" t="s">
        <v>4</v>
      </c>
      <c r="C297" s="50"/>
      <c r="D297" s="50">
        <v>1.0900000000000001</v>
      </c>
      <c r="E297" s="24"/>
      <c r="F297" s="13">
        <v>9.5876151664422107</v>
      </c>
      <c r="G297" s="13">
        <v>-4.5099140305074332</v>
      </c>
      <c r="H297" s="14"/>
      <c r="I297" s="15">
        <v>40.870442256983324</v>
      </c>
      <c r="J297" s="16">
        <v>-26.459699454576505</v>
      </c>
    </row>
    <row r="298" spans="1:10" x14ac:dyDescent="0.35">
      <c r="A298" s="49">
        <v>6378</v>
      </c>
      <c r="B298" s="50" t="s">
        <v>5</v>
      </c>
      <c r="C298" s="50"/>
      <c r="D298" s="50">
        <v>1.1160000000000001</v>
      </c>
      <c r="E298" s="24"/>
      <c r="F298" s="13">
        <v>9.8128345083963886</v>
      </c>
      <c r="G298" s="13">
        <v>47.57084165128358</v>
      </c>
      <c r="H298" s="14"/>
      <c r="I298" s="15">
        <v>41.860624249253206</v>
      </c>
      <c r="J298" s="16">
        <v>37.525994514237084</v>
      </c>
    </row>
    <row r="299" spans="1:10" x14ac:dyDescent="0.35">
      <c r="A299" s="49">
        <v>6379</v>
      </c>
      <c r="B299" s="50" t="s">
        <v>163</v>
      </c>
      <c r="C299" s="50"/>
      <c r="D299" s="50">
        <v>19.428000000000001</v>
      </c>
      <c r="E299" s="24"/>
      <c r="F299" s="13">
        <v>0.32544164581549095</v>
      </c>
      <c r="G299" s="13">
        <v>8.4933355162847413</v>
      </c>
      <c r="H299" s="14"/>
      <c r="I299" s="15">
        <v>3.0625694275538544</v>
      </c>
      <c r="J299" s="16">
        <v>-20.014226639651355</v>
      </c>
    </row>
    <row r="300" spans="1:10" x14ac:dyDescent="0.35">
      <c r="A300" s="49">
        <v>6380</v>
      </c>
      <c r="B300" s="50" t="s">
        <v>26</v>
      </c>
      <c r="C300" s="50"/>
      <c r="D300" s="50">
        <v>22.792000000000002</v>
      </c>
      <c r="E300" s="24"/>
      <c r="F300" s="13">
        <v>0.40411249876393879</v>
      </c>
      <c r="G300" s="13">
        <v>8.6171767957260936</v>
      </c>
      <c r="H300" s="14"/>
      <c r="I300" s="15">
        <v>3.8528891819478015</v>
      </c>
      <c r="J300" s="16">
        <v>-20.930515496779197</v>
      </c>
    </row>
    <row r="301" spans="1:10" x14ac:dyDescent="0.35">
      <c r="A301" s="49">
        <v>6381</v>
      </c>
      <c r="B301" s="50" t="s">
        <v>27</v>
      </c>
      <c r="C301" s="50"/>
      <c r="D301" s="50">
        <v>19.291</v>
      </c>
      <c r="E301" s="24"/>
      <c r="F301" s="13">
        <v>0.18345989997761988</v>
      </c>
      <c r="G301" s="13">
        <v>8.4583050011349936</v>
      </c>
      <c r="H301" s="14"/>
      <c r="I301" s="15">
        <v>2.6008556413156656</v>
      </c>
      <c r="J301" s="16">
        <v>-13.070298105091258</v>
      </c>
    </row>
    <row r="302" spans="1:10" x14ac:dyDescent="0.35">
      <c r="A302" s="49">
        <v>6382</v>
      </c>
      <c r="B302" s="50" t="s">
        <v>28</v>
      </c>
      <c r="C302" s="50"/>
      <c r="D302" s="50">
        <v>21.393999999999998</v>
      </c>
      <c r="E302" s="24"/>
      <c r="F302" s="13">
        <v>0.18936786952852239</v>
      </c>
      <c r="G302" s="13">
        <v>8.099258981531742</v>
      </c>
      <c r="H302" s="14"/>
      <c r="I302" s="15">
        <v>2.1478370079126328</v>
      </c>
      <c r="J302" s="16">
        <v>-17.012565765246087</v>
      </c>
    </row>
    <row r="303" spans="1:10" x14ac:dyDescent="0.35">
      <c r="A303" s="49">
        <v>6383</v>
      </c>
      <c r="B303" s="50" t="s">
        <v>29</v>
      </c>
      <c r="C303" s="50"/>
      <c r="D303" s="50">
        <v>17.763000000000002</v>
      </c>
      <c r="E303" s="24"/>
      <c r="F303" s="13">
        <v>0.45197917376660962</v>
      </c>
      <c r="G303" s="13">
        <v>8.9698963370268121</v>
      </c>
      <c r="H303" s="14"/>
      <c r="I303" s="15">
        <v>4.1473079622931079</v>
      </c>
      <c r="J303" s="16">
        <v>-19.241143115727045</v>
      </c>
    </row>
    <row r="304" spans="1:10" x14ac:dyDescent="0.35">
      <c r="A304" s="49">
        <v>6384</v>
      </c>
      <c r="B304" s="50" t="s">
        <v>30</v>
      </c>
      <c r="C304" s="50"/>
      <c r="D304" s="50">
        <v>18.521999999999998</v>
      </c>
      <c r="E304" s="24"/>
      <c r="F304" s="13">
        <v>0.44759777258757433</v>
      </c>
      <c r="G304" s="13">
        <v>8.9089493367936132</v>
      </c>
      <c r="H304" s="14"/>
      <c r="I304" s="15">
        <v>4.1231692406045468</v>
      </c>
      <c r="J304" s="16">
        <v>-19.348893003802946</v>
      </c>
    </row>
    <row r="305" spans="1:10" x14ac:dyDescent="0.35">
      <c r="A305" s="49">
        <v>6385</v>
      </c>
      <c r="B305" s="50" t="s">
        <v>31</v>
      </c>
      <c r="C305" s="50"/>
      <c r="D305" s="50">
        <v>19.768999999999998</v>
      </c>
      <c r="E305" s="24"/>
      <c r="F305" s="13">
        <v>0.40482631316747464</v>
      </c>
      <c r="G305" s="13">
        <v>8.6031695962820844</v>
      </c>
      <c r="H305" s="14"/>
      <c r="I305" s="15">
        <v>3.8472346025940176</v>
      </c>
      <c r="J305" s="16">
        <v>-20.120274718320573</v>
      </c>
    </row>
    <row r="306" spans="1:10" x14ac:dyDescent="0.35">
      <c r="A306" s="49">
        <v>6386</v>
      </c>
      <c r="B306" s="50" t="s">
        <v>32</v>
      </c>
      <c r="C306" s="50"/>
      <c r="D306" s="50">
        <v>21.411999999999999</v>
      </c>
      <c r="E306" s="24"/>
      <c r="F306" s="13">
        <v>0.31780130255974154</v>
      </c>
      <c r="G306" s="13">
        <v>8.3941159017700802</v>
      </c>
      <c r="H306" s="14"/>
      <c r="I306" s="15">
        <v>3.115245847574541</v>
      </c>
      <c r="J306" s="16">
        <v>-19.805106236367308</v>
      </c>
    </row>
    <row r="307" spans="1:10" x14ac:dyDescent="0.35">
      <c r="A307" s="49">
        <v>6387</v>
      </c>
      <c r="B307" s="50" t="s">
        <v>33</v>
      </c>
      <c r="C307" s="50"/>
      <c r="D307" s="50">
        <v>18.494</v>
      </c>
      <c r="E307" s="24"/>
      <c r="F307" s="13">
        <v>0.49075946710388973</v>
      </c>
      <c r="G307" s="13">
        <v>9.4346670087289262</v>
      </c>
      <c r="H307" s="14"/>
      <c r="I307" s="15">
        <v>3.9011062747453105</v>
      </c>
      <c r="J307" s="16">
        <v>-19.244557509252044</v>
      </c>
    </row>
    <row r="308" spans="1:10" x14ac:dyDescent="0.35">
      <c r="A308" s="49">
        <v>6388</v>
      </c>
      <c r="B308" s="50" t="s">
        <v>34</v>
      </c>
      <c r="C308" s="50"/>
      <c r="D308" s="50">
        <v>18.303999999999998</v>
      </c>
      <c r="E308" s="24"/>
      <c r="F308" s="13">
        <v>0.18752790755702078</v>
      </c>
      <c r="G308" s="13">
        <v>8.2371254593665899</v>
      </c>
      <c r="H308" s="14"/>
      <c r="I308" s="15">
        <v>2.009540398277299</v>
      </c>
      <c r="J308" s="16">
        <v>-18.543500211497495</v>
      </c>
    </row>
    <row r="309" spans="1:10" x14ac:dyDescent="0.35">
      <c r="A309" s="49">
        <v>6389</v>
      </c>
      <c r="B309" s="50" t="s">
        <v>35</v>
      </c>
      <c r="C309" s="50"/>
      <c r="D309" s="50">
        <v>18.207000000000001</v>
      </c>
      <c r="E309" s="24"/>
      <c r="F309" s="13">
        <v>0.29685680589872204</v>
      </c>
      <c r="G309" s="13">
        <v>8.4430102391498192</v>
      </c>
      <c r="H309" s="14"/>
      <c r="I309" s="15">
        <v>3.2691938503581404</v>
      </c>
      <c r="J309" s="16">
        <v>-21.685044619838141</v>
      </c>
    </row>
    <row r="310" spans="1:10" x14ac:dyDescent="0.35">
      <c r="A310" s="49">
        <v>6390</v>
      </c>
      <c r="B310" s="50" t="s">
        <v>36</v>
      </c>
      <c r="C310" s="50"/>
      <c r="D310" s="50">
        <v>18.286000000000001</v>
      </c>
      <c r="E310" s="24"/>
      <c r="F310" s="13">
        <v>0.29696853022019648</v>
      </c>
      <c r="G310" s="13">
        <v>8.4003778196377983</v>
      </c>
      <c r="H310" s="14"/>
      <c r="I310" s="15">
        <v>3.1653238292954322</v>
      </c>
      <c r="J310" s="16">
        <v>-22.62859632200356</v>
      </c>
    </row>
    <row r="311" spans="1:10" x14ac:dyDescent="0.35">
      <c r="A311" s="49">
        <v>6391</v>
      </c>
      <c r="B311" s="50" t="s">
        <v>37</v>
      </c>
      <c r="C311" s="50"/>
      <c r="D311" s="50">
        <v>19.855</v>
      </c>
      <c r="E311" s="24"/>
      <c r="F311" s="13">
        <v>0.32299524145357345</v>
      </c>
      <c r="G311" s="13">
        <v>8.5842770423640236</v>
      </c>
      <c r="H311" s="14"/>
      <c r="I311" s="15">
        <v>3.3165846641717329</v>
      </c>
      <c r="J311" s="16">
        <v>-22.765350892446246</v>
      </c>
    </row>
    <row r="312" spans="1:10" x14ac:dyDescent="0.35">
      <c r="A312" s="49">
        <v>6392</v>
      </c>
      <c r="B312" s="50" t="s">
        <v>38</v>
      </c>
      <c r="C312" s="50"/>
      <c r="D312" s="50">
        <v>18.018999999999998</v>
      </c>
      <c r="E312" s="24"/>
      <c r="F312" s="13">
        <v>0.2873487682766534</v>
      </c>
      <c r="G312" s="13">
        <v>8.573042715625661</v>
      </c>
      <c r="H312" s="14"/>
      <c r="I312" s="15">
        <v>2.735690464896217</v>
      </c>
      <c r="J312" s="16">
        <v>-21.589117500840032</v>
      </c>
    </row>
    <row r="313" spans="1:10" x14ac:dyDescent="0.35">
      <c r="A313" s="49">
        <v>6393</v>
      </c>
      <c r="B313" s="50" t="s">
        <v>39</v>
      </c>
      <c r="C313" s="50"/>
      <c r="D313" s="50">
        <v>17.629000000000001</v>
      </c>
      <c r="E313" s="24"/>
      <c r="F313" s="13">
        <v>0.25834004644034736</v>
      </c>
      <c r="G313" s="13">
        <v>8.332086967143109</v>
      </c>
      <c r="H313" s="14"/>
      <c r="I313" s="15">
        <v>3.2041255705062714</v>
      </c>
      <c r="J313" s="16">
        <v>-18.312669641712628</v>
      </c>
    </row>
    <row r="314" spans="1:10" x14ac:dyDescent="0.35">
      <c r="A314" s="49">
        <v>6394</v>
      </c>
      <c r="B314" s="50" t="s">
        <v>164</v>
      </c>
      <c r="C314" s="50"/>
      <c r="D314" s="50">
        <v>20.687999999999999</v>
      </c>
      <c r="E314" s="24"/>
      <c r="F314" s="13">
        <v>0.65549358670034463</v>
      </c>
      <c r="G314" s="13">
        <v>8.638319835097791</v>
      </c>
      <c r="H314" s="14"/>
      <c r="I314" s="15">
        <v>7.3297117277320414</v>
      </c>
      <c r="J314" s="16">
        <v>-21.996587044663784</v>
      </c>
    </row>
    <row r="315" spans="1:10" x14ac:dyDescent="0.35">
      <c r="A315" s="49">
        <v>6395</v>
      </c>
      <c r="B315" s="50" t="s">
        <v>41</v>
      </c>
      <c r="C315" s="50"/>
      <c r="D315" s="50">
        <v>18.29</v>
      </c>
      <c r="E315" s="24"/>
      <c r="F315" s="13">
        <v>0.57581301057179257</v>
      </c>
      <c r="G315" s="13">
        <v>8.6962188751970704</v>
      </c>
      <c r="H315" s="14"/>
      <c r="I315" s="15">
        <v>5.8525460346254725</v>
      </c>
      <c r="J315" s="16">
        <v>-20.416187072324647</v>
      </c>
    </row>
    <row r="316" spans="1:10" x14ac:dyDescent="0.35">
      <c r="A316" s="49">
        <v>6396</v>
      </c>
      <c r="B316" s="50" t="s">
        <v>42</v>
      </c>
      <c r="C316" s="50"/>
      <c r="D316" s="50">
        <v>17.282</v>
      </c>
      <c r="E316" s="24"/>
      <c r="F316" s="13">
        <v>0.4805180032518776</v>
      </c>
      <c r="G316" s="13">
        <v>8.8194701912059372</v>
      </c>
      <c r="H316" s="14"/>
      <c r="I316" s="15">
        <v>5.0844791670846998</v>
      </c>
      <c r="J316" s="16">
        <v>-20.086580024586777</v>
      </c>
    </row>
    <row r="317" spans="1:10" x14ac:dyDescent="0.35">
      <c r="A317" s="49">
        <v>6397</v>
      </c>
      <c r="B317" s="50" t="s">
        <v>43</v>
      </c>
      <c r="C317" s="50"/>
      <c r="D317" s="50">
        <v>22.009</v>
      </c>
      <c r="E317" s="24"/>
      <c r="F317" s="13">
        <v>0.46872070717495817</v>
      </c>
      <c r="G317" s="13">
        <v>8.6112702380212198</v>
      </c>
      <c r="H317" s="14"/>
      <c r="I317" s="15">
        <v>5.0149360015776416</v>
      </c>
      <c r="J317" s="16">
        <v>-20.236326913687595</v>
      </c>
    </row>
    <row r="318" spans="1:10" x14ac:dyDescent="0.35">
      <c r="A318" s="49">
        <v>6398</v>
      </c>
      <c r="B318" s="50" t="s">
        <v>44</v>
      </c>
      <c r="C318" s="50"/>
      <c r="D318" s="50">
        <v>20.033999999999999</v>
      </c>
      <c r="E318" s="24"/>
      <c r="F318" s="13">
        <v>0.41543644387748235</v>
      </c>
      <c r="G318" s="13">
        <v>8.5726869611581957</v>
      </c>
      <c r="H318" s="14"/>
      <c r="I318" s="15">
        <v>4.6546872598930911</v>
      </c>
      <c r="J318" s="16">
        <v>-20.568112636525075</v>
      </c>
    </row>
    <row r="319" spans="1:10" x14ac:dyDescent="0.35">
      <c r="A319" s="49">
        <v>6399</v>
      </c>
      <c r="B319" s="50" t="s">
        <v>45</v>
      </c>
      <c r="C319" s="50"/>
      <c r="D319" s="50">
        <v>19.233000000000001</v>
      </c>
      <c r="E319" s="24"/>
      <c r="F319" s="13">
        <v>0.37622073148744611</v>
      </c>
      <c r="G319" s="13">
        <v>8.6587343849556611</v>
      </c>
      <c r="H319" s="14"/>
      <c r="I319" s="15">
        <v>4.62464150068491</v>
      </c>
      <c r="J319" s="16">
        <v>-21.012451782056363</v>
      </c>
    </row>
    <row r="320" spans="1:10" x14ac:dyDescent="0.35">
      <c r="A320" s="49">
        <v>6400</v>
      </c>
      <c r="B320" s="50" t="s">
        <v>46</v>
      </c>
      <c r="C320" s="50"/>
      <c r="D320" s="50">
        <v>22.280999999999999</v>
      </c>
      <c r="E320" s="24"/>
      <c r="F320" s="13">
        <v>0.29021936063610165</v>
      </c>
      <c r="G320" s="13">
        <v>8.5465201723001449</v>
      </c>
      <c r="H320" s="14"/>
      <c r="I320" s="15">
        <v>4.1406133650512027</v>
      </c>
      <c r="J320" s="16">
        <v>-21.025289885721989</v>
      </c>
    </row>
    <row r="321" spans="1:10" x14ac:dyDescent="0.35">
      <c r="A321" s="49">
        <v>6401</v>
      </c>
      <c r="B321" s="50" t="s">
        <v>47</v>
      </c>
      <c r="C321" s="50"/>
      <c r="D321" s="50">
        <v>20.800999999999998</v>
      </c>
      <c r="E321" s="24"/>
      <c r="F321" s="13">
        <v>0.23153581841967438</v>
      </c>
      <c r="G321" s="13">
        <v>8.1067918989671846</v>
      </c>
      <c r="H321" s="14"/>
      <c r="I321" s="15">
        <v>2.8835606634146393</v>
      </c>
      <c r="J321" s="16">
        <v>-19.900563374538446</v>
      </c>
    </row>
    <row r="322" spans="1:10" x14ac:dyDescent="0.35">
      <c r="A322" s="49">
        <v>6402</v>
      </c>
      <c r="B322" s="50" t="s">
        <v>48</v>
      </c>
      <c r="C322" s="50"/>
      <c r="D322" s="50">
        <v>20.547000000000001</v>
      </c>
      <c r="E322" s="24"/>
      <c r="F322" s="13">
        <v>0.22977324858517886</v>
      </c>
      <c r="G322" s="13">
        <v>7.9902707161500004</v>
      </c>
      <c r="H322" s="14"/>
      <c r="I322" s="15">
        <v>3.2007979342211565</v>
      </c>
      <c r="J322" s="16">
        <v>-20.608882610594687</v>
      </c>
    </row>
    <row r="323" spans="1:10" x14ac:dyDescent="0.35">
      <c r="A323" s="49">
        <v>6403</v>
      </c>
      <c r="B323" s="50" t="s">
        <v>49</v>
      </c>
      <c r="C323" s="50"/>
      <c r="D323" s="50">
        <v>19.347000000000001</v>
      </c>
      <c r="E323" s="24"/>
      <c r="F323" s="13">
        <v>0.24007168568016884</v>
      </c>
      <c r="G323" s="13">
        <v>7.7149416846606105</v>
      </c>
      <c r="H323" s="14"/>
      <c r="I323" s="15">
        <v>3.0932580653311454</v>
      </c>
      <c r="J323" s="16">
        <v>-20.257312661571174</v>
      </c>
    </row>
    <row r="324" spans="1:10" x14ac:dyDescent="0.35">
      <c r="A324" s="49">
        <v>6404</v>
      </c>
      <c r="B324" s="50" t="s">
        <v>50</v>
      </c>
      <c r="C324" s="50"/>
      <c r="D324" s="50">
        <v>22.146999999999998</v>
      </c>
      <c r="E324" s="24"/>
      <c r="F324" s="13">
        <v>0.21851056754868883</v>
      </c>
      <c r="G324" s="13">
        <v>6.8900108594090304</v>
      </c>
      <c r="H324" s="14"/>
      <c r="I324" s="15">
        <v>2.6979536233611454</v>
      </c>
      <c r="J324" s="16">
        <v>-18.762534631608077</v>
      </c>
    </row>
    <row r="325" spans="1:10" x14ac:dyDescent="0.35">
      <c r="A325" s="49">
        <v>6405</v>
      </c>
      <c r="B325" s="50" t="s">
        <v>51</v>
      </c>
      <c r="C325" s="50"/>
      <c r="D325" s="50">
        <v>20.388000000000002</v>
      </c>
      <c r="E325" s="24"/>
      <c r="F325" s="13">
        <v>0.22849583535344936</v>
      </c>
      <c r="G325" s="13">
        <v>6.5967896873239287</v>
      </c>
      <c r="H325" s="14"/>
      <c r="I325" s="15">
        <v>2.5943299292856041</v>
      </c>
      <c r="J325" s="16">
        <v>-18.604006195439148</v>
      </c>
    </row>
    <row r="326" spans="1:10" x14ac:dyDescent="0.35">
      <c r="A326" s="49">
        <v>6406</v>
      </c>
      <c r="B326" s="50" t="s">
        <v>52</v>
      </c>
      <c r="C326" s="50"/>
      <c r="D326" s="50">
        <v>21.952999999999999</v>
      </c>
      <c r="E326" s="24"/>
      <c r="F326" s="13">
        <v>0.20418293804865276</v>
      </c>
      <c r="G326" s="13">
        <v>5.7104963027274858</v>
      </c>
      <c r="H326" s="14"/>
      <c r="I326" s="15">
        <v>2.2929832992498032</v>
      </c>
      <c r="J326" s="16">
        <v>-18.505391760048958</v>
      </c>
    </row>
    <row r="327" spans="1:10" x14ac:dyDescent="0.35">
      <c r="A327" s="49">
        <v>6407</v>
      </c>
      <c r="B327" s="50" t="s">
        <v>53</v>
      </c>
      <c r="C327" s="50"/>
      <c r="D327" s="50">
        <v>19.085999999999999</v>
      </c>
      <c r="E327" s="24"/>
      <c r="F327" s="13">
        <v>0.21724624441795998</v>
      </c>
      <c r="G327" s="13">
        <v>4.9376136119640242</v>
      </c>
      <c r="H327" s="14"/>
      <c r="I327" s="15">
        <v>2.5006605578949745</v>
      </c>
      <c r="J327" s="16">
        <v>-18.828834347511631</v>
      </c>
    </row>
    <row r="328" spans="1:10" x14ac:dyDescent="0.35">
      <c r="A328" s="49">
        <v>6408</v>
      </c>
      <c r="B328" s="50" t="s">
        <v>63</v>
      </c>
      <c r="C328" s="50"/>
      <c r="D328" s="50">
        <v>21.106999999999999</v>
      </c>
      <c r="E328" s="24"/>
      <c r="F328" s="13">
        <v>0.24443056195264534</v>
      </c>
      <c r="G328" s="13">
        <v>5.0303956385644275</v>
      </c>
      <c r="H328" s="14"/>
      <c r="I328" s="15">
        <v>2.8059414026388838</v>
      </c>
      <c r="J328" s="16">
        <v>-19.095099612918034</v>
      </c>
    </row>
    <row r="329" spans="1:10" x14ac:dyDescent="0.35">
      <c r="A329" s="49">
        <v>6409</v>
      </c>
      <c r="B329" s="50" t="s">
        <v>64</v>
      </c>
      <c r="C329" s="50"/>
      <c r="D329" s="50">
        <v>20.087</v>
      </c>
      <c r="E329" s="24"/>
      <c r="F329" s="13">
        <v>0.12945971115970983</v>
      </c>
      <c r="G329" s="13">
        <v>4.1431650892438796</v>
      </c>
      <c r="H329" s="14"/>
      <c r="I329" s="15">
        <v>1.9654555820564394</v>
      </c>
      <c r="J329" s="16">
        <v>-20.761242443286349</v>
      </c>
    </row>
    <row r="330" spans="1:10" x14ac:dyDescent="0.35">
      <c r="A330" s="49">
        <v>6410</v>
      </c>
      <c r="B330" s="50" t="s">
        <v>65</v>
      </c>
      <c r="C330" s="50"/>
      <c r="D330" s="50">
        <v>21.189</v>
      </c>
      <c r="E330" s="24"/>
      <c r="F330" s="13">
        <v>0.12469563372791484</v>
      </c>
      <c r="G330" s="13">
        <v>3.1465369464657948</v>
      </c>
      <c r="H330" s="14"/>
      <c r="I330" s="15">
        <v>2.5596815442577543</v>
      </c>
      <c r="J330" s="16">
        <v>-23.202759727927003</v>
      </c>
    </row>
    <row r="331" spans="1:10" x14ac:dyDescent="0.35">
      <c r="A331" s="49">
        <v>6411</v>
      </c>
      <c r="B331" s="50" t="s">
        <v>66</v>
      </c>
      <c r="C331" s="50"/>
      <c r="D331" s="50">
        <v>20.434000000000001</v>
      </c>
      <c r="E331" s="24"/>
      <c r="F331" s="13">
        <v>0.58345105199901992</v>
      </c>
      <c r="G331" s="13">
        <v>8.3331668785869173</v>
      </c>
      <c r="H331" s="14"/>
      <c r="I331" s="15">
        <v>7.1556966318374284</v>
      </c>
      <c r="J331" s="16">
        <v>-22.407432536470893</v>
      </c>
    </row>
    <row r="332" spans="1:10" x14ac:dyDescent="0.35">
      <c r="A332" s="49">
        <v>6412</v>
      </c>
      <c r="B332" s="50" t="s">
        <v>67</v>
      </c>
      <c r="C332" s="50"/>
      <c r="D332" s="50">
        <v>19.370999999999999</v>
      </c>
      <c r="E332" s="24"/>
      <c r="F332" s="13">
        <v>0.41888704205580501</v>
      </c>
      <c r="G332" s="13">
        <v>8.327850358673258</v>
      </c>
      <c r="H332" s="14"/>
      <c r="I332" s="15">
        <v>4.8228393879323956</v>
      </c>
      <c r="J332" s="16">
        <v>-20.829520221557388</v>
      </c>
    </row>
    <row r="333" spans="1:10" x14ac:dyDescent="0.35">
      <c r="A333" s="49">
        <v>6413</v>
      </c>
      <c r="B333" s="50" t="s">
        <v>68</v>
      </c>
      <c r="C333" s="50"/>
      <c r="D333" s="50">
        <v>21.745000000000001</v>
      </c>
      <c r="E333" s="24"/>
      <c r="F333" s="13">
        <v>0.36548110515889681</v>
      </c>
      <c r="G333" s="13">
        <v>8.412810229299728</v>
      </c>
      <c r="H333" s="14"/>
      <c r="I333" s="15">
        <v>4.2205408077964695</v>
      </c>
      <c r="J333" s="16">
        <v>-20.398969486123708</v>
      </c>
    </row>
    <row r="334" spans="1:10" x14ac:dyDescent="0.35">
      <c r="A334" s="49">
        <v>6414</v>
      </c>
      <c r="B334" s="50" t="s">
        <v>69</v>
      </c>
      <c r="C334" s="50"/>
      <c r="D334" s="50">
        <v>19.271999999999998</v>
      </c>
      <c r="E334" s="24"/>
      <c r="F334" s="13">
        <v>0.3585023818440447</v>
      </c>
      <c r="G334" s="13">
        <v>8.3494415097474697</v>
      </c>
      <c r="H334" s="14"/>
      <c r="I334" s="15">
        <v>4.3177443132501683</v>
      </c>
      <c r="J334" s="16">
        <v>-20.590749877607085</v>
      </c>
    </row>
    <row r="335" spans="1:10" x14ac:dyDescent="0.35">
      <c r="A335" s="49">
        <v>6415</v>
      </c>
      <c r="B335" s="50" t="s">
        <v>160</v>
      </c>
      <c r="C335" s="50"/>
      <c r="D335" s="50">
        <v>3.6680000000000001</v>
      </c>
      <c r="E335" s="24"/>
      <c r="F335" s="13">
        <v>2.8061333325137645</v>
      </c>
      <c r="G335" s="13">
        <v>2.0996009987385564</v>
      </c>
      <c r="H335" s="14"/>
      <c r="I335" s="15">
        <v>44.810605144238465</v>
      </c>
      <c r="J335" s="16">
        <v>-25.984975248649292</v>
      </c>
    </row>
    <row r="336" spans="1:10" x14ac:dyDescent="0.35">
      <c r="A336" s="49">
        <v>6416</v>
      </c>
      <c r="B336" s="50" t="s">
        <v>161</v>
      </c>
      <c r="C336" s="50"/>
      <c r="D336" s="50">
        <v>5.3620000000000001</v>
      </c>
      <c r="E336" s="24"/>
      <c r="F336" s="13">
        <v>2.8048382470997097</v>
      </c>
      <c r="G336" s="13">
        <v>2.03250331094045</v>
      </c>
      <c r="H336" s="14"/>
      <c r="I336" s="15">
        <v>44.400583304666732</v>
      </c>
      <c r="J336" s="16">
        <v>-26.025764194021463</v>
      </c>
    </row>
    <row r="337" spans="1:10" x14ac:dyDescent="0.35">
      <c r="A337" s="49">
        <v>6417</v>
      </c>
      <c r="B337" s="50" t="s">
        <v>162</v>
      </c>
      <c r="C337" s="50"/>
      <c r="D337" s="50">
        <v>8.0860000000000003</v>
      </c>
      <c r="E337" s="24"/>
      <c r="F337" s="13">
        <v>2.7857664357681018</v>
      </c>
      <c r="G337" s="13">
        <v>2.0739295071766151</v>
      </c>
      <c r="H337" s="14"/>
      <c r="I337" s="15">
        <v>43.653083620621992</v>
      </c>
      <c r="J337" s="16">
        <v>-26.059249070573514</v>
      </c>
    </row>
    <row r="338" spans="1:10" x14ac:dyDescent="0.35">
      <c r="A338" s="49">
        <v>6418</v>
      </c>
      <c r="B338" s="50" t="s">
        <v>3</v>
      </c>
      <c r="C338" s="50"/>
      <c r="D338" s="50">
        <v>1.1100000000000001</v>
      </c>
      <c r="E338" s="24"/>
      <c r="F338" s="13">
        <v>9.8366446293657095</v>
      </c>
      <c r="G338" s="13">
        <v>11.179005280043055</v>
      </c>
      <c r="H338" s="14"/>
      <c r="I338" s="15">
        <v>43.201570592366835</v>
      </c>
      <c r="J338" s="16">
        <v>-18.171936629853146</v>
      </c>
    </row>
    <row r="339" spans="1:10" x14ac:dyDescent="0.35">
      <c r="A339" s="49">
        <v>6419</v>
      </c>
      <c r="B339" s="50" t="s">
        <v>4</v>
      </c>
      <c r="C339" s="50"/>
      <c r="D339" s="50">
        <v>1.1459999999999999</v>
      </c>
      <c r="E339" s="24"/>
      <c r="F339" s="13">
        <v>9.5822455375998992</v>
      </c>
      <c r="G339" s="13">
        <v>-4.473096255252754</v>
      </c>
      <c r="H339" s="14"/>
      <c r="I339" s="15">
        <v>40.852183754519025</v>
      </c>
      <c r="J339" s="16">
        <v>-26.487855133079776</v>
      </c>
    </row>
    <row r="340" spans="1:10" x14ac:dyDescent="0.35">
      <c r="A340" s="49">
        <v>6420</v>
      </c>
      <c r="B340" s="50" t="s">
        <v>5</v>
      </c>
      <c r="C340" s="50"/>
      <c r="D340" s="50">
        <v>0.75800000000000001</v>
      </c>
      <c r="E340" s="24"/>
      <c r="F340" s="13">
        <v>9.9098408935101752</v>
      </c>
      <c r="G340" s="13">
        <v>47.666794160620128</v>
      </c>
      <c r="H340" s="14"/>
      <c r="I340" s="15">
        <v>42.15010442870976</v>
      </c>
      <c r="J340" s="16">
        <v>37.759771401884443</v>
      </c>
    </row>
    <row r="341" spans="1:10" x14ac:dyDescent="0.35">
      <c r="A341" s="49">
        <v>6421</v>
      </c>
      <c r="B341" s="50" t="s">
        <v>70</v>
      </c>
      <c r="C341" s="50"/>
      <c r="D341" s="50">
        <v>21.443999999999999</v>
      </c>
      <c r="E341" s="24"/>
      <c r="F341" s="13">
        <v>0.3417534625494642</v>
      </c>
      <c r="G341" s="13">
        <v>8.3707748184161552</v>
      </c>
      <c r="H341" s="14"/>
      <c r="I341" s="15">
        <v>3.972911011649511</v>
      </c>
      <c r="J341" s="16">
        <v>-20.258664565834867</v>
      </c>
    </row>
    <row r="342" spans="1:10" x14ac:dyDescent="0.35">
      <c r="A342" s="49">
        <v>6422</v>
      </c>
      <c r="B342" s="50" t="s">
        <v>71</v>
      </c>
      <c r="C342" s="50"/>
      <c r="D342" s="50">
        <v>21.957000000000001</v>
      </c>
      <c r="E342" s="24"/>
      <c r="F342" s="13">
        <v>0.26188499682288963</v>
      </c>
      <c r="G342" s="13">
        <v>7.7080115686117079</v>
      </c>
      <c r="H342" s="14"/>
      <c r="I342" s="15">
        <v>3.1381164925067138</v>
      </c>
      <c r="J342" s="16">
        <v>-19.510163153362317</v>
      </c>
    </row>
    <row r="343" spans="1:10" x14ac:dyDescent="0.35">
      <c r="A343" s="49">
        <v>6423</v>
      </c>
      <c r="B343" s="50" t="s">
        <v>72</v>
      </c>
      <c r="C343" s="50"/>
      <c r="D343" s="50">
        <v>20.719000000000001</v>
      </c>
      <c r="E343" s="24"/>
      <c r="F343" s="13">
        <v>0.24934354772433198</v>
      </c>
      <c r="G343" s="13">
        <v>7.3339055606179056</v>
      </c>
      <c r="H343" s="14"/>
      <c r="I343" s="15">
        <v>2.8215345079692651</v>
      </c>
      <c r="J343" s="16">
        <v>-19.177751327925794</v>
      </c>
    </row>
    <row r="344" spans="1:10" x14ac:dyDescent="0.35">
      <c r="A344" s="49">
        <v>6424</v>
      </c>
      <c r="B344" s="50" t="s">
        <v>73</v>
      </c>
      <c r="C344" s="50"/>
      <c r="D344" s="50">
        <v>18.907</v>
      </c>
      <c r="E344" s="24"/>
      <c r="F344" s="13">
        <v>0.25889767244028172</v>
      </c>
      <c r="G344" s="13">
        <v>6.8761140012947086</v>
      </c>
      <c r="H344" s="14"/>
      <c r="I344" s="15">
        <v>3.1529415990526339</v>
      </c>
      <c r="J344" s="16">
        <v>-19.412348958926241</v>
      </c>
    </row>
    <row r="345" spans="1:10" x14ac:dyDescent="0.35">
      <c r="A345" s="49">
        <v>6425</v>
      </c>
      <c r="B345" s="50" t="s">
        <v>74</v>
      </c>
      <c r="C345" s="50"/>
      <c r="D345" s="50">
        <v>20.289000000000001</v>
      </c>
      <c r="E345" s="24"/>
      <c r="F345" s="13">
        <v>0.24857365904522949</v>
      </c>
      <c r="G345" s="13">
        <v>5.4801893535029018</v>
      </c>
      <c r="H345" s="14"/>
      <c r="I345" s="15">
        <v>3.0579137963478056</v>
      </c>
      <c r="J345" s="16">
        <v>-19.329309308400809</v>
      </c>
    </row>
    <row r="346" spans="1:10" x14ac:dyDescent="0.35">
      <c r="A346" s="49">
        <v>6426</v>
      </c>
      <c r="B346" s="50" t="s">
        <v>75</v>
      </c>
      <c r="C346" s="50"/>
      <c r="D346" s="50">
        <v>21.024999999999999</v>
      </c>
      <c r="E346" s="24"/>
      <c r="F346" s="13">
        <v>0.24582481157458985</v>
      </c>
      <c r="G346" s="13">
        <v>5.5708056579864067</v>
      </c>
      <c r="H346" s="14"/>
      <c r="I346" s="15">
        <v>3.1948665186767209</v>
      </c>
      <c r="J346" s="16">
        <v>-19.406808965387228</v>
      </c>
    </row>
    <row r="347" spans="1:10" x14ac:dyDescent="0.35">
      <c r="A347" s="49">
        <v>6427</v>
      </c>
      <c r="B347" s="50" t="s">
        <v>76</v>
      </c>
      <c r="C347" s="50"/>
      <c r="D347" s="50">
        <v>20.474</v>
      </c>
      <c r="E347" s="24"/>
      <c r="F347" s="13">
        <v>0.24723320078202565</v>
      </c>
      <c r="G347" s="13">
        <v>5.0804338403110298</v>
      </c>
      <c r="H347" s="14"/>
      <c r="I347" s="15">
        <v>3.4381601337986485</v>
      </c>
      <c r="J347" s="16">
        <v>-19.686660795200343</v>
      </c>
    </row>
    <row r="348" spans="1:10" x14ac:dyDescent="0.35">
      <c r="A348" s="49">
        <v>6428</v>
      </c>
      <c r="B348" s="50" t="s">
        <v>77</v>
      </c>
      <c r="C348" s="50"/>
      <c r="D348" s="50">
        <v>19.065999999999999</v>
      </c>
      <c r="E348" s="24"/>
      <c r="F348" s="13">
        <v>0.30463397286389909</v>
      </c>
      <c r="G348" s="13">
        <v>3.7905132031294446</v>
      </c>
      <c r="H348" s="14"/>
      <c r="I348" s="15">
        <v>4.6539660173811388</v>
      </c>
      <c r="J348" s="16">
        <v>-20.727687306907747</v>
      </c>
    </row>
    <row r="349" spans="1:10" x14ac:dyDescent="0.35">
      <c r="A349" s="49">
        <v>6429</v>
      </c>
      <c r="B349" s="50" t="s">
        <v>78</v>
      </c>
      <c r="C349" s="50"/>
      <c r="D349" s="50">
        <v>22.035</v>
      </c>
      <c r="E349" s="24"/>
      <c r="F349" s="13">
        <v>0.34079154523373706</v>
      </c>
      <c r="G349" s="13">
        <v>3.2559490891253118</v>
      </c>
      <c r="H349" s="14"/>
      <c r="I349" s="15">
        <v>5.8962920151376865</v>
      </c>
      <c r="J349" s="16">
        <v>-21.361402189601634</v>
      </c>
    </row>
    <row r="350" spans="1:10" x14ac:dyDescent="0.35">
      <c r="A350" s="49">
        <v>6430</v>
      </c>
      <c r="B350" s="50" t="s">
        <v>79</v>
      </c>
      <c r="C350" s="50"/>
      <c r="D350" s="50">
        <v>18.771000000000001</v>
      </c>
      <c r="E350" s="24"/>
      <c r="F350" s="13">
        <v>0.80331061466565545</v>
      </c>
      <c r="G350" s="13">
        <v>1.4769789159195679</v>
      </c>
      <c r="H350" s="14"/>
      <c r="I350" s="15">
        <v>14.79881897251421</v>
      </c>
      <c r="J350" s="16">
        <v>-21.190912144808671</v>
      </c>
    </row>
    <row r="351" spans="1:10" x14ac:dyDescent="0.35">
      <c r="A351" s="49">
        <v>6431</v>
      </c>
      <c r="B351" s="50" t="s">
        <v>80</v>
      </c>
      <c r="C351" s="50"/>
      <c r="D351" s="50">
        <v>21.920999999999999</v>
      </c>
      <c r="E351" s="24"/>
      <c r="F351" s="13">
        <v>1.4628744260462034</v>
      </c>
      <c r="G351" s="13">
        <v>0.33021514362866344</v>
      </c>
      <c r="H351" s="14"/>
      <c r="I351" s="15">
        <v>28.761901415210595</v>
      </c>
      <c r="J351" s="16">
        <v>-19.266776235609285</v>
      </c>
    </row>
    <row r="352" spans="1:10" x14ac:dyDescent="0.35">
      <c r="A352" s="49">
        <v>6432</v>
      </c>
      <c r="B352" s="50" t="s">
        <v>81</v>
      </c>
      <c r="C352" s="50"/>
      <c r="D352" s="50">
        <v>21.907</v>
      </c>
      <c r="E352" s="24"/>
      <c r="F352" s="13">
        <v>1.4926919186771452</v>
      </c>
      <c r="G352" s="13">
        <v>0.68866139760789902</v>
      </c>
      <c r="H352" s="14"/>
      <c r="I352" s="15">
        <v>29.319561283138178</v>
      </c>
      <c r="J352" s="16">
        <v>-19.400874800872675</v>
      </c>
    </row>
    <row r="353" spans="1:10" x14ac:dyDescent="0.35">
      <c r="A353" s="49">
        <v>6433</v>
      </c>
      <c r="B353" s="50" t="s">
        <v>82</v>
      </c>
      <c r="C353" s="50"/>
      <c r="D353" s="50">
        <v>19.22</v>
      </c>
      <c r="E353" s="24"/>
      <c r="F353" s="13">
        <v>1.6697796551491833</v>
      </c>
      <c r="G353" s="13">
        <v>0.6144967062738651</v>
      </c>
      <c r="H353" s="14"/>
      <c r="I353" s="15">
        <v>32.452710618404474</v>
      </c>
      <c r="J353" s="16">
        <v>-19.911942861308734</v>
      </c>
    </row>
    <row r="354" spans="1:10" x14ac:dyDescent="0.35">
      <c r="A354" s="49">
        <v>6434</v>
      </c>
      <c r="B354" s="50" t="s">
        <v>83</v>
      </c>
      <c r="C354" s="50"/>
      <c r="D354" s="50">
        <v>21.969000000000001</v>
      </c>
      <c r="E354" s="24"/>
      <c r="F354" s="13">
        <v>0.66073753563872339</v>
      </c>
      <c r="G354" s="13">
        <v>8.4032799785138312</v>
      </c>
      <c r="H354" s="14"/>
      <c r="I354" s="15">
        <v>6.4629387633196203</v>
      </c>
      <c r="J354" s="16">
        <v>-20.183071006379503</v>
      </c>
    </row>
    <row r="355" spans="1:10" x14ac:dyDescent="0.35">
      <c r="A355" s="49">
        <v>6435</v>
      </c>
      <c r="B355" s="50" t="s">
        <v>84</v>
      </c>
      <c r="C355" s="50"/>
      <c r="D355" s="50">
        <v>19.021999999999998</v>
      </c>
      <c r="E355" s="24"/>
      <c r="F355" s="13">
        <v>0.63334005317711417</v>
      </c>
      <c r="G355" s="13">
        <v>8.2399659219067232</v>
      </c>
      <c r="H355" s="14"/>
      <c r="I355" s="15">
        <v>6.2393984786687158</v>
      </c>
      <c r="J355" s="16">
        <v>-20.263471589285793</v>
      </c>
    </row>
    <row r="356" spans="1:10" x14ac:dyDescent="0.35">
      <c r="A356" s="49">
        <v>6436</v>
      </c>
      <c r="B356" s="50" t="s">
        <v>85</v>
      </c>
      <c r="C356" s="50"/>
      <c r="D356" s="50">
        <v>19.495999999999999</v>
      </c>
      <c r="E356" s="24"/>
      <c r="F356" s="13">
        <v>0.42321527887395732</v>
      </c>
      <c r="G356" s="13">
        <v>8.1922687274033343</v>
      </c>
      <c r="H356" s="14"/>
      <c r="I356" s="15">
        <v>4.8053392173982434</v>
      </c>
      <c r="J356" s="16">
        <v>-20.337435208387038</v>
      </c>
    </row>
    <row r="357" spans="1:10" x14ac:dyDescent="0.35">
      <c r="A357" s="49">
        <v>6437</v>
      </c>
      <c r="B357" s="50" t="s">
        <v>86</v>
      </c>
      <c r="C357" s="50"/>
      <c r="D357" s="50">
        <v>21.186</v>
      </c>
      <c r="E357" s="24"/>
      <c r="F357" s="13">
        <v>0.38858035931672508</v>
      </c>
      <c r="G357" s="13">
        <v>8.1352639627872136</v>
      </c>
      <c r="H357" s="14"/>
      <c r="I357" s="15">
        <v>4.6269566512619411</v>
      </c>
      <c r="J357" s="16">
        <v>-20.583093479086802</v>
      </c>
    </row>
    <row r="358" spans="1:10" x14ac:dyDescent="0.35">
      <c r="A358" s="49">
        <v>6438</v>
      </c>
      <c r="B358" s="50" t="s">
        <v>87</v>
      </c>
      <c r="C358" s="50"/>
      <c r="D358" s="50">
        <v>18.027000000000001</v>
      </c>
      <c r="E358" s="24"/>
      <c r="F358" s="13">
        <v>0.39020433782024283</v>
      </c>
      <c r="G358" s="13">
        <v>8.1258474735032102</v>
      </c>
      <c r="H358" s="14"/>
      <c r="I358" s="15">
        <v>4.7408463060797503</v>
      </c>
      <c r="J358" s="16">
        <v>-20.846468501527607</v>
      </c>
    </row>
    <row r="359" spans="1:10" x14ac:dyDescent="0.35">
      <c r="A359" s="49">
        <v>6439</v>
      </c>
      <c r="B359" s="50" t="s">
        <v>88</v>
      </c>
      <c r="C359" s="50"/>
      <c r="D359" s="50">
        <v>19.768000000000001</v>
      </c>
      <c r="E359" s="24"/>
      <c r="F359" s="13">
        <v>0.32711339408807066</v>
      </c>
      <c r="G359" s="13">
        <v>8.2821810092437644</v>
      </c>
      <c r="H359" s="14"/>
      <c r="I359" s="15">
        <v>3.9699952464773265</v>
      </c>
      <c r="J359" s="16">
        <v>-20.522089370894424</v>
      </c>
    </row>
    <row r="360" spans="1:10" x14ac:dyDescent="0.35">
      <c r="A360" s="49">
        <v>6440</v>
      </c>
      <c r="B360" s="50" t="s">
        <v>89</v>
      </c>
      <c r="C360" s="50"/>
      <c r="D360" s="50">
        <v>21.431999999999999</v>
      </c>
      <c r="E360" s="24"/>
      <c r="F360" s="13">
        <v>0.27814106934835703</v>
      </c>
      <c r="G360" s="13">
        <v>8.3778581051274799</v>
      </c>
      <c r="H360" s="14"/>
      <c r="I360" s="15">
        <v>3.4909805040743058</v>
      </c>
      <c r="J360" s="16">
        <v>-20.451082314211501</v>
      </c>
    </row>
    <row r="361" spans="1:10" x14ac:dyDescent="0.35">
      <c r="A361" s="49">
        <v>6441</v>
      </c>
      <c r="B361" s="50" t="s">
        <v>90</v>
      </c>
      <c r="C361" s="50"/>
      <c r="D361" s="50">
        <v>20.666</v>
      </c>
      <c r="E361" s="24"/>
      <c r="F361" s="13">
        <v>0.23910443501087469</v>
      </c>
      <c r="G361" s="13">
        <v>7.0617835614905529</v>
      </c>
      <c r="H361" s="14"/>
      <c r="I361" s="15">
        <v>2.7590517962191643</v>
      </c>
      <c r="J361" s="16">
        <v>-19.863612169769819</v>
      </c>
    </row>
    <row r="362" spans="1:10" x14ac:dyDescent="0.35">
      <c r="A362" s="49">
        <v>6442</v>
      </c>
      <c r="B362" s="50" t="s">
        <v>91</v>
      </c>
      <c r="C362" s="50"/>
      <c r="D362" s="50">
        <v>19.14</v>
      </c>
      <c r="E362" s="24"/>
      <c r="F362" s="13">
        <v>0.23407055072762573</v>
      </c>
      <c r="G362" s="13">
        <v>5.7247941982818418</v>
      </c>
      <c r="H362" s="14"/>
      <c r="I362" s="15">
        <v>2.6792671018487306</v>
      </c>
      <c r="J362" s="16">
        <v>-18.708612754811757</v>
      </c>
    </row>
    <row r="363" spans="1:10" x14ac:dyDescent="0.35">
      <c r="A363" s="49">
        <v>6443</v>
      </c>
      <c r="B363" s="50" t="s">
        <v>92</v>
      </c>
      <c r="C363" s="50"/>
      <c r="D363" s="50">
        <v>20.331</v>
      </c>
      <c r="E363" s="24"/>
      <c r="F363" s="13">
        <v>0.23301238626072923</v>
      </c>
      <c r="G363" s="13">
        <v>5.2405067422296732</v>
      </c>
      <c r="H363" s="14"/>
      <c r="I363" s="15">
        <v>2.7883061353127938</v>
      </c>
      <c r="J363" s="16">
        <v>-19.253600560335546</v>
      </c>
    </row>
    <row r="364" spans="1:10" x14ac:dyDescent="0.35">
      <c r="A364" s="49">
        <v>6444</v>
      </c>
      <c r="B364" s="50" t="s">
        <v>93</v>
      </c>
      <c r="C364" s="50"/>
      <c r="D364" s="50">
        <v>21.234999999999999</v>
      </c>
      <c r="E364" s="24"/>
      <c r="F364" s="13">
        <v>0.23979197680858524</v>
      </c>
      <c r="G364" s="13">
        <v>4.9848087386035171</v>
      </c>
      <c r="H364" s="14"/>
      <c r="I364" s="15">
        <v>2.9738676320633308</v>
      </c>
      <c r="J364" s="16">
        <v>-19.571206863956863</v>
      </c>
    </row>
    <row r="365" spans="1:10" x14ac:dyDescent="0.35">
      <c r="A365" s="49">
        <v>6445</v>
      </c>
      <c r="B365" s="50" t="s">
        <v>94</v>
      </c>
      <c r="C365" s="50"/>
      <c r="D365" s="50">
        <v>21.172999999999998</v>
      </c>
      <c r="E365" s="24"/>
      <c r="F365" s="13">
        <v>0.25483403734835719</v>
      </c>
      <c r="G365" s="13">
        <v>4.9206721718063351</v>
      </c>
      <c r="H365" s="14"/>
      <c r="I365" s="15">
        <v>3.2013713511994557</v>
      </c>
      <c r="J365" s="16">
        <v>-19.782750449817797</v>
      </c>
    </row>
    <row r="366" spans="1:10" x14ac:dyDescent="0.35">
      <c r="A366" s="49">
        <v>6446</v>
      </c>
      <c r="B366" s="50" t="s">
        <v>95</v>
      </c>
      <c r="C366" s="50"/>
      <c r="D366" s="50">
        <v>18.387</v>
      </c>
      <c r="E366" s="24"/>
      <c r="F366" s="13">
        <v>0.26974894427461077</v>
      </c>
      <c r="G366" s="13">
        <v>4.6702043401507849</v>
      </c>
      <c r="H366" s="14"/>
      <c r="I366" s="15">
        <v>3.4539982690253908</v>
      </c>
      <c r="J366" s="16">
        <v>-19.815261224680622</v>
      </c>
    </row>
    <row r="367" spans="1:10" x14ac:dyDescent="0.35">
      <c r="A367" s="49">
        <v>6447</v>
      </c>
      <c r="B367" s="50" t="s">
        <v>96</v>
      </c>
      <c r="C367" s="50"/>
      <c r="D367" s="50">
        <v>20.774999999999999</v>
      </c>
      <c r="E367" s="24"/>
      <c r="F367" s="13">
        <v>0.28861058335036027</v>
      </c>
      <c r="G367" s="13">
        <v>3.9785281916398487</v>
      </c>
      <c r="H367" s="14"/>
      <c r="I367" s="15">
        <v>4.1252608598557412</v>
      </c>
      <c r="J367" s="16">
        <v>-20.045424810485436</v>
      </c>
    </row>
    <row r="368" spans="1:10" x14ac:dyDescent="0.35">
      <c r="A368" s="49">
        <v>6448</v>
      </c>
      <c r="B368" s="50" t="s">
        <v>97</v>
      </c>
      <c r="C368" s="50"/>
      <c r="D368" s="50">
        <v>20.448</v>
      </c>
      <c r="E368" s="24"/>
      <c r="F368" s="13">
        <v>0.31736866954646642</v>
      </c>
      <c r="G368" s="13">
        <v>3.5391749108701189</v>
      </c>
      <c r="H368" s="14"/>
      <c r="I368" s="15">
        <v>4.4937758137864856</v>
      </c>
      <c r="J368" s="16">
        <v>-19.766279166195325</v>
      </c>
    </row>
    <row r="369" spans="1:10" x14ac:dyDescent="0.35">
      <c r="A369" s="49">
        <v>6449</v>
      </c>
      <c r="B369" s="50" t="s">
        <v>98</v>
      </c>
      <c r="C369" s="50"/>
      <c r="D369" s="50">
        <v>21.074000000000002</v>
      </c>
      <c r="E369" s="24"/>
      <c r="F369" s="13">
        <v>0.27428769810948572</v>
      </c>
      <c r="G369" s="13">
        <v>4.063958319315133</v>
      </c>
      <c r="H369" s="14"/>
      <c r="I369" s="15">
        <v>3.7993868608854329</v>
      </c>
      <c r="J369" s="16">
        <v>-20.137918002938832</v>
      </c>
    </row>
    <row r="370" spans="1:10" x14ac:dyDescent="0.35">
      <c r="A370" s="49">
        <v>6450</v>
      </c>
      <c r="B370" s="50" t="s">
        <v>117</v>
      </c>
      <c r="C370" s="50"/>
      <c r="D370" s="50">
        <v>20.832000000000001</v>
      </c>
      <c r="E370" s="24"/>
      <c r="F370" s="13">
        <v>0.2764727182921205</v>
      </c>
      <c r="G370" s="13">
        <v>3.938306326827484</v>
      </c>
      <c r="H370" s="14"/>
      <c r="I370" s="15">
        <v>3.9030720005388404</v>
      </c>
      <c r="J370" s="16">
        <v>-20.264459326533924</v>
      </c>
    </row>
    <row r="371" spans="1:10" x14ac:dyDescent="0.35">
      <c r="A371" s="49">
        <v>6451</v>
      </c>
      <c r="B371" s="50" t="s">
        <v>99</v>
      </c>
      <c r="C371" s="50"/>
      <c r="D371" s="50">
        <v>23.696999999999999</v>
      </c>
      <c r="E371" s="24"/>
      <c r="F371" s="13">
        <v>0.27101917167919853</v>
      </c>
      <c r="G371" s="13">
        <v>3.8709011643942217</v>
      </c>
      <c r="H371" s="14"/>
      <c r="I371" s="15">
        <v>3.9586299066490591</v>
      </c>
      <c r="J371" s="16">
        <v>-20.429466913029817</v>
      </c>
    </row>
    <row r="372" spans="1:10" x14ac:dyDescent="0.35">
      <c r="A372" s="49">
        <v>6452</v>
      </c>
      <c r="B372" s="50" t="s">
        <v>165</v>
      </c>
      <c r="C372" s="50"/>
      <c r="D372" s="50">
        <v>20.917000000000002</v>
      </c>
      <c r="E372" s="24"/>
      <c r="F372" s="13">
        <v>0.3341864194116988</v>
      </c>
      <c r="G372" s="13">
        <v>8.5108491350270938</v>
      </c>
      <c r="H372" s="14"/>
      <c r="I372" s="15">
        <v>3.0532113909599836</v>
      </c>
      <c r="J372" s="16">
        <v>-20.376758922431481</v>
      </c>
    </row>
    <row r="373" spans="1:10" x14ac:dyDescent="0.35">
      <c r="A373" s="49">
        <v>6453</v>
      </c>
      <c r="B373" s="50" t="s">
        <v>26</v>
      </c>
      <c r="C373" s="50"/>
      <c r="D373" s="50">
        <v>19.565999999999999</v>
      </c>
      <c r="E373" s="24"/>
      <c r="F373" s="13">
        <v>0.41139555075713669</v>
      </c>
      <c r="G373" s="13">
        <v>8.5955177867091432</v>
      </c>
      <c r="H373" s="14"/>
      <c r="I373" s="15">
        <v>3.8878106364581813</v>
      </c>
      <c r="J373" s="16">
        <v>-20.889249696664411</v>
      </c>
    </row>
    <row r="374" spans="1:10" x14ac:dyDescent="0.35">
      <c r="A374" s="49">
        <v>6454</v>
      </c>
      <c r="B374" s="50" t="s">
        <v>27</v>
      </c>
      <c r="C374" s="50"/>
      <c r="D374" s="50">
        <v>19.241</v>
      </c>
      <c r="E374" s="24"/>
      <c r="F374" s="13">
        <v>0.18767078479201063</v>
      </c>
      <c r="G374" s="13">
        <v>8.6110602416950108</v>
      </c>
      <c r="H374" s="14"/>
      <c r="I374" s="15">
        <v>2.6064389887046486</v>
      </c>
      <c r="J374" s="16">
        <v>-13.024220478218609</v>
      </c>
    </row>
    <row r="375" spans="1:10" x14ac:dyDescent="0.35">
      <c r="A375" s="49">
        <v>6455</v>
      </c>
      <c r="B375" s="50" t="s">
        <v>28</v>
      </c>
      <c r="C375" s="50"/>
      <c r="D375" s="50">
        <v>19.663</v>
      </c>
      <c r="E375" s="24"/>
      <c r="F375" s="13">
        <v>0.20073436343406226</v>
      </c>
      <c r="G375" s="13">
        <v>8.4552240892995929</v>
      </c>
      <c r="H375" s="14"/>
      <c r="I375" s="15">
        <v>2.0663260492231981</v>
      </c>
      <c r="J375" s="16">
        <v>-17.915066846914691</v>
      </c>
    </row>
    <row r="376" spans="1:10" x14ac:dyDescent="0.35">
      <c r="A376" s="49">
        <v>6456</v>
      </c>
      <c r="B376" s="50" t="s">
        <v>29</v>
      </c>
      <c r="C376" s="50"/>
      <c r="D376" s="50">
        <v>19.914000000000001</v>
      </c>
      <c r="E376" s="24"/>
      <c r="F376" s="13">
        <v>0.45041134247638737</v>
      </c>
      <c r="G376" s="13">
        <v>8.953310338449608</v>
      </c>
      <c r="H376" s="14"/>
      <c r="I376" s="15">
        <v>4.08770115539859</v>
      </c>
      <c r="J376" s="16">
        <v>-19.500451995798315</v>
      </c>
    </row>
    <row r="377" spans="1:10" x14ac:dyDescent="0.35">
      <c r="A377" s="49">
        <v>6457</v>
      </c>
      <c r="B377" s="50" t="s">
        <v>30</v>
      </c>
      <c r="C377" s="50"/>
      <c r="D377" s="50">
        <v>18.855</v>
      </c>
      <c r="E377" s="24"/>
      <c r="F377" s="13">
        <v>0.45087862460359851</v>
      </c>
      <c r="G377" s="13">
        <v>8.8307436740735206</v>
      </c>
      <c r="H377" s="14"/>
      <c r="I377" s="15">
        <v>4.1271074384278545</v>
      </c>
      <c r="J377" s="16">
        <v>-19.305770866550549</v>
      </c>
    </row>
    <row r="378" spans="1:10" x14ac:dyDescent="0.35">
      <c r="A378" s="49">
        <v>6458</v>
      </c>
      <c r="B378" s="50" t="s">
        <v>31</v>
      </c>
      <c r="C378" s="50"/>
      <c r="D378" s="50">
        <v>17.951000000000001</v>
      </c>
      <c r="E378" s="24"/>
      <c r="F378" s="13">
        <v>0.42310158360381628</v>
      </c>
      <c r="G378" s="13">
        <v>8.4909589581651961</v>
      </c>
      <c r="H378" s="14"/>
      <c r="I378" s="15">
        <v>3.8405877103642605</v>
      </c>
      <c r="J378" s="16">
        <v>-20.176220944007675</v>
      </c>
    </row>
    <row r="379" spans="1:10" x14ac:dyDescent="0.35">
      <c r="A379" s="49">
        <v>6459</v>
      </c>
      <c r="B379" s="50" t="s">
        <v>32</v>
      </c>
      <c r="C379" s="50"/>
      <c r="D379" s="50">
        <v>18.475000000000001</v>
      </c>
      <c r="E379" s="24"/>
      <c r="F379" s="13">
        <v>0.33093842868334911</v>
      </c>
      <c r="G379" s="13">
        <v>8.4953141365857103</v>
      </c>
      <c r="H379" s="14"/>
      <c r="I379" s="15">
        <v>3.1341664485764893</v>
      </c>
      <c r="J379" s="16">
        <v>-19.665169471937972</v>
      </c>
    </row>
    <row r="380" spans="1:10" x14ac:dyDescent="0.35">
      <c r="A380" s="49">
        <v>6460</v>
      </c>
      <c r="B380" s="50" t="s">
        <v>33</v>
      </c>
      <c r="C380" s="50"/>
      <c r="D380" s="50">
        <v>18.904</v>
      </c>
      <c r="E380" s="24"/>
      <c r="F380" s="13">
        <v>0.48857526187241718</v>
      </c>
      <c r="G380" s="13">
        <v>9.20305184056242</v>
      </c>
      <c r="H380" s="14"/>
      <c r="I380" s="15">
        <v>3.8558018178728908</v>
      </c>
      <c r="J380" s="16">
        <v>-19.601306876930671</v>
      </c>
    </row>
    <row r="381" spans="1:10" x14ac:dyDescent="0.35">
      <c r="A381" s="49">
        <v>6461</v>
      </c>
      <c r="B381" s="50" t="s">
        <v>34</v>
      </c>
      <c r="C381" s="50"/>
      <c r="D381" s="50">
        <v>20.628</v>
      </c>
      <c r="E381" s="24"/>
      <c r="F381" s="13">
        <v>0.1987593494209256</v>
      </c>
      <c r="G381" s="13">
        <v>8.6450643422543099</v>
      </c>
      <c r="H381" s="14"/>
      <c r="I381" s="15">
        <v>2.1835878725781988</v>
      </c>
      <c r="J381" s="16">
        <v>-17.114532914745286</v>
      </c>
    </row>
    <row r="382" spans="1:10" x14ac:dyDescent="0.35">
      <c r="A382" s="49">
        <v>6462</v>
      </c>
      <c r="B382" s="50" t="s">
        <v>35</v>
      </c>
      <c r="C382" s="50"/>
      <c r="D382" s="50">
        <v>18.172999999999998</v>
      </c>
      <c r="E382" s="24"/>
      <c r="F382" s="13">
        <v>0.30021797293870001</v>
      </c>
      <c r="G382" s="13">
        <v>8.3885738501034641</v>
      </c>
      <c r="H382" s="14"/>
      <c r="I382" s="15">
        <v>3.2674885729716956</v>
      </c>
      <c r="J382" s="16">
        <v>-21.858114174260059</v>
      </c>
    </row>
    <row r="383" spans="1:10" x14ac:dyDescent="0.35">
      <c r="A383" s="49">
        <v>6463</v>
      </c>
      <c r="B383" s="50" t="s">
        <v>36</v>
      </c>
      <c r="C383" s="50"/>
      <c r="D383" s="50">
        <v>19.407</v>
      </c>
      <c r="E383" s="24"/>
      <c r="F383" s="13">
        <v>0.30298345784190811</v>
      </c>
      <c r="G383" s="13">
        <v>8.3205611627962295</v>
      </c>
      <c r="H383" s="14"/>
      <c r="I383" s="15">
        <v>3.1844037974304302</v>
      </c>
      <c r="J383" s="16">
        <v>-22.533459967852671</v>
      </c>
    </row>
    <row r="384" spans="1:10" x14ac:dyDescent="0.35">
      <c r="A384" s="49">
        <v>6464</v>
      </c>
      <c r="B384" s="50" t="s">
        <v>37</v>
      </c>
      <c r="C384" s="50"/>
      <c r="D384" s="50">
        <v>20.125</v>
      </c>
      <c r="E384" s="24"/>
      <c r="F384" s="13">
        <v>0.33282719899948465</v>
      </c>
      <c r="G384" s="13">
        <v>8.5842451592767137</v>
      </c>
      <c r="H384" s="14"/>
      <c r="I384" s="15">
        <v>3.3637471678357018</v>
      </c>
      <c r="J384" s="16">
        <v>-22.79573149818097</v>
      </c>
    </row>
    <row r="385" spans="1:10" x14ac:dyDescent="0.35">
      <c r="A385" s="49">
        <v>6465</v>
      </c>
      <c r="B385" s="50" t="s">
        <v>38</v>
      </c>
      <c r="C385" s="50"/>
      <c r="D385" s="50">
        <v>18.652999999999999</v>
      </c>
      <c r="E385" s="24"/>
      <c r="F385" s="13">
        <v>0.29845658761969579</v>
      </c>
      <c r="G385" s="13">
        <v>8.3093474307420667</v>
      </c>
      <c r="H385" s="14"/>
      <c r="I385" s="15">
        <v>2.732765428655886</v>
      </c>
      <c r="J385" s="16">
        <v>-21.533901828537903</v>
      </c>
    </row>
    <row r="386" spans="1:10" x14ac:dyDescent="0.35">
      <c r="A386" s="49">
        <v>6466</v>
      </c>
      <c r="B386" s="50" t="s">
        <v>39</v>
      </c>
      <c r="C386" s="50"/>
      <c r="D386" s="50">
        <v>21.193999999999999</v>
      </c>
      <c r="E386" s="24"/>
      <c r="F386" s="13">
        <v>0.26945399680569071</v>
      </c>
      <c r="G386" s="13">
        <v>8.1583940150485876</v>
      </c>
      <c r="H386" s="14"/>
      <c r="I386" s="15">
        <v>2.6959560924113868</v>
      </c>
      <c r="J386" s="16">
        <v>-22.228814664746722</v>
      </c>
    </row>
    <row r="387" spans="1:10" x14ac:dyDescent="0.35">
      <c r="A387" s="49">
        <v>6467</v>
      </c>
      <c r="B387" s="50" t="s">
        <v>166</v>
      </c>
      <c r="C387" s="50"/>
      <c r="D387" s="50">
        <v>0.42099999999999999</v>
      </c>
      <c r="E387" s="24"/>
      <c r="F387" s="13">
        <v>3.0278715687032407</v>
      </c>
      <c r="G387" s="13">
        <v>0.87797562474097957</v>
      </c>
      <c r="H387" s="14"/>
      <c r="I387" s="15">
        <v>45.472739633391733</v>
      </c>
      <c r="J387" s="16">
        <v>-25.965525696473346</v>
      </c>
    </row>
    <row r="388" spans="1:10" x14ac:dyDescent="0.35">
      <c r="A388" s="49">
        <v>6468</v>
      </c>
      <c r="B388" s="50" t="s">
        <v>167</v>
      </c>
      <c r="C388" s="50"/>
      <c r="D388" s="50">
        <v>0.87</v>
      </c>
      <c r="E388" s="24"/>
      <c r="F388" s="13">
        <v>2.8824704550027955</v>
      </c>
      <c r="G388" s="13">
        <v>1.7217803518363595</v>
      </c>
      <c r="H388" s="14"/>
      <c r="I388" s="15">
        <v>45.405425139910434</v>
      </c>
      <c r="J388" s="16">
        <v>-26.021250297404606</v>
      </c>
    </row>
    <row r="389" spans="1:10" x14ac:dyDescent="0.35">
      <c r="A389" s="49">
        <v>6469</v>
      </c>
      <c r="B389" s="50" t="s">
        <v>168</v>
      </c>
      <c r="C389" s="50"/>
      <c r="D389" s="50">
        <v>1.18</v>
      </c>
      <c r="E389" s="24"/>
      <c r="F389" s="13">
        <v>2.9815810576020487</v>
      </c>
      <c r="G389" s="13">
        <v>1.9193812177045069</v>
      </c>
      <c r="H389" s="14"/>
      <c r="I389" s="15">
        <v>45.287419822665029</v>
      </c>
      <c r="J389" s="16">
        <v>-25.950749893833702</v>
      </c>
    </row>
    <row r="390" spans="1:10" x14ac:dyDescent="0.35">
      <c r="A390" s="49">
        <v>6470</v>
      </c>
      <c r="B390" s="50" t="s">
        <v>169</v>
      </c>
      <c r="C390" s="50"/>
      <c r="D390" s="50">
        <v>1.6930000000000001</v>
      </c>
      <c r="E390" s="24"/>
      <c r="F390" s="13">
        <v>2.858448635263326</v>
      </c>
      <c r="G390" s="13">
        <v>1.9772063652596783</v>
      </c>
      <c r="H390" s="14"/>
      <c r="I390" s="15">
        <v>45.179485928162492</v>
      </c>
      <c r="J390" s="16">
        <v>-25.922253012092298</v>
      </c>
    </row>
    <row r="391" spans="1:10" x14ac:dyDescent="0.35">
      <c r="A391" s="49">
        <v>6471</v>
      </c>
      <c r="B391" s="50" t="s">
        <v>170</v>
      </c>
      <c r="C391" s="50"/>
      <c r="D391" s="50">
        <v>1.901</v>
      </c>
      <c r="E391" s="24"/>
      <c r="F391" s="13">
        <v>2.8468305939842091</v>
      </c>
      <c r="G391" s="13">
        <v>1.9754082559277029</v>
      </c>
      <c r="H391" s="14"/>
      <c r="I391" s="15">
        <v>45.077644830514615</v>
      </c>
      <c r="J391" s="16">
        <v>-25.954879000258082</v>
      </c>
    </row>
    <row r="392" spans="1:10" x14ac:dyDescent="0.35">
      <c r="A392" s="49">
        <v>6472</v>
      </c>
      <c r="B392" s="50" t="s">
        <v>160</v>
      </c>
      <c r="C392" s="50"/>
      <c r="D392" s="50">
        <v>3.262</v>
      </c>
      <c r="E392" s="24"/>
      <c r="F392" s="13">
        <v>2.8207422684262502</v>
      </c>
      <c r="G392" s="13">
        <v>2.0297032215995001</v>
      </c>
      <c r="H392" s="14"/>
      <c r="I392" s="15">
        <v>45.003371372363546</v>
      </c>
      <c r="J392" s="16">
        <v>-26.026142645315765</v>
      </c>
    </row>
    <row r="393" spans="1:10" x14ac:dyDescent="0.35">
      <c r="A393" s="49">
        <v>6473</v>
      </c>
      <c r="B393" s="50" t="s">
        <v>161</v>
      </c>
      <c r="C393" s="50"/>
      <c r="D393" s="50">
        <v>5.7839999999999998</v>
      </c>
      <c r="E393" s="24"/>
      <c r="F393" s="13">
        <v>2.8025553594196859</v>
      </c>
      <c r="G393" s="13">
        <v>1.8903769822251251</v>
      </c>
      <c r="H393" s="14"/>
      <c r="I393" s="15">
        <v>44.201177906886116</v>
      </c>
      <c r="J393" s="16">
        <v>-26.170224677278384</v>
      </c>
    </row>
    <row r="394" spans="1:10" x14ac:dyDescent="0.35">
      <c r="A394" s="49">
        <v>6474</v>
      </c>
      <c r="B394" s="50" t="s">
        <v>162</v>
      </c>
      <c r="C394" s="50"/>
      <c r="D394" s="50">
        <v>8.6959999999999997</v>
      </c>
      <c r="E394" s="24"/>
      <c r="F394" s="13">
        <v>2.7910457722256421</v>
      </c>
      <c r="G394" s="13">
        <v>1.9698947751957463</v>
      </c>
      <c r="H394" s="14"/>
      <c r="I394" s="15">
        <v>43.743813567357684</v>
      </c>
      <c r="J394" s="16">
        <v>-26.08514104950677</v>
      </c>
    </row>
    <row r="395" spans="1:10" x14ac:dyDescent="0.35">
      <c r="A395" s="49">
        <v>6475</v>
      </c>
      <c r="B395" s="50" t="s">
        <v>3</v>
      </c>
      <c r="C395" s="50"/>
      <c r="D395" s="50">
        <v>0.83099999999999996</v>
      </c>
      <c r="E395" s="24"/>
      <c r="F395" s="13">
        <v>9.9039058898060439</v>
      </c>
      <c r="G395" s="13">
        <v>11.22389561015655</v>
      </c>
      <c r="H395" s="14"/>
      <c r="I395" s="15">
        <v>43.131826718025032</v>
      </c>
      <c r="J395" s="16">
        <v>-18.264709451914626</v>
      </c>
    </row>
    <row r="396" spans="1:10" x14ac:dyDescent="0.35">
      <c r="A396" s="49">
        <v>6476</v>
      </c>
      <c r="B396" s="50" t="s">
        <v>4</v>
      </c>
      <c r="C396" s="50"/>
      <c r="D396" s="50">
        <v>0.79200000000000004</v>
      </c>
      <c r="E396" s="24"/>
      <c r="F396" s="13">
        <v>9.7448668234897475</v>
      </c>
      <c r="G396" s="13">
        <v>-4.5157797748491042</v>
      </c>
      <c r="H396" s="14"/>
      <c r="I396" s="15">
        <v>41.046285358196293</v>
      </c>
      <c r="J396" s="16">
        <v>-26.474823133609448</v>
      </c>
    </row>
    <row r="397" spans="1:10" x14ac:dyDescent="0.35">
      <c r="A397" s="51">
        <v>6477</v>
      </c>
      <c r="B397" s="52" t="s">
        <v>5</v>
      </c>
      <c r="C397" s="52"/>
      <c r="D397" s="52">
        <v>0.88700000000000001</v>
      </c>
      <c r="E397" s="53"/>
      <c r="F397" s="54">
        <v>9.934484787275375</v>
      </c>
      <c r="G397" s="54">
        <v>47.575843786417678</v>
      </c>
      <c r="H397" s="55"/>
      <c r="I397" s="56">
        <v>42.127790761348841</v>
      </c>
      <c r="J397" s="57">
        <v>37.546430951737612</v>
      </c>
    </row>
    <row r="398" spans="1:10" x14ac:dyDescent="0.35">
      <c r="A398" s="49">
        <v>6494</v>
      </c>
      <c r="B398" s="50" t="s">
        <v>134</v>
      </c>
      <c r="C398" s="50"/>
      <c r="D398" s="50">
        <v>100</v>
      </c>
      <c r="E398" s="24"/>
      <c r="F398" s="13">
        <v>9.0320815522753704E-3</v>
      </c>
      <c r="G398" s="13">
        <v>5.7710295835182723</v>
      </c>
      <c r="H398" s="14"/>
      <c r="I398" s="15">
        <v>1.1777286139014411E-2</v>
      </c>
      <c r="J398" s="16" t="e">
        <v>#N/A</v>
      </c>
    </row>
    <row r="399" spans="1:10" x14ac:dyDescent="0.35">
      <c r="A399" s="49">
        <v>6495</v>
      </c>
      <c r="B399" s="50" t="s">
        <v>134</v>
      </c>
      <c r="C399" s="50"/>
      <c r="D399" s="50">
        <v>100</v>
      </c>
      <c r="E399" s="24"/>
      <c r="F399" s="13">
        <v>2.0327958480824363E-3</v>
      </c>
      <c r="G399" s="13" t="e">
        <v>#N/A</v>
      </c>
      <c r="H399" s="14"/>
      <c r="I399" s="15">
        <v>3.2355181700589042E-3</v>
      </c>
      <c r="J399" s="16" t="e">
        <v>#N/A</v>
      </c>
    </row>
    <row r="400" spans="1:10" x14ac:dyDescent="0.35">
      <c r="A400" s="49">
        <v>6496</v>
      </c>
      <c r="B400" s="50" t="s">
        <v>151</v>
      </c>
      <c r="C400" s="50"/>
      <c r="D400" s="50">
        <v>1.3280000000000001</v>
      </c>
      <c r="E400" s="24"/>
      <c r="F400" s="13">
        <v>11.734358563085395</v>
      </c>
      <c r="G400" s="13">
        <v>4.7891938894590922</v>
      </c>
      <c r="H400" s="14"/>
      <c r="I400" s="15">
        <v>30.116144653688337</v>
      </c>
      <c r="J400" s="16">
        <v>-15.312772890914193</v>
      </c>
    </row>
    <row r="401" spans="1:10" x14ac:dyDescent="0.35">
      <c r="A401" s="49">
        <v>6497</v>
      </c>
      <c r="B401" s="50" t="s">
        <v>151</v>
      </c>
      <c r="C401" s="50"/>
      <c r="D401" s="50">
        <v>1.0580000000000001</v>
      </c>
      <c r="E401" s="24"/>
      <c r="F401" s="13">
        <v>11.68097803235203</v>
      </c>
      <c r="G401" s="13">
        <v>4.6773958188845901</v>
      </c>
      <c r="H401" s="14"/>
      <c r="I401" s="15">
        <v>30.067688703231703</v>
      </c>
      <c r="J401" s="16">
        <v>-15.35774283443887</v>
      </c>
    </row>
    <row r="402" spans="1:10" x14ac:dyDescent="0.35">
      <c r="A402" s="49">
        <v>6498</v>
      </c>
      <c r="B402" s="50" t="s">
        <v>11</v>
      </c>
      <c r="C402" s="50"/>
      <c r="D402" s="50">
        <v>1.194</v>
      </c>
      <c r="E402" s="24"/>
      <c r="F402" s="13">
        <v>11.681533929802184</v>
      </c>
      <c r="G402" s="13">
        <v>4.7327401937218747</v>
      </c>
      <c r="H402" s="14"/>
      <c r="I402" s="15">
        <v>30.108745718194712</v>
      </c>
      <c r="J402" s="16">
        <v>-15.276231395750258</v>
      </c>
    </row>
    <row r="403" spans="1:10" x14ac:dyDescent="0.35">
      <c r="A403" s="49">
        <v>6499</v>
      </c>
      <c r="B403" s="50" t="s">
        <v>11</v>
      </c>
      <c r="C403" s="50"/>
      <c r="D403" s="50">
        <v>1.9590000000000001</v>
      </c>
      <c r="E403" s="24"/>
      <c r="F403" s="13">
        <v>11.678506009216465</v>
      </c>
      <c r="G403" s="13">
        <v>4.7655676907655646</v>
      </c>
      <c r="H403" s="14"/>
      <c r="I403" s="15">
        <v>30.051175652997326</v>
      </c>
      <c r="J403" s="16">
        <v>-15.260978974869698</v>
      </c>
    </row>
    <row r="404" spans="1:10" x14ac:dyDescent="0.35">
      <c r="A404" s="49">
        <v>6500</v>
      </c>
      <c r="B404" s="50" t="s">
        <v>11</v>
      </c>
      <c r="C404" s="50"/>
      <c r="D404" s="50">
        <v>2.883</v>
      </c>
      <c r="E404" s="24"/>
      <c r="F404" s="13">
        <v>11.647728551214948</v>
      </c>
      <c r="G404" s="13">
        <v>4.9805598134741107</v>
      </c>
      <c r="H404" s="14"/>
      <c r="I404" s="15">
        <v>29.941168664239164</v>
      </c>
      <c r="J404" s="16">
        <v>-15.221846645718976</v>
      </c>
    </row>
    <row r="405" spans="1:10" x14ac:dyDescent="0.35">
      <c r="A405" s="49">
        <v>6501</v>
      </c>
      <c r="B405" s="50" t="s">
        <v>171</v>
      </c>
      <c r="C405" s="50"/>
      <c r="D405" s="50">
        <v>1.843</v>
      </c>
      <c r="E405" s="24"/>
      <c r="F405" s="13">
        <v>2.7599618072544305</v>
      </c>
      <c r="G405" s="13">
        <v>1.9242943681252913</v>
      </c>
      <c r="H405" s="14"/>
      <c r="I405" s="15">
        <v>45.220009237318095</v>
      </c>
      <c r="J405" s="16">
        <v>-25.969958106600913</v>
      </c>
    </row>
    <row r="406" spans="1:10" x14ac:dyDescent="0.35">
      <c r="A406" s="49">
        <v>6502</v>
      </c>
      <c r="B406" s="50" t="s">
        <v>172</v>
      </c>
      <c r="C406" s="50"/>
      <c r="D406" s="50">
        <v>5.1040000000000001</v>
      </c>
      <c r="E406" s="24"/>
      <c r="F406" s="13">
        <v>2.772537440633239</v>
      </c>
      <c r="G406" s="13">
        <v>1.9718290030431116</v>
      </c>
      <c r="H406" s="14"/>
      <c r="I406" s="15">
        <v>44.326091795297572</v>
      </c>
      <c r="J406" s="16">
        <v>-25.967872292301251</v>
      </c>
    </row>
    <row r="407" spans="1:10" x14ac:dyDescent="0.35">
      <c r="A407" s="49">
        <v>6503</v>
      </c>
      <c r="B407" s="50" t="s">
        <v>162</v>
      </c>
      <c r="C407" s="50"/>
      <c r="D407" s="50">
        <v>8.2880000000000003</v>
      </c>
      <c r="E407" s="24"/>
      <c r="F407" s="13">
        <v>2.7754504123163968</v>
      </c>
      <c r="G407" s="13">
        <v>2.0332649171752002</v>
      </c>
      <c r="H407" s="14"/>
      <c r="I407" s="15">
        <v>43.749374368242179</v>
      </c>
      <c r="J407" s="16">
        <v>-25.974166415197224</v>
      </c>
    </row>
    <row r="408" spans="1:10" x14ac:dyDescent="0.35">
      <c r="A408" s="49">
        <v>6504</v>
      </c>
      <c r="B408" s="50" t="s">
        <v>3</v>
      </c>
      <c r="C408" s="50"/>
      <c r="D408" s="50">
        <v>1.196</v>
      </c>
      <c r="E408" s="24"/>
      <c r="F408" s="13">
        <v>9.8271371190364061</v>
      </c>
      <c r="G408" s="13">
        <v>11.211216387640224</v>
      </c>
      <c r="H408" s="14"/>
      <c r="I408" s="15">
        <v>43.314282124425688</v>
      </c>
      <c r="J408" s="16">
        <v>-18.215026014171645</v>
      </c>
    </row>
    <row r="409" spans="1:10" x14ac:dyDescent="0.35">
      <c r="A409" s="49">
        <v>6505</v>
      </c>
      <c r="B409" s="50" t="s">
        <v>4</v>
      </c>
      <c r="C409" s="50"/>
      <c r="D409" s="50">
        <v>0.90100000000000002</v>
      </c>
      <c r="E409" s="24"/>
      <c r="F409" s="13">
        <v>9.4143203942068219</v>
      </c>
      <c r="G409" s="13">
        <v>-4.5332786088187635</v>
      </c>
      <c r="H409" s="14"/>
      <c r="I409" s="15">
        <v>40.424226459881332</v>
      </c>
      <c r="J409" s="16">
        <v>-26.528930814808447</v>
      </c>
    </row>
    <row r="410" spans="1:10" x14ac:dyDescent="0.35">
      <c r="A410" s="49">
        <v>6506</v>
      </c>
      <c r="B410" s="50" t="s">
        <v>5</v>
      </c>
      <c r="C410" s="50"/>
      <c r="D410" s="50">
        <v>0.93899999999999995</v>
      </c>
      <c r="E410" s="24"/>
      <c r="F410" s="13">
        <v>9.783654138619239</v>
      </c>
      <c r="G410" s="13">
        <v>47.56309456331951</v>
      </c>
      <c r="H410" s="14"/>
      <c r="I410" s="15">
        <v>42.192673048318724</v>
      </c>
      <c r="J410" s="16">
        <v>37.501102057811586</v>
      </c>
    </row>
    <row r="411" spans="1:10" x14ac:dyDescent="0.35">
      <c r="A411" s="49">
        <v>6507</v>
      </c>
      <c r="B411" s="50" t="s">
        <v>173</v>
      </c>
      <c r="C411" s="50"/>
      <c r="D411" s="50">
        <v>18.646999999999998</v>
      </c>
      <c r="E411" s="24"/>
      <c r="F411" s="13">
        <v>0.65445943445810884</v>
      </c>
      <c r="G411" s="13">
        <v>8.01444065642551</v>
      </c>
      <c r="H411" s="14"/>
      <c r="I411" s="15">
        <v>6.398160401284497</v>
      </c>
      <c r="J411" s="16">
        <v>-20.463806697928721</v>
      </c>
    </row>
    <row r="412" spans="1:10" x14ac:dyDescent="0.35">
      <c r="A412" s="49">
        <v>6508</v>
      </c>
      <c r="B412" s="50" t="s">
        <v>26</v>
      </c>
      <c r="C412" s="50"/>
      <c r="D412" s="50">
        <v>23.294</v>
      </c>
      <c r="E412" s="24"/>
      <c r="F412" s="13">
        <v>0.61126517204879816</v>
      </c>
      <c r="G412" s="13">
        <v>8.0456473596616913</v>
      </c>
      <c r="H412" s="14"/>
      <c r="I412" s="15">
        <v>6.0358651189108645</v>
      </c>
      <c r="J412" s="16">
        <v>-20.184122148689919</v>
      </c>
    </row>
    <row r="413" spans="1:10" x14ac:dyDescent="0.35">
      <c r="A413" s="49">
        <v>6509</v>
      </c>
      <c r="B413" s="50" t="s">
        <v>27</v>
      </c>
      <c r="C413" s="50"/>
      <c r="D413" s="50">
        <v>19.867999999999999</v>
      </c>
      <c r="E413" s="24"/>
      <c r="F413" s="13">
        <v>0.41228323281958196</v>
      </c>
      <c r="G413" s="13">
        <v>8.1576727898129278</v>
      </c>
      <c r="H413" s="14"/>
      <c r="I413" s="15">
        <v>4.7114342751144633</v>
      </c>
      <c r="J413" s="16">
        <v>-20.410701832584298</v>
      </c>
    </row>
    <row r="414" spans="1:10" x14ac:dyDescent="0.35">
      <c r="A414" s="49">
        <v>6510</v>
      </c>
      <c r="B414" s="50" t="s">
        <v>28</v>
      </c>
      <c r="C414" s="50"/>
      <c r="D414" s="50">
        <v>18.573</v>
      </c>
      <c r="E414" s="24"/>
      <c r="F414" s="13">
        <v>0.38033519474971555</v>
      </c>
      <c r="G414" s="13">
        <v>7.9074292427443726</v>
      </c>
      <c r="H414" s="14"/>
      <c r="I414" s="15">
        <v>4.7138257773985837</v>
      </c>
      <c r="J414" s="16">
        <v>-20.862556155549619</v>
      </c>
    </row>
    <row r="415" spans="1:10" x14ac:dyDescent="0.35">
      <c r="A415" s="49">
        <v>6511</v>
      </c>
      <c r="B415" s="50" t="s">
        <v>29</v>
      </c>
      <c r="C415" s="50"/>
      <c r="D415" s="50">
        <v>20.417000000000002</v>
      </c>
      <c r="E415" s="24"/>
      <c r="F415" s="13">
        <v>0.32075410805799681</v>
      </c>
      <c r="G415" s="13">
        <v>8.0727487482059512</v>
      </c>
      <c r="H415" s="14"/>
      <c r="I415" s="15">
        <v>4.0156747038885552</v>
      </c>
      <c r="J415" s="16">
        <v>-20.689649175257941</v>
      </c>
    </row>
    <row r="416" spans="1:10" x14ac:dyDescent="0.35">
      <c r="A416" s="49">
        <v>6512</v>
      </c>
      <c r="B416" s="50" t="s">
        <v>30</v>
      </c>
      <c r="C416" s="50"/>
      <c r="D416" s="50">
        <v>21.29</v>
      </c>
      <c r="E416" s="24"/>
      <c r="F416" s="13">
        <v>0.32073020447775746</v>
      </c>
      <c r="G416" s="13">
        <v>8.0173167343940062</v>
      </c>
      <c r="H416" s="14"/>
      <c r="I416" s="15">
        <v>4.026692786936624</v>
      </c>
      <c r="J416" s="16">
        <v>-20.621950902242141</v>
      </c>
    </row>
    <row r="417" spans="1:10" x14ac:dyDescent="0.35">
      <c r="A417" s="49">
        <v>6513</v>
      </c>
      <c r="B417" s="50" t="s">
        <v>31</v>
      </c>
      <c r="C417" s="50"/>
      <c r="D417" s="50">
        <v>19.645</v>
      </c>
      <c r="E417" s="24"/>
      <c r="F417" s="13">
        <v>0.27033235699238306</v>
      </c>
      <c r="G417" s="13">
        <v>7.9930190995140826</v>
      </c>
      <c r="H417" s="14"/>
      <c r="I417" s="15">
        <v>3.4420511191682892</v>
      </c>
      <c r="J417" s="16">
        <v>-20.739211553777739</v>
      </c>
    </row>
    <row r="418" spans="1:10" x14ac:dyDescent="0.35">
      <c r="A418" s="49">
        <v>6514</v>
      </c>
      <c r="B418" s="50" t="s">
        <v>32</v>
      </c>
      <c r="C418" s="50"/>
      <c r="D418" s="50">
        <v>20.116</v>
      </c>
      <c r="E418" s="24"/>
      <c r="F418" s="13">
        <v>0.22748561609998974</v>
      </c>
      <c r="G418" s="13">
        <v>7.0473381796030976</v>
      </c>
      <c r="H418" s="14"/>
      <c r="I418" s="15">
        <v>2.7262891719277405</v>
      </c>
      <c r="J418" s="16">
        <v>-19.757130058128649</v>
      </c>
    </row>
    <row r="419" spans="1:10" x14ac:dyDescent="0.35">
      <c r="A419" s="49">
        <v>6515</v>
      </c>
      <c r="B419" s="50" t="s">
        <v>33</v>
      </c>
      <c r="C419" s="50"/>
      <c r="D419" s="50">
        <v>20</v>
      </c>
      <c r="E419" s="24"/>
      <c r="F419" s="13">
        <v>0.22499354045821515</v>
      </c>
      <c r="G419" s="13">
        <v>5.4703856966314186</v>
      </c>
      <c r="H419" s="14"/>
      <c r="I419" s="15">
        <v>2.7775305730870663</v>
      </c>
      <c r="J419" s="16">
        <v>-18.724381812028099</v>
      </c>
    </row>
    <row r="420" spans="1:10" x14ac:dyDescent="0.35">
      <c r="A420" s="49">
        <v>6516</v>
      </c>
      <c r="B420" s="50" t="s">
        <v>34</v>
      </c>
      <c r="C420" s="50"/>
      <c r="D420" s="50">
        <v>20.859000000000002</v>
      </c>
      <c r="E420" s="24"/>
      <c r="F420" s="13">
        <v>0.2335576992929724</v>
      </c>
      <c r="G420" s="13">
        <v>4.959411448383765</v>
      </c>
      <c r="H420" s="14"/>
      <c r="I420" s="15">
        <v>2.9321156320352584</v>
      </c>
      <c r="J420" s="16">
        <v>-19.528019042481432</v>
      </c>
    </row>
    <row r="421" spans="1:10" x14ac:dyDescent="0.35">
      <c r="A421" s="49">
        <v>6517</v>
      </c>
      <c r="B421" s="50" t="s">
        <v>35</v>
      </c>
      <c r="C421" s="50"/>
      <c r="D421" s="50">
        <v>20.282</v>
      </c>
      <c r="E421" s="24"/>
      <c r="F421" s="13">
        <v>0.244302331116307</v>
      </c>
      <c r="G421" s="13">
        <v>4.8936977909785355</v>
      </c>
      <c r="H421" s="14"/>
      <c r="I421" s="15">
        <v>3.1839910835324754</v>
      </c>
      <c r="J421" s="16">
        <v>-19.838812201352606</v>
      </c>
    </row>
    <row r="422" spans="1:10" x14ac:dyDescent="0.35">
      <c r="A422" s="49">
        <v>6518</v>
      </c>
      <c r="B422" s="50" t="s">
        <v>36</v>
      </c>
      <c r="C422" s="50"/>
      <c r="D422" s="50">
        <v>17.937999999999999</v>
      </c>
      <c r="E422" s="24"/>
      <c r="F422" s="13">
        <v>0.26424965539542511</v>
      </c>
      <c r="G422" s="13">
        <v>4.7511027143233955</v>
      </c>
      <c r="H422" s="14"/>
      <c r="I422" s="15">
        <v>3.2824149659232882</v>
      </c>
      <c r="J422" s="16">
        <v>-19.810938982502513</v>
      </c>
    </row>
    <row r="423" spans="1:10" x14ac:dyDescent="0.35">
      <c r="A423" s="49">
        <v>6519</v>
      </c>
      <c r="B423" s="50" t="s">
        <v>37</v>
      </c>
      <c r="C423" s="50"/>
      <c r="D423" s="50">
        <v>22.803999999999998</v>
      </c>
      <c r="E423" s="24"/>
      <c r="F423" s="13">
        <v>0.26975607067756896</v>
      </c>
      <c r="G423" s="13">
        <v>4.6700415969192557</v>
      </c>
      <c r="H423" s="14"/>
      <c r="I423" s="15">
        <v>3.4662212284923268</v>
      </c>
      <c r="J423" s="16">
        <v>-19.786615392962542</v>
      </c>
    </row>
    <row r="424" spans="1:10" x14ac:dyDescent="0.35">
      <c r="A424" s="49">
        <v>6520</v>
      </c>
      <c r="B424" s="50" t="s">
        <v>38</v>
      </c>
      <c r="C424" s="50"/>
      <c r="D424" s="50">
        <v>19.055</v>
      </c>
      <c r="E424" s="24"/>
      <c r="F424" s="13">
        <v>0.29518963586750868</v>
      </c>
      <c r="G424" s="13">
        <v>3.9660929955660587</v>
      </c>
      <c r="H424" s="14"/>
      <c r="I424" s="15">
        <v>4.1089637469039841</v>
      </c>
      <c r="J424" s="16">
        <v>-20.181104784080105</v>
      </c>
    </row>
    <row r="425" spans="1:10" x14ac:dyDescent="0.35">
      <c r="A425" s="49">
        <v>6521</v>
      </c>
      <c r="B425" s="50" t="s">
        <v>39</v>
      </c>
      <c r="C425" s="50"/>
      <c r="D425" s="50">
        <v>21.071999999999999</v>
      </c>
      <c r="E425" s="24"/>
      <c r="F425" s="13">
        <v>0.30596036597456344</v>
      </c>
      <c r="G425" s="13">
        <v>3.4303999042593918</v>
      </c>
      <c r="H425" s="14"/>
      <c r="I425" s="15">
        <v>4.5087203656800332</v>
      </c>
      <c r="J425" s="16">
        <v>-19.642654699601575</v>
      </c>
    </row>
    <row r="426" spans="1:10" x14ac:dyDescent="0.35">
      <c r="A426" s="49">
        <v>6522</v>
      </c>
      <c r="B426" s="50" t="s">
        <v>40</v>
      </c>
      <c r="C426" s="50"/>
      <c r="D426" s="50">
        <v>18.614000000000001</v>
      </c>
      <c r="E426" s="24"/>
      <c r="F426" s="13">
        <v>0.2774873455654302</v>
      </c>
      <c r="G426" s="13">
        <v>3.8716767172231847</v>
      </c>
      <c r="H426" s="14"/>
      <c r="I426" s="15">
        <v>3.8411131686881732</v>
      </c>
      <c r="J426" s="16">
        <v>-20.110139426507633</v>
      </c>
    </row>
    <row r="427" spans="1:10" x14ac:dyDescent="0.35">
      <c r="A427" s="49">
        <v>6523</v>
      </c>
      <c r="B427" s="50" t="s">
        <v>41</v>
      </c>
      <c r="C427" s="50"/>
      <c r="D427" s="50">
        <v>22.574999999999999</v>
      </c>
      <c r="E427" s="24"/>
      <c r="F427" s="13">
        <v>0.26819480105829385</v>
      </c>
      <c r="G427" s="13">
        <v>3.8192267040758701</v>
      </c>
      <c r="H427" s="14"/>
      <c r="I427" s="15">
        <v>3.9893974867592288</v>
      </c>
      <c r="J427" s="16">
        <v>-20.609026975283953</v>
      </c>
    </row>
    <row r="428" spans="1:10" x14ac:dyDescent="0.35">
      <c r="A428" s="49">
        <v>6524</v>
      </c>
      <c r="B428" s="50" t="s">
        <v>42</v>
      </c>
      <c r="C428" s="50"/>
      <c r="D428" s="50">
        <v>17.786000000000001</v>
      </c>
      <c r="E428" s="24"/>
      <c r="F428" s="13">
        <v>0.27533959280631626</v>
      </c>
      <c r="G428" s="13">
        <v>3.7695114576517614</v>
      </c>
      <c r="H428" s="14"/>
      <c r="I428" s="15">
        <v>4.1037925558506023</v>
      </c>
      <c r="J428" s="16">
        <v>-20.671889913258855</v>
      </c>
    </row>
    <row r="429" spans="1:10" x14ac:dyDescent="0.35">
      <c r="A429" s="49">
        <v>6525</v>
      </c>
      <c r="B429" s="50" t="s">
        <v>174</v>
      </c>
      <c r="C429" s="50"/>
      <c r="D429" s="50">
        <v>18.952000000000002</v>
      </c>
      <c r="E429" s="24"/>
      <c r="F429" s="13">
        <v>0.66160059045048403</v>
      </c>
      <c r="G429" s="13">
        <v>8.444604863576366</v>
      </c>
      <c r="H429" s="14"/>
      <c r="I429" s="15">
        <v>7.4663440085139348</v>
      </c>
      <c r="J429" s="16">
        <v>-21.808797923257149</v>
      </c>
    </row>
    <row r="430" spans="1:10" x14ac:dyDescent="0.35">
      <c r="A430" s="49">
        <v>6526</v>
      </c>
      <c r="B430" s="50" t="s">
        <v>44</v>
      </c>
      <c r="C430" s="50"/>
      <c r="D430" s="50">
        <v>19.042000000000002</v>
      </c>
      <c r="E430" s="24"/>
      <c r="F430" s="13">
        <v>0.56882511694594617</v>
      </c>
      <c r="G430" s="13">
        <v>8.2757628967341557</v>
      </c>
      <c r="H430" s="14"/>
      <c r="I430" s="15">
        <v>5.8792229913983896</v>
      </c>
      <c r="J430" s="16">
        <v>-20.242598956407768</v>
      </c>
    </row>
    <row r="431" spans="1:10" x14ac:dyDescent="0.35">
      <c r="A431" s="49">
        <v>6527</v>
      </c>
      <c r="B431" s="50" t="s">
        <v>45</v>
      </c>
      <c r="C431" s="50"/>
      <c r="D431" s="50">
        <v>19.428000000000001</v>
      </c>
      <c r="E431" s="24"/>
      <c r="F431" s="13">
        <v>0.48582667911734906</v>
      </c>
      <c r="G431" s="13">
        <v>8.4198369055048854</v>
      </c>
      <c r="H431" s="14"/>
      <c r="I431" s="15">
        <v>5.2964373256322483</v>
      </c>
      <c r="J431" s="16">
        <v>-20.228741242197625</v>
      </c>
    </row>
    <row r="432" spans="1:10" x14ac:dyDescent="0.35">
      <c r="A432" s="49">
        <v>6528</v>
      </c>
      <c r="B432" s="50" t="s">
        <v>46</v>
      </c>
      <c r="C432" s="50"/>
      <c r="D432" s="50">
        <v>21.785</v>
      </c>
      <c r="E432" s="24"/>
      <c r="F432" s="13">
        <v>0.45022905517547651</v>
      </c>
      <c r="G432" s="13">
        <v>8.4130096133771097</v>
      </c>
      <c r="H432" s="14"/>
      <c r="I432" s="15">
        <v>4.9495927718789554</v>
      </c>
      <c r="J432" s="16">
        <v>-19.907808419623898</v>
      </c>
    </row>
    <row r="433" spans="1:10" x14ac:dyDescent="0.35">
      <c r="A433" s="49">
        <v>6529</v>
      </c>
      <c r="B433" s="50" t="s">
        <v>47</v>
      </c>
      <c r="C433" s="50"/>
      <c r="D433" s="50">
        <v>18.556999999999999</v>
      </c>
      <c r="E433" s="24"/>
      <c r="F433" s="13">
        <v>0.42385805544591698</v>
      </c>
      <c r="G433" s="13">
        <v>8.350775138244563</v>
      </c>
      <c r="H433" s="14"/>
      <c r="I433" s="15">
        <v>4.7576431700381168</v>
      </c>
      <c r="J433" s="16">
        <v>-19.892654292407325</v>
      </c>
    </row>
    <row r="434" spans="1:10" x14ac:dyDescent="0.35">
      <c r="A434" s="49">
        <v>6530</v>
      </c>
      <c r="B434" s="50" t="s">
        <v>48</v>
      </c>
      <c r="C434" s="50"/>
      <c r="D434" s="50">
        <v>20.709</v>
      </c>
      <c r="E434" s="24"/>
      <c r="F434" s="13">
        <v>0.43212717765833902</v>
      </c>
      <c r="G434" s="13">
        <v>8.1999115345099831</v>
      </c>
      <c r="H434" s="14"/>
      <c r="I434" s="15">
        <v>4.8160146599094951</v>
      </c>
      <c r="J434" s="16">
        <v>-19.93252858046996</v>
      </c>
    </row>
    <row r="435" spans="1:10" x14ac:dyDescent="0.35">
      <c r="A435" s="49">
        <v>6531</v>
      </c>
      <c r="B435" s="50" t="s">
        <v>49</v>
      </c>
      <c r="C435" s="50"/>
      <c r="D435" s="50">
        <v>19.314</v>
      </c>
      <c r="E435" s="24"/>
      <c r="F435" s="13">
        <v>0.36335123052957596</v>
      </c>
      <c r="G435" s="13">
        <v>8.3573014533334309</v>
      </c>
      <c r="H435" s="14"/>
      <c r="I435" s="15">
        <v>4.4719973878907764</v>
      </c>
      <c r="J435" s="16">
        <v>-20.712192475132817</v>
      </c>
    </row>
    <row r="436" spans="1:10" x14ac:dyDescent="0.35">
      <c r="A436" s="49">
        <v>6532</v>
      </c>
      <c r="B436" s="50" t="s">
        <v>50</v>
      </c>
      <c r="C436" s="50"/>
      <c r="D436" s="50">
        <v>19.841000000000001</v>
      </c>
      <c r="E436" s="24"/>
      <c r="F436" s="13">
        <v>0.2872213275780735</v>
      </c>
      <c r="G436" s="13">
        <v>8.4008653671636022</v>
      </c>
      <c r="H436" s="14"/>
      <c r="I436" s="15">
        <v>3.9080284736385078</v>
      </c>
      <c r="J436" s="16">
        <v>-21.279593297579851</v>
      </c>
    </row>
    <row r="437" spans="1:10" x14ac:dyDescent="0.35">
      <c r="A437" s="49">
        <v>6533</v>
      </c>
      <c r="B437" s="50" t="s">
        <v>51</v>
      </c>
      <c r="C437" s="50"/>
      <c r="D437" s="50">
        <v>17.88</v>
      </c>
      <c r="E437" s="24"/>
      <c r="F437" s="13">
        <v>0.21911364642743367</v>
      </c>
      <c r="G437" s="13">
        <v>7.4081246432414423</v>
      </c>
      <c r="H437" s="14"/>
      <c r="I437" s="15">
        <v>3.0679516250099921</v>
      </c>
      <c r="J437" s="16">
        <v>-20.716229838930431</v>
      </c>
    </row>
    <row r="438" spans="1:10" x14ac:dyDescent="0.35">
      <c r="A438" s="49">
        <v>6534</v>
      </c>
      <c r="B438" s="50" t="s">
        <v>52</v>
      </c>
      <c r="C438" s="50"/>
      <c r="D438" s="50">
        <v>22.678999999999998</v>
      </c>
      <c r="E438" s="24"/>
      <c r="F438" s="13">
        <v>0.23661180122056749</v>
      </c>
      <c r="G438" s="13">
        <v>7.4628284904620985</v>
      </c>
      <c r="H438" s="14"/>
      <c r="I438" s="15">
        <v>2.8417605022004198</v>
      </c>
      <c r="J438" s="16">
        <v>-19.686633233678133</v>
      </c>
    </row>
    <row r="439" spans="1:10" x14ac:dyDescent="0.35">
      <c r="A439" s="49">
        <v>6535</v>
      </c>
      <c r="B439" s="50" t="s">
        <v>53</v>
      </c>
      <c r="C439" s="50"/>
      <c r="D439" s="50">
        <v>19.515000000000001</v>
      </c>
      <c r="E439" s="24"/>
      <c r="F439" s="13">
        <v>0.20927858869690838</v>
      </c>
      <c r="G439" s="13">
        <v>6.6526659648444149</v>
      </c>
      <c r="H439" s="14"/>
      <c r="I439" s="15">
        <v>2.4110123099665168</v>
      </c>
      <c r="J439" s="16">
        <v>-18.921330557629567</v>
      </c>
    </row>
    <row r="440" spans="1:10" x14ac:dyDescent="0.35">
      <c r="A440" s="49">
        <v>6536</v>
      </c>
      <c r="B440" s="50" t="s">
        <v>63</v>
      </c>
      <c r="C440" s="50"/>
      <c r="D440" s="50">
        <v>17.050999999999998</v>
      </c>
      <c r="E440" s="24"/>
      <c r="F440" s="13">
        <v>0.21093558465408277</v>
      </c>
      <c r="G440" s="13">
        <v>6.5103955642281566</v>
      </c>
      <c r="H440" s="14"/>
      <c r="I440" s="15">
        <v>2.4396843066358183</v>
      </c>
      <c r="J440" s="16">
        <v>-19.005817825282033</v>
      </c>
    </row>
    <row r="441" spans="1:10" x14ac:dyDescent="0.35">
      <c r="A441" s="49">
        <v>6537</v>
      </c>
      <c r="B441" s="50" t="s">
        <v>64</v>
      </c>
      <c r="C441" s="50"/>
      <c r="D441" s="50">
        <v>18.524000000000001</v>
      </c>
      <c r="E441" s="24"/>
      <c r="F441" s="13">
        <v>0.22758267056192744</v>
      </c>
      <c r="G441" s="13">
        <v>6.1494567981045289</v>
      </c>
      <c r="H441" s="14"/>
      <c r="I441" s="15">
        <v>2.5827902818322723</v>
      </c>
      <c r="J441" s="16">
        <v>-18.837053417704738</v>
      </c>
    </row>
    <row r="442" spans="1:10" x14ac:dyDescent="0.35">
      <c r="A442" s="49">
        <v>6538</v>
      </c>
      <c r="B442" s="50" t="s">
        <v>65</v>
      </c>
      <c r="C442" s="50"/>
      <c r="D442" s="50">
        <v>17.917000000000002</v>
      </c>
      <c r="E442" s="24"/>
      <c r="F442" s="13">
        <v>0.20860480918308802</v>
      </c>
      <c r="G442" s="13">
        <v>5.1260505716246882</v>
      </c>
      <c r="H442" s="14"/>
      <c r="I442" s="15">
        <v>2.4924162406180157</v>
      </c>
      <c r="J442" s="16">
        <v>-18.897605694163651</v>
      </c>
    </row>
    <row r="443" spans="1:10" x14ac:dyDescent="0.35">
      <c r="A443" s="49">
        <v>6539</v>
      </c>
      <c r="B443" s="50" t="s">
        <v>66</v>
      </c>
      <c r="C443" s="50"/>
      <c r="D443" s="50">
        <v>17.803999999999998</v>
      </c>
      <c r="E443" s="24"/>
      <c r="F443" s="13">
        <v>0.24768484571836327</v>
      </c>
      <c r="G443" s="13">
        <v>4.3900785577494537</v>
      </c>
      <c r="H443" s="14"/>
      <c r="I443" s="15">
        <v>2.9200351581951516</v>
      </c>
      <c r="J443" s="16">
        <v>-18.965393996678635</v>
      </c>
    </row>
    <row r="444" spans="1:10" x14ac:dyDescent="0.35">
      <c r="A444" s="49">
        <v>6540</v>
      </c>
      <c r="B444" s="50" t="s">
        <v>67</v>
      </c>
      <c r="C444" s="50"/>
      <c r="D444" s="50">
        <v>18.98</v>
      </c>
      <c r="E444" s="24"/>
      <c r="F444" s="13">
        <v>0.12560142944852681</v>
      </c>
      <c r="G444" s="13">
        <v>3.9701002024560852</v>
      </c>
      <c r="H444" s="14"/>
      <c r="I444" s="15">
        <v>1.9310827097169265</v>
      </c>
      <c r="J444" s="16">
        <v>-20.699636099107831</v>
      </c>
    </row>
    <row r="445" spans="1:10" x14ac:dyDescent="0.35">
      <c r="A445" s="49">
        <v>6541</v>
      </c>
      <c r="B445" s="50" t="s">
        <v>68</v>
      </c>
      <c r="C445" s="50"/>
      <c r="D445" s="50">
        <v>21.488</v>
      </c>
      <c r="E445" s="24"/>
      <c r="F445" s="13">
        <v>0.1172842913517237</v>
      </c>
      <c r="G445" s="13">
        <v>2.645071812575837</v>
      </c>
      <c r="H445" s="14"/>
      <c r="I445" s="15">
        <v>2.3018133965790426</v>
      </c>
      <c r="J445" s="16">
        <v>-23.090309300497932</v>
      </c>
    </row>
    <row r="446" spans="1:10" x14ac:dyDescent="0.35">
      <c r="A446" s="49">
        <v>6542</v>
      </c>
      <c r="B446" s="50" t="s">
        <v>69</v>
      </c>
      <c r="C446" s="50"/>
      <c r="D446" s="50">
        <v>21.460999999999999</v>
      </c>
      <c r="E446" s="24"/>
      <c r="F446" s="13">
        <v>0.12991772542135105</v>
      </c>
      <c r="G446" s="13">
        <v>3.1289590370953841</v>
      </c>
      <c r="H446" s="14"/>
      <c r="I446" s="15">
        <v>2.4964794454128603</v>
      </c>
      <c r="J446" s="16">
        <v>-22.965942127798293</v>
      </c>
    </row>
    <row r="447" spans="1:10" x14ac:dyDescent="0.35">
      <c r="A447" s="49">
        <v>6543</v>
      </c>
      <c r="B447" s="50" t="s">
        <v>171</v>
      </c>
      <c r="C447" s="50"/>
      <c r="D447" s="50">
        <v>2.0150000000000001</v>
      </c>
      <c r="E447" s="24"/>
      <c r="F447" s="13">
        <v>2.8086791268903499</v>
      </c>
      <c r="G447" s="13">
        <v>2.1439465946743872</v>
      </c>
      <c r="H447" s="14"/>
      <c r="I447" s="15">
        <v>45.205728556659217</v>
      </c>
      <c r="J447" s="16">
        <v>-25.932444857621384</v>
      </c>
    </row>
    <row r="448" spans="1:10" x14ac:dyDescent="0.35">
      <c r="A448" s="49">
        <v>6544</v>
      </c>
      <c r="B448" s="50" t="s">
        <v>172</v>
      </c>
      <c r="C448" s="50"/>
      <c r="D448" s="50">
        <v>5.1879999999999997</v>
      </c>
      <c r="E448" s="24"/>
      <c r="F448" s="13">
        <v>2.7784060445508874</v>
      </c>
      <c r="G448" s="13">
        <v>2.0921816705901497</v>
      </c>
      <c r="H448" s="14"/>
      <c r="I448" s="15">
        <v>44.380482655692319</v>
      </c>
      <c r="J448" s="16">
        <v>-25.92093530764858</v>
      </c>
    </row>
    <row r="449" spans="1:10" x14ac:dyDescent="0.35">
      <c r="A449" s="49">
        <v>6545</v>
      </c>
      <c r="B449" s="50" t="s">
        <v>162</v>
      </c>
      <c r="C449" s="50"/>
      <c r="D449" s="50">
        <v>8.2530000000000001</v>
      </c>
      <c r="E449" s="24"/>
      <c r="F449" s="13">
        <v>2.7707068091173506</v>
      </c>
      <c r="G449" s="13">
        <v>2.0614834062769951</v>
      </c>
      <c r="H449" s="14"/>
      <c r="I449" s="15">
        <v>43.767900645043753</v>
      </c>
      <c r="J449" s="16">
        <v>-25.893494111616207</v>
      </c>
    </row>
    <row r="450" spans="1:10" x14ac:dyDescent="0.35">
      <c r="A450" s="49">
        <v>6546</v>
      </c>
      <c r="B450" s="50" t="s">
        <v>3</v>
      </c>
      <c r="C450" s="50"/>
      <c r="D450" s="50">
        <v>1.0920000000000001</v>
      </c>
      <c r="E450" s="24"/>
      <c r="F450" s="13">
        <v>9.7730569619347882</v>
      </c>
      <c r="G450" s="13">
        <v>11.183698238097273</v>
      </c>
      <c r="H450" s="14"/>
      <c r="I450" s="15">
        <v>43.33579556344462</v>
      </c>
      <c r="J450" s="16">
        <v>-18.200671292542726</v>
      </c>
    </row>
    <row r="451" spans="1:10" x14ac:dyDescent="0.35">
      <c r="A451" s="49">
        <v>6547</v>
      </c>
      <c r="B451" s="50" t="s">
        <v>4</v>
      </c>
      <c r="C451" s="50"/>
      <c r="D451" s="50">
        <v>0.9</v>
      </c>
      <c r="E451" s="24"/>
      <c r="F451" s="13">
        <v>9.527447207174248</v>
      </c>
      <c r="G451" s="13">
        <v>-4.5019217638995386</v>
      </c>
      <c r="H451" s="14"/>
      <c r="I451" s="15">
        <v>41.022775376157952</v>
      </c>
      <c r="J451" s="16">
        <v>-26.453419424707672</v>
      </c>
    </row>
    <row r="452" spans="1:10" x14ac:dyDescent="0.35">
      <c r="A452" s="49">
        <v>6548</v>
      </c>
      <c r="B452" s="50" t="s">
        <v>5</v>
      </c>
      <c r="C452" s="50"/>
      <c r="D452" s="50">
        <v>0.86899999999999999</v>
      </c>
      <c r="E452" s="24"/>
      <c r="F452" s="13">
        <v>9.8221318373582509</v>
      </c>
      <c r="G452" s="13">
        <v>47.760843907108693</v>
      </c>
      <c r="H452" s="14"/>
      <c r="I452" s="15">
        <v>42.177157457338623</v>
      </c>
      <c r="J452" s="16">
        <v>37.824744594966184</v>
      </c>
    </row>
    <row r="453" spans="1:10" x14ac:dyDescent="0.35">
      <c r="A453" s="49">
        <v>6549</v>
      </c>
      <c r="B453" s="50" t="s">
        <v>175</v>
      </c>
      <c r="C453" s="50"/>
      <c r="D453" s="50">
        <v>17.91</v>
      </c>
      <c r="E453" s="24"/>
      <c r="F453" s="13">
        <v>0.58659176673004676</v>
      </c>
      <c r="G453" s="13">
        <v>8.1537203481163427</v>
      </c>
      <c r="H453" s="14"/>
      <c r="I453" s="15">
        <v>7.543580805535993</v>
      </c>
      <c r="J453" s="16">
        <v>-22.906481640823603</v>
      </c>
    </row>
    <row r="454" spans="1:10" x14ac:dyDescent="0.35">
      <c r="A454" s="49">
        <v>6550</v>
      </c>
      <c r="B454" s="50" t="s">
        <v>71</v>
      </c>
      <c r="C454" s="50"/>
      <c r="D454" s="50">
        <v>18.763999999999999</v>
      </c>
      <c r="E454" s="24"/>
      <c r="F454" s="13">
        <v>0.42410646696793625</v>
      </c>
      <c r="G454" s="13">
        <v>8.0102778624093443</v>
      </c>
      <c r="H454" s="14"/>
      <c r="I454" s="15">
        <v>4.805513530237242</v>
      </c>
      <c r="J454" s="16">
        <v>-20.444086309859159</v>
      </c>
    </row>
    <row r="455" spans="1:10" x14ac:dyDescent="0.35">
      <c r="A455" s="49">
        <v>6551</v>
      </c>
      <c r="B455" s="50" t="s">
        <v>72</v>
      </c>
      <c r="C455" s="50"/>
      <c r="D455" s="50">
        <v>19.501000000000001</v>
      </c>
      <c r="E455" s="24"/>
      <c r="F455" s="13">
        <v>0.36282834462314878</v>
      </c>
      <c r="G455" s="13">
        <v>7.8742385744860162</v>
      </c>
      <c r="H455" s="14"/>
      <c r="I455" s="15">
        <v>4.2305134249608702</v>
      </c>
      <c r="J455" s="16">
        <v>-20.369723891482131</v>
      </c>
    </row>
    <row r="456" spans="1:10" x14ac:dyDescent="0.35">
      <c r="A456" s="49">
        <v>6552</v>
      </c>
      <c r="B456" s="50" t="s">
        <v>73</v>
      </c>
      <c r="C456" s="50"/>
      <c r="D456" s="50">
        <v>22.442</v>
      </c>
      <c r="E456" s="24"/>
      <c r="F456" s="13">
        <v>0.33988077804442385</v>
      </c>
      <c r="G456" s="13">
        <v>7.9215534102171166</v>
      </c>
      <c r="H456" s="14"/>
      <c r="I456" s="15">
        <v>4.0624913553123516</v>
      </c>
      <c r="J456" s="16">
        <v>-20.541086604773362</v>
      </c>
    </row>
    <row r="457" spans="1:10" x14ac:dyDescent="0.35">
      <c r="A457" s="49">
        <v>6553</v>
      </c>
      <c r="B457" s="50" t="s">
        <v>74</v>
      </c>
      <c r="C457" s="50"/>
      <c r="D457" s="50">
        <v>18.907</v>
      </c>
      <c r="E457" s="24"/>
      <c r="F457" s="13">
        <v>0.25180622393929986</v>
      </c>
      <c r="G457" s="13">
        <v>7.3006105488404316</v>
      </c>
      <c r="H457" s="14"/>
      <c r="I457" s="15">
        <v>3.1876023141528118</v>
      </c>
      <c r="J457" s="16">
        <v>-20.536257260367687</v>
      </c>
    </row>
    <row r="458" spans="1:10" x14ac:dyDescent="0.35">
      <c r="A458" s="49">
        <v>6554</v>
      </c>
      <c r="B458" s="50" t="s">
        <v>75</v>
      </c>
      <c r="C458" s="50"/>
      <c r="D458" s="50">
        <v>18.923999999999999</v>
      </c>
      <c r="E458" s="24"/>
      <c r="F458" s="13">
        <v>0.25304482241615328</v>
      </c>
      <c r="G458" s="13">
        <v>7.6447774587080382</v>
      </c>
      <c r="H458" s="14"/>
      <c r="I458" s="15">
        <v>3.0915577864619057</v>
      </c>
      <c r="J458" s="16">
        <v>-20.168226979958526</v>
      </c>
    </row>
    <row r="459" spans="1:10" x14ac:dyDescent="0.35">
      <c r="A459" s="49">
        <v>6555</v>
      </c>
      <c r="B459" s="50" t="s">
        <v>76</v>
      </c>
      <c r="C459" s="50"/>
      <c r="D459" s="50">
        <v>18.471</v>
      </c>
      <c r="E459" s="24"/>
      <c r="F459" s="13">
        <v>0.25237239342202006</v>
      </c>
      <c r="G459" s="13">
        <v>6.7347676086912971</v>
      </c>
      <c r="H459" s="14"/>
      <c r="I459" s="15">
        <v>2.903926166598263</v>
      </c>
      <c r="J459" s="16">
        <v>-19.711892600613456</v>
      </c>
    </row>
    <row r="460" spans="1:10" x14ac:dyDescent="0.35">
      <c r="A460" s="49">
        <v>6556</v>
      </c>
      <c r="B460" s="50" t="s">
        <v>77</v>
      </c>
      <c r="C460" s="50"/>
      <c r="D460" s="50">
        <v>22.276</v>
      </c>
      <c r="E460" s="24"/>
      <c r="F460" s="13">
        <v>0.26266915285880499</v>
      </c>
      <c r="G460" s="13">
        <v>6.4971344960341533</v>
      </c>
      <c r="H460" s="14"/>
      <c r="I460" s="15">
        <v>3.2195410198206891</v>
      </c>
      <c r="J460" s="16">
        <v>-19.405110581054213</v>
      </c>
    </row>
    <row r="461" spans="1:10" x14ac:dyDescent="0.35">
      <c r="A461" s="49">
        <v>6557</v>
      </c>
      <c r="B461" s="50" t="s">
        <v>78</v>
      </c>
      <c r="C461" s="50"/>
      <c r="D461" s="50">
        <v>18.529</v>
      </c>
      <c r="E461" s="24"/>
      <c r="F461" s="13">
        <v>0.24135953725410764</v>
      </c>
      <c r="G461" s="13">
        <v>5.2014578183132176</v>
      </c>
      <c r="H461" s="14"/>
      <c r="I461" s="15">
        <v>3.0432624894914233</v>
      </c>
      <c r="J461" s="16">
        <v>-19.381260385211803</v>
      </c>
    </row>
    <row r="462" spans="1:10" x14ac:dyDescent="0.35">
      <c r="A462" s="49">
        <v>6558</v>
      </c>
      <c r="B462" s="50" t="s">
        <v>79</v>
      </c>
      <c r="C462" s="50"/>
      <c r="D462" s="50">
        <v>22.405000000000001</v>
      </c>
      <c r="E462" s="24"/>
      <c r="F462" s="13">
        <v>0.23455653944876054</v>
      </c>
      <c r="G462" s="13">
        <v>4.8245928856710574</v>
      </c>
      <c r="H462" s="14"/>
      <c r="I462" s="15">
        <v>3.0200576429565662</v>
      </c>
      <c r="J462" s="16">
        <v>-19.542728962427596</v>
      </c>
    </row>
    <row r="463" spans="1:10" x14ac:dyDescent="0.35">
      <c r="A463" s="49">
        <v>6559</v>
      </c>
      <c r="B463" s="50" t="s">
        <v>80</v>
      </c>
      <c r="C463" s="50"/>
      <c r="D463" s="50">
        <v>19.21</v>
      </c>
      <c r="E463" s="24"/>
      <c r="F463" s="13">
        <v>0.30002281251275842</v>
      </c>
      <c r="G463" s="13">
        <v>3.4303778494216521</v>
      </c>
      <c r="H463" s="14"/>
      <c r="I463" s="15">
        <v>4.6028235581139887</v>
      </c>
      <c r="J463" s="16">
        <v>-20.882453034892904</v>
      </c>
    </row>
    <row r="464" spans="1:10" x14ac:dyDescent="0.35">
      <c r="A464" s="49">
        <v>6560</v>
      </c>
      <c r="B464" s="50" t="s">
        <v>81</v>
      </c>
      <c r="C464" s="50"/>
      <c r="D464" s="50">
        <v>19.588000000000001</v>
      </c>
      <c r="E464" s="24"/>
      <c r="F464" s="13">
        <v>0.29576619190498998</v>
      </c>
      <c r="G464" s="13">
        <v>3.7251432557390034</v>
      </c>
      <c r="H464" s="14"/>
      <c r="I464" s="15">
        <v>4.7275763500743251</v>
      </c>
      <c r="J464" s="16">
        <v>-20.925638268425118</v>
      </c>
    </row>
    <row r="465" spans="1:10" x14ac:dyDescent="0.35">
      <c r="A465" s="49">
        <v>6561</v>
      </c>
      <c r="B465" s="50" t="s">
        <v>82</v>
      </c>
      <c r="C465" s="50"/>
      <c r="D465" s="50">
        <v>21.254000000000001</v>
      </c>
      <c r="E465" s="24"/>
      <c r="F465" s="13">
        <v>0.34942292421881188</v>
      </c>
      <c r="G465" s="13">
        <v>3.0161484564310781</v>
      </c>
      <c r="H465" s="14"/>
      <c r="I465" s="15">
        <v>6.0326109928998894</v>
      </c>
      <c r="J465" s="16">
        <v>-21.128642459453545</v>
      </c>
    </row>
    <row r="466" spans="1:10" x14ac:dyDescent="0.35">
      <c r="A466" s="49">
        <v>6562</v>
      </c>
      <c r="B466" s="50" t="s">
        <v>83</v>
      </c>
      <c r="C466" s="50"/>
      <c r="D466" s="50">
        <v>20.067</v>
      </c>
      <c r="E466" s="24"/>
      <c r="F466" s="13">
        <v>0.89466703199376951</v>
      </c>
      <c r="G466" s="13">
        <v>1.2503667849614424</v>
      </c>
      <c r="H466" s="14"/>
      <c r="I466" s="15">
        <v>16.808345177362362</v>
      </c>
      <c r="J466" s="16">
        <v>-21.840187140820294</v>
      </c>
    </row>
    <row r="467" spans="1:10" x14ac:dyDescent="0.35">
      <c r="A467" s="49">
        <v>6563</v>
      </c>
      <c r="B467" s="50" t="s">
        <v>84</v>
      </c>
      <c r="C467" s="50"/>
      <c r="D467" s="50">
        <v>18.7</v>
      </c>
      <c r="E467" s="24"/>
      <c r="F467" s="13">
        <v>1.4787675679019718</v>
      </c>
      <c r="G467" s="13">
        <v>0.31411073161574166</v>
      </c>
      <c r="H467" s="14"/>
      <c r="I467" s="15">
        <v>29.927677961234689</v>
      </c>
      <c r="J467" s="16">
        <v>-22.821110353782586</v>
      </c>
    </row>
    <row r="468" spans="1:10" x14ac:dyDescent="0.35">
      <c r="A468" s="49">
        <v>6564</v>
      </c>
      <c r="B468" s="50" t="s">
        <v>85</v>
      </c>
      <c r="C468" s="50"/>
      <c r="D468" s="50">
        <v>18.643000000000001</v>
      </c>
      <c r="E468" s="24"/>
      <c r="F468" s="13">
        <v>1.6487044585699298</v>
      </c>
      <c r="G468" s="13">
        <v>1.8722905054070753</v>
      </c>
      <c r="H468" s="14"/>
      <c r="I468" s="15">
        <v>33.049040073377512</v>
      </c>
      <c r="J468" s="16">
        <v>-23.556151076222694</v>
      </c>
    </row>
    <row r="469" spans="1:10" x14ac:dyDescent="0.35">
      <c r="A469" s="49">
        <v>6565</v>
      </c>
      <c r="B469" s="50" t="s">
        <v>86</v>
      </c>
      <c r="C469" s="50"/>
      <c r="D469" s="50">
        <v>16.923999999999999</v>
      </c>
      <c r="E469" s="24"/>
      <c r="F469" s="13">
        <v>1.6736682904043503</v>
      </c>
      <c r="G469" s="13">
        <v>1.5458930264867696</v>
      </c>
      <c r="H469" s="14"/>
      <c r="I469" s="15">
        <v>33.486771871268473</v>
      </c>
      <c r="J469" s="16">
        <v>-23.276182868268066</v>
      </c>
    </row>
    <row r="470" spans="1:10" x14ac:dyDescent="0.35">
      <c r="A470" s="49">
        <v>6566</v>
      </c>
      <c r="B470" s="50" t="s">
        <v>176</v>
      </c>
      <c r="C470" s="50"/>
      <c r="D470" s="50">
        <v>21.995999999999999</v>
      </c>
      <c r="E470" s="24"/>
      <c r="F470" s="13">
        <v>0.32786894299549124</v>
      </c>
      <c r="G470" s="13">
        <v>8.5377631109933247</v>
      </c>
      <c r="H470" s="14"/>
      <c r="I470" s="15">
        <v>2.9622142620770235</v>
      </c>
      <c r="J470" s="16">
        <v>-20.797593708832917</v>
      </c>
    </row>
    <row r="471" spans="1:10" x14ac:dyDescent="0.35">
      <c r="A471" s="49">
        <v>6567</v>
      </c>
      <c r="B471" s="50" t="s">
        <v>88</v>
      </c>
      <c r="C471" s="50"/>
      <c r="D471" s="50">
        <v>21.469000000000001</v>
      </c>
      <c r="E471" s="24"/>
      <c r="F471" s="13">
        <v>0.40316513677040094</v>
      </c>
      <c r="G471" s="13">
        <v>8.4697588585996417</v>
      </c>
      <c r="H471" s="14"/>
      <c r="I471" s="15">
        <v>3.7427962994742594</v>
      </c>
      <c r="J471" s="16">
        <v>-21.532675478801295</v>
      </c>
    </row>
    <row r="472" spans="1:10" x14ac:dyDescent="0.35">
      <c r="A472" s="49">
        <v>6568</v>
      </c>
      <c r="B472" s="50" t="s">
        <v>89</v>
      </c>
      <c r="C472" s="50"/>
      <c r="D472" s="50">
        <v>21.215</v>
      </c>
      <c r="E472" s="24"/>
      <c r="F472" s="13">
        <v>0.18358011054929979</v>
      </c>
      <c r="G472" s="13">
        <v>8.3687738384517019</v>
      </c>
      <c r="H472" s="14"/>
      <c r="I472" s="15">
        <v>2.1209687103940222</v>
      </c>
      <c r="J472" s="16">
        <v>-16.797357157824489</v>
      </c>
    </row>
    <row r="473" spans="1:10" x14ac:dyDescent="0.35">
      <c r="A473" s="49">
        <v>6569</v>
      </c>
      <c r="B473" s="50" t="s">
        <v>90</v>
      </c>
      <c r="C473" s="50"/>
      <c r="D473" s="50">
        <v>18.984000000000002</v>
      </c>
      <c r="E473" s="24"/>
      <c r="F473" s="13">
        <v>0.20199073788314828</v>
      </c>
      <c r="G473" s="13">
        <v>8.0623961890675186</v>
      </c>
      <c r="H473" s="14"/>
      <c r="I473" s="15">
        <v>1.8025094904415804</v>
      </c>
      <c r="J473" s="16">
        <v>-20.521335909678193</v>
      </c>
    </row>
    <row r="474" spans="1:10" x14ac:dyDescent="0.35">
      <c r="A474" s="49">
        <v>6570</v>
      </c>
      <c r="B474" s="50" t="s">
        <v>91</v>
      </c>
      <c r="C474" s="50"/>
      <c r="D474" s="50">
        <v>19.649999999999999</v>
      </c>
      <c r="E474" s="24"/>
      <c r="F474" s="13">
        <v>0.44483573265926091</v>
      </c>
      <c r="G474" s="13">
        <v>8.8040506751491314</v>
      </c>
      <c r="H474" s="14"/>
      <c r="I474" s="15">
        <v>3.7810281801049679</v>
      </c>
      <c r="J474" s="16">
        <v>-20.894002572128731</v>
      </c>
    </row>
    <row r="475" spans="1:10" x14ac:dyDescent="0.35">
      <c r="A475" s="49">
        <v>6571</v>
      </c>
      <c r="B475" s="50" t="s">
        <v>92</v>
      </c>
      <c r="C475" s="50"/>
      <c r="D475" s="50">
        <v>20.837</v>
      </c>
      <c r="E475" s="24"/>
      <c r="F475" s="13">
        <v>0.40818748514658865</v>
      </c>
      <c r="G475" s="13">
        <v>8.3103710324662217</v>
      </c>
      <c r="H475" s="14"/>
      <c r="I475" s="15">
        <v>3.5732468267694726</v>
      </c>
      <c r="J475" s="16">
        <v>-21.525016877073593</v>
      </c>
    </row>
    <row r="476" spans="1:10" x14ac:dyDescent="0.35">
      <c r="A476" s="49">
        <v>6572</v>
      </c>
      <c r="B476" s="50" t="s">
        <v>93</v>
      </c>
      <c r="C476" s="50"/>
      <c r="D476" s="50">
        <v>18.654</v>
      </c>
      <c r="E476" s="24"/>
      <c r="F476" s="13">
        <v>0.40208827492054294</v>
      </c>
      <c r="G476" s="13">
        <v>8.3876469923829671</v>
      </c>
      <c r="H476" s="14"/>
      <c r="I476" s="15">
        <v>3.5163321465425197</v>
      </c>
      <c r="J476" s="16">
        <v>-21.762633772571746</v>
      </c>
    </row>
    <row r="477" spans="1:10" x14ac:dyDescent="0.35">
      <c r="A477" s="49">
        <v>6573</v>
      </c>
      <c r="B477" s="50" t="s">
        <v>94</v>
      </c>
      <c r="C477" s="50"/>
      <c r="D477" s="50">
        <v>21.667000000000002</v>
      </c>
      <c r="E477" s="24"/>
      <c r="F477" s="13">
        <v>0.32357205338083228</v>
      </c>
      <c r="G477" s="13">
        <v>8.4184655328477245</v>
      </c>
      <c r="H477" s="14"/>
      <c r="I477" s="15">
        <v>2.9075910042560995</v>
      </c>
      <c r="J477" s="16">
        <v>-21.141811104518084</v>
      </c>
    </row>
    <row r="478" spans="1:10" x14ac:dyDescent="0.35">
      <c r="A478" s="49">
        <v>6574</v>
      </c>
      <c r="B478" s="50" t="s">
        <v>95</v>
      </c>
      <c r="C478" s="50"/>
      <c r="D478" s="50">
        <v>17.823</v>
      </c>
      <c r="E478" s="24"/>
      <c r="F478" s="13">
        <v>0.46801284648957664</v>
      </c>
      <c r="G478" s="13">
        <v>9.2325321677141741</v>
      </c>
      <c r="H478" s="14"/>
      <c r="I478" s="15">
        <v>3.4546322603501629</v>
      </c>
      <c r="J478" s="16">
        <v>-21.296261460474579</v>
      </c>
    </row>
    <row r="479" spans="1:10" x14ac:dyDescent="0.35">
      <c r="A479" s="49">
        <v>6575</v>
      </c>
      <c r="B479" s="50" t="s">
        <v>96</v>
      </c>
      <c r="C479" s="50"/>
      <c r="D479" s="50">
        <v>21.648</v>
      </c>
      <c r="E479" s="24"/>
      <c r="F479" s="13">
        <v>0.17852097684028734</v>
      </c>
      <c r="G479" s="13">
        <v>8.5164435039660571</v>
      </c>
      <c r="H479" s="14"/>
      <c r="I479" s="15">
        <v>1.7424090367030072</v>
      </c>
      <c r="J479" s="16">
        <v>-19.815328368511842</v>
      </c>
    </row>
    <row r="480" spans="1:10" x14ac:dyDescent="0.35">
      <c r="A480" s="49">
        <v>6576</v>
      </c>
      <c r="B480" s="50" t="s">
        <v>97</v>
      </c>
      <c r="C480" s="50"/>
      <c r="D480" s="50">
        <v>19.672000000000001</v>
      </c>
      <c r="E480" s="24"/>
      <c r="F480" s="13">
        <v>0.30413215637208801</v>
      </c>
      <c r="G480" s="13">
        <v>8.2614967706180042</v>
      </c>
      <c r="H480" s="14"/>
      <c r="I480" s="15">
        <v>3.0980185162276084</v>
      </c>
      <c r="J480" s="16">
        <v>-23.110833640425472</v>
      </c>
    </row>
    <row r="481" spans="1:10" x14ac:dyDescent="0.35">
      <c r="A481" s="49">
        <v>6577</v>
      </c>
      <c r="B481" s="50" t="s">
        <v>98</v>
      </c>
      <c r="C481" s="50"/>
      <c r="D481" s="50">
        <v>18.645</v>
      </c>
      <c r="E481" s="24"/>
      <c r="F481" s="13">
        <v>0.32745065862660472</v>
      </c>
      <c r="G481" s="13">
        <v>8.4776366833767209</v>
      </c>
      <c r="H481" s="14"/>
      <c r="I481" s="15">
        <v>3.3073607295871632</v>
      </c>
      <c r="J481" s="16">
        <v>-22.922662707264887</v>
      </c>
    </row>
    <row r="482" spans="1:10" x14ac:dyDescent="0.35">
      <c r="A482" s="49">
        <v>6578</v>
      </c>
      <c r="B482" s="50" t="s">
        <v>117</v>
      </c>
      <c r="C482" s="50"/>
      <c r="D482" s="50">
        <v>19.986000000000001</v>
      </c>
      <c r="E482" s="24"/>
      <c r="F482" s="13">
        <v>0.3250128456287476</v>
      </c>
      <c r="G482" s="13">
        <v>8.5025267005363414</v>
      </c>
      <c r="H482" s="14"/>
      <c r="I482" s="15">
        <v>3.2879702808914413</v>
      </c>
      <c r="J482" s="16">
        <v>-22.929996839345549</v>
      </c>
    </row>
    <row r="483" spans="1:10" x14ac:dyDescent="0.35">
      <c r="A483" s="49">
        <v>6579</v>
      </c>
      <c r="B483" s="50" t="s">
        <v>99</v>
      </c>
      <c r="C483" s="50"/>
      <c r="D483" s="50">
        <v>17.815000000000001</v>
      </c>
      <c r="E483" s="24"/>
      <c r="F483" s="13">
        <v>0.28746896098785252</v>
      </c>
      <c r="G483" s="13">
        <v>8.335155218697663</v>
      </c>
      <c r="H483" s="14"/>
      <c r="I483" s="15">
        <v>2.6692343836854171</v>
      </c>
      <c r="J483" s="16">
        <v>-22.01757349120383</v>
      </c>
    </row>
    <row r="484" spans="1:10" x14ac:dyDescent="0.35">
      <c r="A484" s="49">
        <v>6580</v>
      </c>
      <c r="B484" s="50" t="s">
        <v>100</v>
      </c>
      <c r="C484" s="50"/>
      <c r="D484" s="50">
        <v>19.058</v>
      </c>
      <c r="E484" s="24"/>
      <c r="F484" s="13">
        <v>0.26884088232136133</v>
      </c>
      <c r="G484" s="13">
        <v>7.7807702841469109</v>
      </c>
      <c r="H484" s="14"/>
      <c r="I484" s="15">
        <v>2.6272244559587339</v>
      </c>
      <c r="J484" s="16">
        <v>-22.581004577081892</v>
      </c>
    </row>
    <row r="485" spans="1:10" x14ac:dyDescent="0.35">
      <c r="A485" s="49">
        <v>6581</v>
      </c>
      <c r="B485" s="50" t="s">
        <v>171</v>
      </c>
      <c r="C485" s="50"/>
      <c r="D485" s="50">
        <v>2.4159999999999999</v>
      </c>
      <c r="E485" s="24"/>
      <c r="F485" s="13">
        <v>2.8014429536431078</v>
      </c>
      <c r="G485" s="13">
        <v>2.0473726955439577</v>
      </c>
      <c r="H485" s="14"/>
      <c r="I485" s="15">
        <v>45.145924267738295</v>
      </c>
      <c r="J485" s="16">
        <v>-25.929528012544324</v>
      </c>
    </row>
    <row r="486" spans="1:10" x14ac:dyDescent="0.35">
      <c r="A486" s="49">
        <v>6582</v>
      </c>
      <c r="B486" s="50" t="s">
        <v>172</v>
      </c>
      <c r="C486" s="50"/>
      <c r="D486" s="50">
        <v>4.8140000000000001</v>
      </c>
      <c r="E486" s="24"/>
      <c r="F486" s="13">
        <v>5.2303590720480402E-2</v>
      </c>
      <c r="G486" s="13" t="e">
        <v>#N/A</v>
      </c>
      <c r="H486" s="14"/>
      <c r="I486" s="15">
        <v>4.9735842248516605E-2</v>
      </c>
      <c r="J486" s="16" t="e">
        <v>#N/A</v>
      </c>
    </row>
    <row r="487" spans="1:10" x14ac:dyDescent="0.35">
      <c r="A487" s="49">
        <v>6583</v>
      </c>
      <c r="B487" s="50" t="s">
        <v>162</v>
      </c>
      <c r="C487" s="50"/>
      <c r="D487" s="50">
        <v>7.8010000000000002</v>
      </c>
      <c r="E487" s="24"/>
      <c r="F487" s="13">
        <v>2.7911826082939606</v>
      </c>
      <c r="G487" s="13">
        <v>1.9948462542256276</v>
      </c>
      <c r="H487" s="14"/>
      <c r="I487" s="15">
        <v>43.98703749847418</v>
      </c>
      <c r="J487" s="16">
        <v>-25.977762105899913</v>
      </c>
    </row>
    <row r="488" spans="1:10" x14ac:dyDescent="0.35">
      <c r="A488" s="49">
        <v>6584</v>
      </c>
      <c r="B488" s="50" t="s">
        <v>3</v>
      </c>
      <c r="C488" s="50"/>
      <c r="D488" s="50">
        <v>0.99299999999999999</v>
      </c>
      <c r="E488" s="24"/>
      <c r="F488" s="13">
        <v>22.9766600195805</v>
      </c>
      <c r="G488" s="13">
        <v>6.1029840241460995</v>
      </c>
      <c r="H488" s="14"/>
      <c r="I488" s="15">
        <v>255.79166004260242</v>
      </c>
      <c r="J488" s="16">
        <v>-25.000362090136086</v>
      </c>
    </row>
    <row r="489" spans="1:10" x14ac:dyDescent="0.35">
      <c r="A489" s="49">
        <v>6585</v>
      </c>
      <c r="B489" s="50" t="s">
        <v>4</v>
      </c>
      <c r="C489" s="50"/>
      <c r="D489" s="50">
        <v>0.624</v>
      </c>
      <c r="E489" s="24"/>
      <c r="F489" s="13">
        <v>9.4509903120528485</v>
      </c>
      <c r="G489" s="13">
        <v>-4.497010259141323</v>
      </c>
      <c r="H489" s="14"/>
      <c r="I489" s="15">
        <v>41.04026653207729</v>
      </c>
      <c r="J489" s="16">
        <v>-26.555577791927973</v>
      </c>
    </row>
    <row r="490" spans="1:10" x14ac:dyDescent="0.35">
      <c r="A490" s="51">
        <v>6586</v>
      </c>
      <c r="B490" s="52" t="s">
        <v>5</v>
      </c>
      <c r="C490" s="52"/>
      <c r="D490" s="52">
        <v>0.63200000000000001</v>
      </c>
      <c r="E490" s="53"/>
      <c r="F490" s="54">
        <v>10.044093409325615</v>
      </c>
      <c r="G490" s="54">
        <v>47.572077516726829</v>
      </c>
      <c r="H490" s="55"/>
      <c r="I490" s="56">
        <v>42.23067940635427</v>
      </c>
      <c r="J490" s="57">
        <v>37.48648898172425</v>
      </c>
    </row>
    <row r="491" spans="1:10" x14ac:dyDescent="0.35">
      <c r="A491" s="49">
        <v>16957</v>
      </c>
      <c r="B491" s="50" t="s">
        <v>134</v>
      </c>
      <c r="C491" s="50" t="s">
        <v>135</v>
      </c>
      <c r="D491" s="50">
        <v>100</v>
      </c>
      <c r="E491" s="24">
        <v>0.64</v>
      </c>
      <c r="F491" s="13">
        <v>9.9699999999999997E-3</v>
      </c>
      <c r="G491" s="13">
        <v>-1.74</v>
      </c>
      <c r="H491" s="14">
        <v>0.11</v>
      </c>
      <c r="I491" s="15">
        <v>0.505</v>
      </c>
      <c r="J491" s="16">
        <v>-73.61</v>
      </c>
    </row>
    <row r="492" spans="1:10" x14ac:dyDescent="0.35">
      <c r="A492" s="49">
        <v>16958</v>
      </c>
      <c r="B492" s="50" t="s">
        <v>145</v>
      </c>
      <c r="C492" s="50" t="s">
        <v>137</v>
      </c>
      <c r="D492" s="50">
        <v>100</v>
      </c>
      <c r="E492" s="24">
        <v>0.2</v>
      </c>
      <c r="F492" s="13">
        <v>3.1800000000000001E-3</v>
      </c>
      <c r="G492" s="13">
        <v>-9.33</v>
      </c>
      <c r="H492" s="14" t="s">
        <v>155</v>
      </c>
      <c r="I492" s="15">
        <v>9.1399999999999995E-2</v>
      </c>
      <c r="J492" s="16" t="s">
        <v>155</v>
      </c>
    </row>
    <row r="493" spans="1:10" x14ac:dyDescent="0.35">
      <c r="A493" s="49">
        <v>16959</v>
      </c>
      <c r="B493" s="50" t="s">
        <v>134</v>
      </c>
      <c r="C493" s="50" t="s">
        <v>135</v>
      </c>
      <c r="D493" s="50">
        <v>100</v>
      </c>
      <c r="E493" s="24">
        <v>0.14000000000000001</v>
      </c>
      <c r="F493" s="13">
        <v>3.8800000000000002E-3</v>
      </c>
      <c r="G493" s="13">
        <v>-16.89</v>
      </c>
      <c r="H493" s="14" t="s">
        <v>155</v>
      </c>
      <c r="I493" s="15">
        <v>3.7299999999999998E-3</v>
      </c>
      <c r="J493" s="16" t="s">
        <v>155</v>
      </c>
    </row>
    <row r="494" spans="1:10" x14ac:dyDescent="0.35">
      <c r="A494" s="49">
        <v>16960</v>
      </c>
      <c r="B494" s="50" t="s">
        <v>151</v>
      </c>
      <c r="C494" s="50" t="s">
        <v>152</v>
      </c>
      <c r="D494" s="50">
        <v>0.95499999999999996</v>
      </c>
      <c r="E494" s="24">
        <v>4.2</v>
      </c>
      <c r="F494" s="13">
        <v>13.1</v>
      </c>
      <c r="G494" s="13">
        <v>3.97</v>
      </c>
      <c r="H494" s="14">
        <v>8.82</v>
      </c>
      <c r="I494" s="15">
        <v>33.9</v>
      </c>
      <c r="J494" s="16">
        <v>-13.49</v>
      </c>
    </row>
    <row r="495" spans="1:10" x14ac:dyDescent="0.35">
      <c r="A495" s="49">
        <v>16961</v>
      </c>
      <c r="B495" s="50" t="s">
        <v>151</v>
      </c>
      <c r="C495" s="50" t="s">
        <v>152</v>
      </c>
      <c r="D495" s="50">
        <v>0.79100000000000004</v>
      </c>
      <c r="E495" s="24">
        <v>3.05</v>
      </c>
      <c r="F495" s="13">
        <v>11.8</v>
      </c>
      <c r="G495" s="13">
        <v>3.93</v>
      </c>
      <c r="H495" s="14">
        <v>6.71</v>
      </c>
      <c r="I495" s="15">
        <v>30.1</v>
      </c>
      <c r="J495" s="16">
        <v>-13.41</v>
      </c>
    </row>
    <row r="496" spans="1:10" x14ac:dyDescent="0.35">
      <c r="A496" s="49">
        <v>16962</v>
      </c>
      <c r="B496" s="50" t="s">
        <v>3</v>
      </c>
      <c r="C496" s="50" t="s">
        <v>138</v>
      </c>
      <c r="D496" s="50">
        <v>0.96599999999999997</v>
      </c>
      <c r="E496" s="24">
        <v>3.85</v>
      </c>
      <c r="F496" s="13">
        <v>10</v>
      </c>
      <c r="G496" s="13">
        <v>11.05</v>
      </c>
      <c r="H496" s="14">
        <v>7.83</v>
      </c>
      <c r="I496" s="15">
        <v>43.9</v>
      </c>
      <c r="J496" s="16">
        <v>-18.309999999999999</v>
      </c>
    </row>
    <row r="497" spans="1:10" x14ac:dyDescent="0.35">
      <c r="A497" s="49">
        <v>16963</v>
      </c>
      <c r="B497" s="50" t="s">
        <v>5</v>
      </c>
      <c r="C497" s="50" t="s">
        <v>138</v>
      </c>
      <c r="D497" s="50">
        <v>0.83599999999999997</v>
      </c>
      <c r="E497" s="24">
        <v>4.6399999999999997</v>
      </c>
      <c r="F497" s="13">
        <v>13.1</v>
      </c>
      <c r="G497" s="13">
        <v>47.54</v>
      </c>
      <c r="H497" s="14">
        <v>9.8000000000000007</v>
      </c>
      <c r="I497" s="15">
        <v>55</v>
      </c>
      <c r="J497" s="16">
        <v>37.590000000000003</v>
      </c>
    </row>
    <row r="498" spans="1:10" x14ac:dyDescent="0.35">
      <c r="A498" s="49">
        <v>16964</v>
      </c>
      <c r="B498" s="50" t="s">
        <v>178</v>
      </c>
      <c r="C498" s="50" t="s">
        <v>138</v>
      </c>
      <c r="D498" s="50">
        <v>1.2270000000000001</v>
      </c>
      <c r="E498" s="24">
        <v>4.3899999999999997</v>
      </c>
      <c r="F498" s="13">
        <v>8.4600000000000009</v>
      </c>
      <c r="G498" s="13">
        <v>-4.54</v>
      </c>
      <c r="H498" s="14">
        <v>9.1</v>
      </c>
      <c r="I498" s="15">
        <v>35.6</v>
      </c>
      <c r="J498" s="16">
        <v>-26.59</v>
      </c>
    </row>
    <row r="499" spans="1:10" x14ac:dyDescent="0.35">
      <c r="A499" s="49">
        <v>16965</v>
      </c>
      <c r="B499" s="50" t="s">
        <v>11</v>
      </c>
      <c r="C499" s="50" t="s">
        <v>139</v>
      </c>
      <c r="D499" s="50">
        <v>0.99399999999999999</v>
      </c>
      <c r="E499" s="24">
        <v>3.83</v>
      </c>
      <c r="F499" s="13">
        <v>11.7</v>
      </c>
      <c r="G499" s="13">
        <v>3.86</v>
      </c>
      <c r="H499" s="14">
        <v>8.42</v>
      </c>
      <c r="I499" s="15">
        <v>30.1</v>
      </c>
      <c r="J499" s="16">
        <v>-13.4</v>
      </c>
    </row>
    <row r="500" spans="1:10" x14ac:dyDescent="0.35">
      <c r="A500" s="49">
        <v>16966</v>
      </c>
      <c r="B500" s="50" t="s">
        <v>140</v>
      </c>
      <c r="C500" s="50" t="s">
        <v>18</v>
      </c>
      <c r="D500" s="50">
        <v>3.044</v>
      </c>
      <c r="E500" s="24">
        <v>4.12</v>
      </c>
      <c r="F500" s="13">
        <v>2.96</v>
      </c>
      <c r="G500" s="13">
        <v>1.73</v>
      </c>
      <c r="H500" s="14">
        <v>8.69</v>
      </c>
      <c r="I500" s="15">
        <v>46.5</v>
      </c>
      <c r="J500" s="16">
        <v>-26.14</v>
      </c>
    </row>
    <row r="501" spans="1:10" x14ac:dyDescent="0.35">
      <c r="A501" s="49">
        <v>16967</v>
      </c>
      <c r="B501" s="50" t="s">
        <v>179</v>
      </c>
      <c r="C501" s="50" t="s">
        <v>137</v>
      </c>
      <c r="D501" s="50">
        <v>100</v>
      </c>
      <c r="E501" s="24">
        <v>6.41</v>
      </c>
      <c r="F501" s="13">
        <v>8.4599999999999995E-2</v>
      </c>
      <c r="G501" s="13">
        <v>8.27</v>
      </c>
      <c r="H501" s="14">
        <v>9.08</v>
      </c>
      <c r="I501" s="15">
        <v>0.79</v>
      </c>
      <c r="J501" s="16">
        <v>-21.02</v>
      </c>
    </row>
    <row r="502" spans="1:10" x14ac:dyDescent="0.35">
      <c r="A502" s="49">
        <v>16968</v>
      </c>
      <c r="B502" s="50" t="s">
        <v>26</v>
      </c>
      <c r="C502" s="50" t="s">
        <v>137</v>
      </c>
      <c r="D502" s="50">
        <v>100</v>
      </c>
      <c r="E502" s="24">
        <v>5.6</v>
      </c>
      <c r="F502" s="13">
        <v>7.4899999999999994E-2</v>
      </c>
      <c r="G502" s="13">
        <v>8.23</v>
      </c>
      <c r="H502" s="14">
        <v>7.75</v>
      </c>
      <c r="I502" s="15">
        <v>0.67500000000000004</v>
      </c>
      <c r="J502" s="16">
        <v>-20.02</v>
      </c>
    </row>
    <row r="503" spans="1:10" x14ac:dyDescent="0.35">
      <c r="A503" s="49">
        <v>16969</v>
      </c>
      <c r="B503" s="50" t="s">
        <v>27</v>
      </c>
      <c r="C503" s="50" t="s">
        <v>137</v>
      </c>
      <c r="D503" s="50">
        <v>100</v>
      </c>
      <c r="E503" s="24">
        <v>5.17</v>
      </c>
      <c r="F503" s="13">
        <v>6.8900000000000003E-2</v>
      </c>
      <c r="G503" s="13">
        <v>8.2899999999999991</v>
      </c>
      <c r="H503" s="14">
        <v>7.5</v>
      </c>
      <c r="I503" s="15">
        <v>0.64800000000000002</v>
      </c>
      <c r="J503" s="16">
        <v>-17.989999999999998</v>
      </c>
    </row>
    <row r="504" spans="1:10" x14ac:dyDescent="0.35">
      <c r="A504" s="49">
        <v>16970</v>
      </c>
      <c r="B504" s="50" t="s">
        <v>28</v>
      </c>
      <c r="C504" s="50" t="s">
        <v>137</v>
      </c>
      <c r="D504" s="50">
        <v>100</v>
      </c>
      <c r="E504" s="24">
        <v>4.67</v>
      </c>
      <c r="F504" s="13">
        <v>6.3299999999999995E-2</v>
      </c>
      <c r="G504" s="13">
        <v>8.5399999999999991</v>
      </c>
      <c r="H504" s="14">
        <v>6.91</v>
      </c>
      <c r="I504" s="15">
        <v>0.57399999999999995</v>
      </c>
      <c r="J504" s="16">
        <v>-21.94</v>
      </c>
    </row>
    <row r="505" spans="1:10" x14ac:dyDescent="0.35">
      <c r="A505" s="49">
        <v>16971</v>
      </c>
      <c r="B505" s="50" t="s">
        <v>29</v>
      </c>
      <c r="C505" s="50" t="s">
        <v>137</v>
      </c>
      <c r="D505" s="50">
        <v>100</v>
      </c>
      <c r="E505" s="24">
        <v>4.17</v>
      </c>
      <c r="F505" s="13">
        <v>5.6899999999999999E-2</v>
      </c>
      <c r="G505" s="13">
        <v>7.97</v>
      </c>
      <c r="H505" s="14">
        <v>6.68</v>
      </c>
      <c r="I505" s="15">
        <v>0.54900000000000004</v>
      </c>
      <c r="J505" s="16">
        <v>-22.45</v>
      </c>
    </row>
    <row r="506" spans="1:10" x14ac:dyDescent="0.35">
      <c r="A506" s="49">
        <v>16972</v>
      </c>
      <c r="B506" s="50" t="s">
        <v>30</v>
      </c>
      <c r="C506" s="50" t="s">
        <v>137</v>
      </c>
      <c r="D506" s="50">
        <v>100</v>
      </c>
      <c r="E506" s="24">
        <v>7.88</v>
      </c>
      <c r="F506" s="13">
        <v>0.105</v>
      </c>
      <c r="G506" s="13">
        <v>8.52</v>
      </c>
      <c r="H506" s="14">
        <v>10.4</v>
      </c>
      <c r="I506" s="15">
        <v>0.92600000000000005</v>
      </c>
      <c r="J506" s="16">
        <v>-20.36</v>
      </c>
    </row>
    <row r="507" spans="1:10" x14ac:dyDescent="0.35">
      <c r="A507" s="49">
        <v>16973</v>
      </c>
      <c r="B507" s="50" t="s">
        <v>31</v>
      </c>
      <c r="C507" s="50" t="s">
        <v>137</v>
      </c>
      <c r="D507" s="50">
        <v>100</v>
      </c>
      <c r="E507" s="24">
        <v>4.76</v>
      </c>
      <c r="F507" s="13">
        <v>6.3E-2</v>
      </c>
      <c r="G507" s="13">
        <v>8.19</v>
      </c>
      <c r="H507" s="14">
        <v>6.96</v>
      </c>
      <c r="I507" s="15">
        <v>0.58699999999999997</v>
      </c>
      <c r="J507" s="16">
        <v>-21.95</v>
      </c>
    </row>
    <row r="508" spans="1:10" x14ac:dyDescent="0.35">
      <c r="A508" s="49">
        <v>16974</v>
      </c>
      <c r="B508" s="50" t="s">
        <v>32</v>
      </c>
      <c r="C508" s="50" t="s">
        <v>137</v>
      </c>
      <c r="D508" s="50">
        <v>100</v>
      </c>
      <c r="E508" s="24">
        <v>5.28</v>
      </c>
      <c r="F508" s="13">
        <v>7.0000000000000007E-2</v>
      </c>
      <c r="G508" s="13">
        <v>8.6999999999999993</v>
      </c>
      <c r="H508" s="14">
        <v>7.21</v>
      </c>
      <c r="I508" s="15">
        <v>0.61399999999999999</v>
      </c>
      <c r="J508" s="16">
        <v>-20.32</v>
      </c>
    </row>
    <row r="509" spans="1:10" x14ac:dyDescent="0.35">
      <c r="A509" s="49">
        <v>16975</v>
      </c>
      <c r="B509" s="50" t="s">
        <v>33</v>
      </c>
      <c r="C509" s="50" t="s">
        <v>137</v>
      </c>
      <c r="D509" s="50">
        <v>100</v>
      </c>
      <c r="E509" s="24">
        <v>2.67</v>
      </c>
      <c r="F509" s="13">
        <v>3.6799999999999999E-2</v>
      </c>
      <c r="G509" s="13">
        <v>8.1300000000000008</v>
      </c>
      <c r="H509" s="14">
        <v>5.37</v>
      </c>
      <c r="I509" s="15">
        <v>0.42399999999999999</v>
      </c>
      <c r="J509" s="16">
        <v>-17.37</v>
      </c>
    </row>
    <row r="510" spans="1:10" x14ac:dyDescent="0.35">
      <c r="A510" s="49">
        <v>16976</v>
      </c>
      <c r="B510" s="50" t="s">
        <v>34</v>
      </c>
      <c r="C510" s="50" t="s">
        <v>137</v>
      </c>
      <c r="D510" s="50">
        <v>100</v>
      </c>
      <c r="E510" s="24">
        <v>5.47</v>
      </c>
      <c r="F510" s="13">
        <v>7.2700000000000001E-2</v>
      </c>
      <c r="G510" s="13">
        <v>8.3699999999999992</v>
      </c>
      <c r="H510" s="14">
        <v>8.4600000000000009</v>
      </c>
      <c r="I510" s="15">
        <v>0.71499999999999997</v>
      </c>
      <c r="J510" s="16">
        <v>-19.22</v>
      </c>
    </row>
    <row r="511" spans="1:10" x14ac:dyDescent="0.35">
      <c r="A511" s="49">
        <v>16977</v>
      </c>
      <c r="B511" s="50" t="s">
        <v>35</v>
      </c>
      <c r="C511" s="50" t="s">
        <v>137</v>
      </c>
      <c r="D511" s="50">
        <v>100</v>
      </c>
      <c r="E511" s="24">
        <v>2.52</v>
      </c>
      <c r="F511" s="13">
        <v>3.4500000000000003E-2</v>
      </c>
      <c r="G511" s="13">
        <v>8.24</v>
      </c>
      <c r="H511" s="14">
        <v>5.01</v>
      </c>
      <c r="I511" s="15">
        <v>0.38800000000000001</v>
      </c>
      <c r="J511" s="16">
        <v>-18.829999999999998</v>
      </c>
    </row>
    <row r="512" spans="1:10" x14ac:dyDescent="0.35">
      <c r="A512" s="49">
        <v>16978</v>
      </c>
      <c r="B512" s="50" t="s">
        <v>36</v>
      </c>
      <c r="C512" s="50" t="s">
        <v>137</v>
      </c>
      <c r="D512" s="50">
        <v>100</v>
      </c>
      <c r="E512" s="24">
        <v>6.38</v>
      </c>
      <c r="F512" s="13">
        <v>8.5199999999999998E-2</v>
      </c>
      <c r="G512" s="13">
        <v>8.5500000000000007</v>
      </c>
      <c r="H512" s="14">
        <v>8.7799999999999994</v>
      </c>
      <c r="I512" s="15">
        <v>0.752</v>
      </c>
      <c r="J512" s="16">
        <v>-20.56</v>
      </c>
    </row>
    <row r="513" spans="1:10" x14ac:dyDescent="0.35">
      <c r="A513" s="49">
        <v>16979</v>
      </c>
      <c r="B513" s="50" t="s">
        <v>37</v>
      </c>
      <c r="C513" s="50" t="s">
        <v>137</v>
      </c>
      <c r="D513" s="50">
        <v>100</v>
      </c>
      <c r="E513" s="24">
        <v>3.51</v>
      </c>
      <c r="F513" s="13">
        <v>4.7300000000000002E-2</v>
      </c>
      <c r="G513" s="13">
        <v>7.56</v>
      </c>
      <c r="H513" s="14">
        <v>6.67</v>
      </c>
      <c r="I513" s="15">
        <v>0.55500000000000005</v>
      </c>
      <c r="J513" s="16">
        <v>-20.14</v>
      </c>
    </row>
    <row r="514" spans="1:10" x14ac:dyDescent="0.35">
      <c r="A514" s="49">
        <v>16980</v>
      </c>
      <c r="B514" s="50" t="s">
        <v>180</v>
      </c>
      <c r="C514" s="50" t="s">
        <v>137</v>
      </c>
      <c r="D514" s="50">
        <v>100</v>
      </c>
      <c r="E514" s="24">
        <v>5.53</v>
      </c>
      <c r="F514" s="13">
        <v>8.4400000000000003E-2</v>
      </c>
      <c r="G514" s="13">
        <v>8.0500000000000007</v>
      </c>
      <c r="H514" s="14">
        <v>8.69</v>
      </c>
      <c r="I514" s="15">
        <v>0.746</v>
      </c>
      <c r="J514" s="16">
        <v>-21.41</v>
      </c>
    </row>
    <row r="515" spans="1:10" x14ac:dyDescent="0.35">
      <c r="A515" s="49">
        <v>16981</v>
      </c>
      <c r="B515" s="50" t="s">
        <v>95</v>
      </c>
      <c r="C515" s="50" t="s">
        <v>137</v>
      </c>
      <c r="D515" s="50">
        <v>100</v>
      </c>
      <c r="E515" s="24">
        <v>4.17</v>
      </c>
      <c r="F515" s="13">
        <v>6.2399999999999997E-2</v>
      </c>
      <c r="G515" s="13">
        <v>8.2100000000000009</v>
      </c>
      <c r="H515" s="14">
        <v>6.92</v>
      </c>
      <c r="I515" s="15">
        <v>0.57199999999999995</v>
      </c>
      <c r="J515" s="16">
        <v>-19.920000000000002</v>
      </c>
    </row>
    <row r="516" spans="1:10" x14ac:dyDescent="0.35">
      <c r="A516" s="49">
        <v>16982</v>
      </c>
      <c r="B516" s="50" t="s">
        <v>96</v>
      </c>
      <c r="C516" s="50" t="s">
        <v>137</v>
      </c>
      <c r="D516" s="50">
        <v>100</v>
      </c>
      <c r="E516" s="24">
        <v>4.3600000000000003</v>
      </c>
      <c r="F516" s="13">
        <v>6.4199999999999993E-2</v>
      </c>
      <c r="G516" s="13">
        <v>7.99</v>
      </c>
      <c r="H516" s="14">
        <v>7.41</v>
      </c>
      <c r="I516" s="15">
        <v>0.60099999999999998</v>
      </c>
      <c r="J516" s="16">
        <v>-19.41</v>
      </c>
    </row>
    <row r="517" spans="1:10" x14ac:dyDescent="0.35">
      <c r="A517" s="49">
        <v>16983</v>
      </c>
      <c r="B517" s="50" t="s">
        <v>97</v>
      </c>
      <c r="C517" s="50" t="s">
        <v>137</v>
      </c>
      <c r="D517" s="50">
        <v>100</v>
      </c>
      <c r="E517" s="24">
        <v>3.73</v>
      </c>
      <c r="F517" s="13">
        <v>5.9900000000000002E-2</v>
      </c>
      <c r="G517" s="13">
        <v>8.19</v>
      </c>
      <c r="H517" s="14">
        <v>6.67</v>
      </c>
      <c r="I517" s="15">
        <v>0.52200000000000002</v>
      </c>
      <c r="J517" s="16">
        <v>-22.09</v>
      </c>
    </row>
    <row r="518" spans="1:10" x14ac:dyDescent="0.35">
      <c r="A518" s="49">
        <v>16984</v>
      </c>
      <c r="B518" s="50" t="s">
        <v>98</v>
      </c>
      <c r="C518" s="50" t="s">
        <v>137</v>
      </c>
      <c r="D518" s="50">
        <v>100</v>
      </c>
      <c r="E518" s="24">
        <v>3.6</v>
      </c>
      <c r="F518" s="13">
        <v>5.5899999999999998E-2</v>
      </c>
      <c r="G518" s="13">
        <v>8.17</v>
      </c>
      <c r="H518" s="14">
        <v>6.84</v>
      </c>
      <c r="I518" s="15">
        <v>0.54</v>
      </c>
      <c r="J518" s="16">
        <v>-22.57</v>
      </c>
    </row>
    <row r="519" spans="1:10" x14ac:dyDescent="0.35">
      <c r="A519" s="49">
        <v>16985</v>
      </c>
      <c r="B519" s="50" t="s">
        <v>117</v>
      </c>
      <c r="C519" s="50" t="s">
        <v>137</v>
      </c>
      <c r="D519" s="50">
        <v>100</v>
      </c>
      <c r="E519" s="24">
        <v>5.71</v>
      </c>
      <c r="F519" s="13">
        <v>8.4699999999999998E-2</v>
      </c>
      <c r="G519" s="13">
        <v>8.41</v>
      </c>
      <c r="H519" s="14">
        <v>8.49</v>
      </c>
      <c r="I519" s="15">
        <v>0.72399999999999998</v>
      </c>
      <c r="J519" s="16">
        <v>-20.84</v>
      </c>
    </row>
    <row r="520" spans="1:10" x14ac:dyDescent="0.35">
      <c r="A520" s="49">
        <v>16986</v>
      </c>
      <c r="B520" s="50" t="s">
        <v>99</v>
      </c>
      <c r="C520" s="50" t="s">
        <v>137</v>
      </c>
      <c r="D520" s="50">
        <v>100</v>
      </c>
      <c r="E520" s="24">
        <v>3.73</v>
      </c>
      <c r="F520" s="13">
        <v>5.6800000000000003E-2</v>
      </c>
      <c r="G520" s="13">
        <v>8.32</v>
      </c>
      <c r="H520" s="14">
        <v>6.43</v>
      </c>
      <c r="I520" s="15">
        <v>0.52500000000000002</v>
      </c>
      <c r="J520" s="16">
        <v>-22</v>
      </c>
    </row>
    <row r="521" spans="1:10" x14ac:dyDescent="0.35">
      <c r="A521" s="49">
        <v>16987</v>
      </c>
      <c r="B521" s="50" t="s">
        <v>100</v>
      </c>
      <c r="C521" s="50" t="s">
        <v>137</v>
      </c>
      <c r="D521" s="50">
        <v>100</v>
      </c>
      <c r="E521" s="24">
        <v>3.49</v>
      </c>
      <c r="F521" s="13">
        <v>5.5899999999999998E-2</v>
      </c>
      <c r="G521" s="13">
        <v>8.42</v>
      </c>
      <c r="H521" s="14">
        <v>6.01</v>
      </c>
      <c r="I521" s="15">
        <v>0.47599999999999998</v>
      </c>
      <c r="J521" s="16">
        <v>-21.01</v>
      </c>
    </row>
    <row r="522" spans="1:10" x14ac:dyDescent="0.35">
      <c r="A522" s="49">
        <v>16988</v>
      </c>
      <c r="B522" s="50" t="s">
        <v>101</v>
      </c>
      <c r="C522" s="50" t="s">
        <v>137</v>
      </c>
      <c r="D522" s="50">
        <v>100</v>
      </c>
      <c r="E522" s="24">
        <v>2.42</v>
      </c>
      <c r="F522" s="13">
        <v>3.6299999999999999E-2</v>
      </c>
      <c r="G522" s="13">
        <v>8.3800000000000008</v>
      </c>
      <c r="H522" s="14">
        <v>4.7699999999999996</v>
      </c>
      <c r="I522" s="15">
        <v>0.36299999999999999</v>
      </c>
      <c r="J522" s="16">
        <v>-19.170000000000002</v>
      </c>
    </row>
    <row r="523" spans="1:10" x14ac:dyDescent="0.35">
      <c r="A523" s="49">
        <v>16989</v>
      </c>
      <c r="B523" s="50" t="s">
        <v>102</v>
      </c>
      <c r="C523" s="50" t="s">
        <v>137</v>
      </c>
      <c r="D523" s="50">
        <v>100</v>
      </c>
      <c r="E523" s="24">
        <v>5.31</v>
      </c>
      <c r="F523" s="13">
        <v>7.9500000000000001E-2</v>
      </c>
      <c r="G523" s="13">
        <v>7.96</v>
      </c>
      <c r="H523" s="14">
        <v>8.9</v>
      </c>
      <c r="I523" s="15">
        <v>0.73799999999999999</v>
      </c>
      <c r="J523" s="16">
        <v>-20</v>
      </c>
    </row>
    <row r="524" spans="1:10" x14ac:dyDescent="0.35">
      <c r="A524" s="49">
        <v>16990</v>
      </c>
      <c r="B524" s="50" t="s">
        <v>103</v>
      </c>
      <c r="C524" s="50" t="s">
        <v>137</v>
      </c>
      <c r="D524" s="50">
        <v>100</v>
      </c>
      <c r="E524" s="24">
        <v>1.75</v>
      </c>
      <c r="F524" s="13">
        <v>2.7099999999999999E-2</v>
      </c>
      <c r="G524" s="13">
        <v>8.02</v>
      </c>
      <c r="H524" s="14">
        <v>3.64</v>
      </c>
      <c r="I524" s="15">
        <v>0.27100000000000002</v>
      </c>
      <c r="J524" s="16">
        <v>-19.329999999999998</v>
      </c>
    </row>
    <row r="525" spans="1:10" x14ac:dyDescent="0.35">
      <c r="A525" s="49">
        <v>16991</v>
      </c>
      <c r="B525" s="50" t="s">
        <v>54</v>
      </c>
      <c r="C525" s="50" t="s">
        <v>137</v>
      </c>
      <c r="D525" s="50">
        <v>100</v>
      </c>
      <c r="E525" s="24">
        <v>5.68</v>
      </c>
      <c r="F525" s="13">
        <v>8.2199999999999995E-2</v>
      </c>
      <c r="G525" s="13">
        <v>8.51</v>
      </c>
      <c r="H525" s="14">
        <v>8.6999999999999993</v>
      </c>
      <c r="I525" s="15">
        <v>0.72699999999999998</v>
      </c>
      <c r="J525" s="16">
        <v>-20.95</v>
      </c>
    </row>
    <row r="526" spans="1:10" x14ac:dyDescent="0.35">
      <c r="A526" s="49">
        <v>16992</v>
      </c>
      <c r="B526" s="50" t="s">
        <v>55</v>
      </c>
      <c r="C526" s="50" t="s">
        <v>137</v>
      </c>
      <c r="D526" s="50">
        <v>100</v>
      </c>
      <c r="E526" s="24">
        <v>2.25</v>
      </c>
      <c r="F526" s="13">
        <v>3.49E-2</v>
      </c>
      <c r="G526" s="13">
        <v>7.33</v>
      </c>
      <c r="H526" s="14">
        <v>5</v>
      </c>
      <c r="I526" s="15">
        <v>0.38200000000000001</v>
      </c>
      <c r="J526" s="16">
        <v>-21.33</v>
      </c>
    </row>
    <row r="527" spans="1:10" x14ac:dyDescent="0.35">
      <c r="A527" s="49">
        <v>16993</v>
      </c>
      <c r="B527" s="50" t="s">
        <v>3</v>
      </c>
      <c r="C527" s="50" t="s">
        <v>138</v>
      </c>
      <c r="D527" s="50">
        <v>0.93200000000000005</v>
      </c>
      <c r="E527" s="24">
        <v>4.78</v>
      </c>
      <c r="F527" s="13">
        <v>12.6</v>
      </c>
      <c r="G527" s="13">
        <v>11.63</v>
      </c>
      <c r="H527" s="14">
        <v>7.96</v>
      </c>
      <c r="I527" s="15">
        <v>54.2</v>
      </c>
      <c r="J527" s="16">
        <v>-18.23</v>
      </c>
    </row>
    <row r="528" spans="1:10" x14ac:dyDescent="0.35">
      <c r="A528" s="49">
        <v>16994</v>
      </c>
      <c r="B528" s="50" t="s">
        <v>3</v>
      </c>
      <c r="C528" s="50" t="s">
        <v>138</v>
      </c>
      <c r="D528" s="50">
        <v>0.91</v>
      </c>
      <c r="E528" s="24">
        <v>4.3600000000000003</v>
      </c>
      <c r="F528" s="13">
        <v>11.7</v>
      </c>
      <c r="G528" s="13">
        <v>11.16</v>
      </c>
      <c r="H528" s="14">
        <v>7.23</v>
      </c>
      <c r="I528" s="15">
        <v>51.4</v>
      </c>
      <c r="J528" s="16">
        <v>-18.28</v>
      </c>
    </row>
    <row r="529" spans="1:10" x14ac:dyDescent="0.35">
      <c r="A529" s="49">
        <v>16995</v>
      </c>
      <c r="B529" s="50" t="s">
        <v>181</v>
      </c>
      <c r="C529" s="50" t="s">
        <v>137</v>
      </c>
      <c r="D529" s="50">
        <v>100</v>
      </c>
      <c r="E529" s="24">
        <v>3.95</v>
      </c>
      <c r="F529" s="13">
        <v>5.9400000000000001E-2</v>
      </c>
      <c r="G529" s="13">
        <v>7.81</v>
      </c>
      <c r="H529" s="14">
        <v>7.55</v>
      </c>
      <c r="I529" s="15">
        <v>0.63200000000000001</v>
      </c>
      <c r="J529" s="16">
        <v>-21.2</v>
      </c>
    </row>
    <row r="530" spans="1:10" x14ac:dyDescent="0.35">
      <c r="A530" s="49">
        <v>16996</v>
      </c>
      <c r="B530" s="50" t="s">
        <v>26</v>
      </c>
      <c r="C530" s="50" t="s">
        <v>137</v>
      </c>
      <c r="D530" s="50">
        <v>100</v>
      </c>
      <c r="E530" s="24">
        <v>5.22</v>
      </c>
      <c r="F530" s="13">
        <v>7.5600000000000001E-2</v>
      </c>
      <c r="G530" s="13">
        <v>7.75</v>
      </c>
      <c r="H530" s="14">
        <v>9.66</v>
      </c>
      <c r="I530" s="15">
        <v>0.84399999999999997</v>
      </c>
      <c r="J530" s="16">
        <v>-21.04</v>
      </c>
    </row>
    <row r="531" spans="1:10" x14ac:dyDescent="0.35">
      <c r="A531" s="49">
        <v>16997</v>
      </c>
      <c r="B531" s="50" t="s">
        <v>27</v>
      </c>
      <c r="C531" s="50" t="s">
        <v>137</v>
      </c>
      <c r="D531" s="50">
        <v>100</v>
      </c>
      <c r="E531" s="24">
        <v>5</v>
      </c>
      <c r="F531" s="13">
        <v>8.1299999999999997E-2</v>
      </c>
      <c r="G531" s="13">
        <v>7.82</v>
      </c>
      <c r="H531" s="14">
        <v>10.54</v>
      </c>
      <c r="I531" s="15">
        <v>0.91900000000000004</v>
      </c>
      <c r="J531" s="16">
        <v>-20.89</v>
      </c>
    </row>
    <row r="532" spans="1:10" x14ac:dyDescent="0.35">
      <c r="A532" s="49">
        <v>16998</v>
      </c>
      <c r="B532" s="50" t="s">
        <v>28</v>
      </c>
      <c r="C532" s="50" t="s">
        <v>137</v>
      </c>
      <c r="D532" s="50">
        <v>100</v>
      </c>
      <c r="E532" s="24">
        <v>5.6</v>
      </c>
      <c r="F532" s="13">
        <v>8.5400000000000004E-2</v>
      </c>
      <c r="G532" s="13">
        <v>8.16</v>
      </c>
      <c r="H532" s="14">
        <v>11.36</v>
      </c>
      <c r="I532" s="15">
        <v>0.998</v>
      </c>
      <c r="J532" s="16">
        <v>-20.54</v>
      </c>
    </row>
    <row r="533" spans="1:10" x14ac:dyDescent="0.35">
      <c r="A533" s="49">
        <v>16999</v>
      </c>
      <c r="B533" s="50" t="s">
        <v>29</v>
      </c>
      <c r="C533" s="50" t="s">
        <v>137</v>
      </c>
      <c r="D533" s="50">
        <v>100</v>
      </c>
      <c r="E533" s="24">
        <v>4.1100000000000003</v>
      </c>
      <c r="F533" s="13">
        <v>6.4899999999999999E-2</v>
      </c>
      <c r="G533" s="13">
        <v>7.9</v>
      </c>
      <c r="H533" s="14">
        <v>9.6</v>
      </c>
      <c r="I533" s="15">
        <v>0.79</v>
      </c>
      <c r="J533" s="16">
        <v>-20.86</v>
      </c>
    </row>
    <row r="534" spans="1:10" x14ac:dyDescent="0.35">
      <c r="A534" s="49">
        <v>17000</v>
      </c>
      <c r="B534" s="50" t="s">
        <v>30</v>
      </c>
      <c r="C534" s="50" t="s">
        <v>137</v>
      </c>
      <c r="D534" s="50">
        <v>100</v>
      </c>
      <c r="E534" s="24">
        <v>4.05</v>
      </c>
      <c r="F534" s="13">
        <v>6.13E-2</v>
      </c>
      <c r="G534" s="13">
        <v>8.0399999999999991</v>
      </c>
      <c r="H534" s="14">
        <v>9.6300000000000008</v>
      </c>
      <c r="I534" s="15">
        <v>0.80300000000000005</v>
      </c>
      <c r="J534" s="16">
        <v>-21.3</v>
      </c>
    </row>
    <row r="535" spans="1:10" x14ac:dyDescent="0.35">
      <c r="A535" s="49">
        <v>17001</v>
      </c>
      <c r="B535" s="50" t="s">
        <v>31</v>
      </c>
      <c r="C535" s="50" t="s">
        <v>137</v>
      </c>
      <c r="D535" s="50">
        <v>100</v>
      </c>
      <c r="E535" s="24">
        <v>3.08</v>
      </c>
      <c r="F535" s="13">
        <v>4.9200000000000001E-2</v>
      </c>
      <c r="G535" s="13">
        <v>5.83</v>
      </c>
      <c r="H535" s="14">
        <v>7.02</v>
      </c>
      <c r="I535" s="15">
        <v>0.54900000000000004</v>
      </c>
      <c r="J535" s="16">
        <v>-19.420000000000002</v>
      </c>
    </row>
    <row r="536" spans="1:10" x14ac:dyDescent="0.35">
      <c r="A536" s="49">
        <v>17002</v>
      </c>
      <c r="B536" s="50" t="s">
        <v>32</v>
      </c>
      <c r="C536" s="50" t="s">
        <v>137</v>
      </c>
      <c r="D536" s="50">
        <v>100</v>
      </c>
      <c r="E536" s="24">
        <v>3.38</v>
      </c>
      <c r="F536" s="13">
        <v>5.3600000000000002E-2</v>
      </c>
      <c r="G536" s="13">
        <v>4.78</v>
      </c>
      <c r="H536" s="14">
        <v>7.49</v>
      </c>
      <c r="I536" s="15">
        <v>0.59199999999999997</v>
      </c>
      <c r="J536" s="16">
        <v>-18.88</v>
      </c>
    </row>
    <row r="537" spans="1:10" x14ac:dyDescent="0.35">
      <c r="A537" s="49">
        <v>17003</v>
      </c>
      <c r="B537" s="50" t="s">
        <v>33</v>
      </c>
      <c r="C537" s="50" t="s">
        <v>137</v>
      </c>
      <c r="D537" s="50">
        <v>100</v>
      </c>
      <c r="E537" s="24">
        <v>3.08</v>
      </c>
      <c r="F537" s="13">
        <v>4.6699999999999998E-2</v>
      </c>
      <c r="G537" s="13">
        <v>4.3600000000000003</v>
      </c>
      <c r="H537" s="14">
        <v>6.84</v>
      </c>
      <c r="I537" s="15">
        <v>0.54700000000000004</v>
      </c>
      <c r="J537" s="16">
        <v>-19.37</v>
      </c>
    </row>
    <row r="538" spans="1:10" x14ac:dyDescent="0.35">
      <c r="A538" s="49">
        <v>17004</v>
      </c>
      <c r="B538" s="50" t="s">
        <v>34</v>
      </c>
      <c r="C538" s="50" t="s">
        <v>137</v>
      </c>
      <c r="D538" s="50">
        <v>100</v>
      </c>
      <c r="E538" s="24">
        <v>3.36</v>
      </c>
      <c r="F538" s="13">
        <v>5.0700000000000002E-2</v>
      </c>
      <c r="G538" s="13">
        <v>4.34</v>
      </c>
      <c r="H538" s="14">
        <v>7.55</v>
      </c>
      <c r="I538" s="15">
        <v>0.623</v>
      </c>
      <c r="J538" s="16">
        <v>-19.77</v>
      </c>
    </row>
    <row r="539" spans="1:10" x14ac:dyDescent="0.35">
      <c r="A539" s="49">
        <v>17005</v>
      </c>
      <c r="B539" s="50" t="s">
        <v>35</v>
      </c>
      <c r="C539" s="50" t="s">
        <v>137</v>
      </c>
      <c r="D539" s="50">
        <v>100</v>
      </c>
      <c r="E539" s="24">
        <v>4.2</v>
      </c>
      <c r="F539" s="13">
        <v>6.3399999999999998E-2</v>
      </c>
      <c r="G539" s="13">
        <v>4.07</v>
      </c>
      <c r="H539" s="14">
        <v>9.89</v>
      </c>
      <c r="I539" s="15">
        <v>0.85899999999999999</v>
      </c>
      <c r="J539" s="16">
        <v>-20.350000000000001</v>
      </c>
    </row>
    <row r="540" spans="1:10" x14ac:dyDescent="0.35">
      <c r="A540" s="49">
        <v>17006</v>
      </c>
      <c r="B540" s="50" t="s">
        <v>36</v>
      </c>
      <c r="C540" s="50" t="s">
        <v>137</v>
      </c>
      <c r="D540" s="50">
        <v>100</v>
      </c>
      <c r="E540" s="24">
        <v>4.4000000000000004</v>
      </c>
      <c r="F540" s="13">
        <v>6.7299999999999999E-2</v>
      </c>
      <c r="G540" s="13">
        <v>3.02</v>
      </c>
      <c r="H540" s="14">
        <v>10.88</v>
      </c>
      <c r="I540" s="15">
        <v>0.96899999999999997</v>
      </c>
      <c r="J540" s="16">
        <v>-19.72</v>
      </c>
    </row>
    <row r="541" spans="1:10" x14ac:dyDescent="0.35">
      <c r="A541" s="49">
        <v>17007</v>
      </c>
      <c r="B541" s="50" t="s">
        <v>37</v>
      </c>
      <c r="C541" s="50" t="s">
        <v>137</v>
      </c>
      <c r="D541" s="50">
        <v>100</v>
      </c>
      <c r="E541" s="24">
        <v>4.4800000000000004</v>
      </c>
      <c r="F541" s="13">
        <v>6.8199999999999997E-2</v>
      </c>
      <c r="G541" s="13">
        <v>3.69</v>
      </c>
      <c r="H541" s="14">
        <v>10.82</v>
      </c>
      <c r="I541" s="15">
        <v>0.95499999999999996</v>
      </c>
      <c r="J541" s="16">
        <v>-19.850000000000001</v>
      </c>
    </row>
    <row r="542" spans="1:10" x14ac:dyDescent="0.35">
      <c r="A542" s="49">
        <v>17008</v>
      </c>
      <c r="B542" s="50" t="s">
        <v>38</v>
      </c>
      <c r="C542" s="50" t="s">
        <v>137</v>
      </c>
      <c r="D542" s="50">
        <v>100</v>
      </c>
      <c r="E542" s="24">
        <v>3.82</v>
      </c>
      <c r="F542" s="13">
        <v>6.08E-2</v>
      </c>
      <c r="G542" s="13">
        <v>3.66</v>
      </c>
      <c r="H542" s="14">
        <v>10.1</v>
      </c>
      <c r="I542" s="15">
        <v>0.879</v>
      </c>
      <c r="J542" s="16">
        <v>-20.76</v>
      </c>
    </row>
    <row r="543" spans="1:10" x14ac:dyDescent="0.35">
      <c r="A543" s="49">
        <v>17009</v>
      </c>
      <c r="B543" s="50" t="s">
        <v>39</v>
      </c>
      <c r="C543" s="50" t="s">
        <v>137</v>
      </c>
      <c r="D543" s="50">
        <v>100</v>
      </c>
      <c r="E543" s="24">
        <v>6.5</v>
      </c>
      <c r="F543" s="13">
        <v>9.5500000000000002E-2</v>
      </c>
      <c r="G543" s="13">
        <v>8.4600000000000009</v>
      </c>
      <c r="H543" s="14">
        <v>11.36</v>
      </c>
      <c r="I543" s="15">
        <v>1.01</v>
      </c>
      <c r="J543" s="16">
        <v>-19.91</v>
      </c>
    </row>
    <row r="544" spans="1:10" x14ac:dyDescent="0.35">
      <c r="A544" s="49">
        <v>17010</v>
      </c>
      <c r="B544" s="50" t="s">
        <v>40</v>
      </c>
      <c r="C544" s="50" t="s">
        <v>137</v>
      </c>
      <c r="D544" s="50">
        <v>100</v>
      </c>
      <c r="E544" s="24">
        <v>6.1</v>
      </c>
      <c r="F544" s="13">
        <v>8.6999999999999994E-2</v>
      </c>
      <c r="G544" s="13">
        <v>8.02</v>
      </c>
      <c r="H544" s="14">
        <v>10.53</v>
      </c>
      <c r="I544" s="15">
        <v>0.89800000000000002</v>
      </c>
      <c r="J544" s="16">
        <v>-19.82</v>
      </c>
    </row>
    <row r="545" spans="1:10" x14ac:dyDescent="0.35">
      <c r="A545" s="49">
        <v>17011</v>
      </c>
      <c r="B545" s="50" t="s">
        <v>41</v>
      </c>
      <c r="C545" s="50" t="s">
        <v>137</v>
      </c>
      <c r="D545" s="50">
        <v>100</v>
      </c>
      <c r="E545" s="24">
        <v>5.49</v>
      </c>
      <c r="F545" s="13">
        <v>8.0299999999999996E-2</v>
      </c>
      <c r="G545" s="13">
        <v>8.02</v>
      </c>
      <c r="H545" s="14">
        <v>10.17</v>
      </c>
      <c r="I545" s="15">
        <v>0.873</v>
      </c>
      <c r="J545" s="16">
        <v>-20.03</v>
      </c>
    </row>
    <row r="546" spans="1:10" x14ac:dyDescent="0.35">
      <c r="A546" s="49">
        <v>17012</v>
      </c>
      <c r="B546" s="50" t="s">
        <v>42</v>
      </c>
      <c r="C546" s="50" t="s">
        <v>137</v>
      </c>
      <c r="D546" s="50">
        <v>100</v>
      </c>
      <c r="E546" s="24">
        <v>5.33</v>
      </c>
      <c r="F546" s="13">
        <v>7.85E-2</v>
      </c>
      <c r="G546" s="13">
        <v>7.94</v>
      </c>
      <c r="H546" s="14">
        <v>10.27</v>
      </c>
      <c r="I546" s="15">
        <v>0.86499999999999999</v>
      </c>
      <c r="J546" s="16">
        <v>-20.010000000000002</v>
      </c>
    </row>
    <row r="547" spans="1:10" x14ac:dyDescent="0.35">
      <c r="A547" s="49">
        <v>17013</v>
      </c>
      <c r="B547" s="50" t="s">
        <v>43</v>
      </c>
      <c r="C547" s="50" t="s">
        <v>137</v>
      </c>
      <c r="D547" s="50">
        <v>100</v>
      </c>
      <c r="E547" s="24">
        <v>6</v>
      </c>
      <c r="F547" s="13">
        <v>9.11E-2</v>
      </c>
      <c r="G547" s="13">
        <v>8.1999999999999993</v>
      </c>
      <c r="H547" s="14">
        <v>11.9</v>
      </c>
      <c r="I547" s="15">
        <v>1.03</v>
      </c>
      <c r="J547" s="16">
        <v>-20.239999999999998</v>
      </c>
    </row>
    <row r="548" spans="1:10" x14ac:dyDescent="0.35">
      <c r="A548" s="49">
        <v>17014</v>
      </c>
      <c r="B548" s="50" t="s">
        <v>44</v>
      </c>
      <c r="C548" s="50" t="s">
        <v>137</v>
      </c>
      <c r="D548" s="50">
        <v>100</v>
      </c>
      <c r="E548" s="24">
        <v>4.09</v>
      </c>
      <c r="F548" s="13">
        <v>6.0900000000000003E-2</v>
      </c>
      <c r="G548" s="13">
        <v>7.87</v>
      </c>
      <c r="H548" s="14">
        <v>8.86</v>
      </c>
      <c r="I548" s="15">
        <v>0.76400000000000001</v>
      </c>
      <c r="J548" s="16">
        <v>-21</v>
      </c>
    </row>
    <row r="549" spans="1:10" x14ac:dyDescent="0.35">
      <c r="A549" s="49">
        <v>17015</v>
      </c>
      <c r="B549" s="50" t="s">
        <v>3</v>
      </c>
      <c r="C549" s="50" t="s">
        <v>138</v>
      </c>
      <c r="D549" s="50">
        <v>0.82199999999999995</v>
      </c>
      <c r="E549" s="24">
        <v>3.42</v>
      </c>
      <c r="F549" s="13">
        <v>10.199999999999999</v>
      </c>
      <c r="G549" s="13">
        <v>11.39</v>
      </c>
      <c r="H549" s="14">
        <v>5.79</v>
      </c>
      <c r="I549" s="15">
        <v>44.5</v>
      </c>
      <c r="J549" s="16">
        <v>-18.309999999999999</v>
      </c>
    </row>
    <row r="550" spans="1:10" x14ac:dyDescent="0.35">
      <c r="A550" s="49">
        <v>17016</v>
      </c>
      <c r="B550" s="50" t="s">
        <v>5</v>
      </c>
      <c r="C550" s="50" t="s">
        <v>138</v>
      </c>
      <c r="D550" s="50">
        <v>1.0249999999999999</v>
      </c>
      <c r="E550" s="24">
        <v>4.4400000000000004</v>
      </c>
      <c r="F550" s="13">
        <v>9.7799999999999994</v>
      </c>
      <c r="G550" s="13">
        <v>47.64</v>
      </c>
      <c r="H550" s="14">
        <v>9.39</v>
      </c>
      <c r="I550" s="15">
        <v>41.7</v>
      </c>
      <c r="J550" s="16">
        <v>37.619999999999997</v>
      </c>
    </row>
    <row r="551" spans="1:10" x14ac:dyDescent="0.35">
      <c r="A551" s="49">
        <v>17017</v>
      </c>
      <c r="B551" s="50" t="s">
        <v>4</v>
      </c>
      <c r="C551" s="50" t="s">
        <v>138</v>
      </c>
      <c r="D551" s="50">
        <v>1.22</v>
      </c>
      <c r="E551" s="24">
        <v>5.18</v>
      </c>
      <c r="F551" s="13">
        <v>9.6</v>
      </c>
      <c r="G551" s="13">
        <v>-4.5199999999999996</v>
      </c>
      <c r="H551" s="14">
        <v>10.8</v>
      </c>
      <c r="I551" s="15">
        <v>40.700000000000003</v>
      </c>
      <c r="J551" s="16">
        <v>-26.44</v>
      </c>
    </row>
    <row r="552" spans="1:10" x14ac:dyDescent="0.35">
      <c r="A552" s="49">
        <v>17018</v>
      </c>
      <c r="B552" s="50" t="s">
        <v>11</v>
      </c>
      <c r="C552" s="50" t="s">
        <v>139</v>
      </c>
      <c r="D552" s="50">
        <v>1.22</v>
      </c>
      <c r="E552" s="24">
        <v>4.9000000000000004</v>
      </c>
      <c r="F552" s="13">
        <v>11.6</v>
      </c>
      <c r="G552" s="13">
        <v>4.3</v>
      </c>
      <c r="H552" s="14">
        <v>10.87</v>
      </c>
      <c r="I552" s="15">
        <v>29.9</v>
      </c>
      <c r="J552" s="16">
        <v>-13.71</v>
      </c>
    </row>
    <row r="553" spans="1:10" x14ac:dyDescent="0.35">
      <c r="A553" s="49">
        <v>17019</v>
      </c>
      <c r="B553" s="50" t="s">
        <v>140</v>
      </c>
      <c r="C553" s="50" t="s">
        <v>18</v>
      </c>
      <c r="D553" s="50">
        <v>3.0449999999999999</v>
      </c>
      <c r="E553" s="24">
        <v>4.26</v>
      </c>
      <c r="F553" s="13">
        <v>2.99</v>
      </c>
      <c r="G553" s="13">
        <v>2.0499999999999998</v>
      </c>
      <c r="H553" s="14">
        <v>9.1999999999999993</v>
      </c>
      <c r="I553" s="15">
        <v>47.2</v>
      </c>
      <c r="J553" s="16">
        <v>-26.1</v>
      </c>
    </row>
    <row r="554" spans="1:10" x14ac:dyDescent="0.35">
      <c r="A554" s="49">
        <v>17020</v>
      </c>
      <c r="B554" s="50" t="s">
        <v>45</v>
      </c>
      <c r="C554" s="50" t="s">
        <v>137</v>
      </c>
      <c r="D554" s="50">
        <v>100</v>
      </c>
      <c r="E554" s="24">
        <v>2.88</v>
      </c>
      <c r="F554" s="13">
        <v>4.6199999999999998E-2</v>
      </c>
      <c r="G554" s="13">
        <v>7.56</v>
      </c>
      <c r="H554" s="14">
        <v>12.83</v>
      </c>
      <c r="I554" s="15">
        <v>1.23</v>
      </c>
      <c r="J554" s="16">
        <v>-20.83</v>
      </c>
    </row>
    <row r="555" spans="1:10" x14ac:dyDescent="0.35">
      <c r="A555" s="49">
        <v>17021</v>
      </c>
      <c r="B555" s="50" t="s">
        <v>46</v>
      </c>
      <c r="C555" s="50" t="s">
        <v>137</v>
      </c>
      <c r="D555" s="50">
        <v>100</v>
      </c>
      <c r="E555" s="24">
        <v>2.8</v>
      </c>
      <c r="F555" s="13">
        <v>4.36E-2</v>
      </c>
      <c r="G555" s="13">
        <v>6.96</v>
      </c>
      <c r="H555" s="14">
        <v>7.36</v>
      </c>
      <c r="I555" s="15">
        <v>0.61</v>
      </c>
      <c r="J555" s="16">
        <v>-20.18</v>
      </c>
    </row>
    <row r="556" spans="1:10" x14ac:dyDescent="0.35">
      <c r="A556" s="49">
        <v>17022</v>
      </c>
      <c r="B556" s="50" t="s">
        <v>47</v>
      </c>
      <c r="C556" s="50" t="s">
        <v>137</v>
      </c>
      <c r="D556" s="50">
        <v>100</v>
      </c>
      <c r="E556" s="24">
        <v>2.85</v>
      </c>
      <c r="F556" s="13">
        <v>4.2999999999999997E-2</v>
      </c>
      <c r="G556" s="13">
        <v>6.72</v>
      </c>
      <c r="H556" s="14">
        <v>6.88</v>
      </c>
      <c r="I556" s="15">
        <v>0.55600000000000005</v>
      </c>
      <c r="J556" s="16">
        <v>-17.829999999999998</v>
      </c>
    </row>
    <row r="557" spans="1:10" x14ac:dyDescent="0.35">
      <c r="A557" s="49">
        <v>17023</v>
      </c>
      <c r="B557" s="50" t="s">
        <v>48</v>
      </c>
      <c r="C557" s="50" t="s">
        <v>137</v>
      </c>
      <c r="D557" s="50">
        <v>100</v>
      </c>
      <c r="E557" s="24">
        <v>2.75</v>
      </c>
      <c r="F557" s="13">
        <v>4.24E-2</v>
      </c>
      <c r="G557" s="13">
        <v>6.37</v>
      </c>
      <c r="H557" s="14">
        <v>7.97</v>
      </c>
      <c r="I557" s="15">
        <v>0.64500000000000002</v>
      </c>
      <c r="J557" s="16">
        <v>-14.03</v>
      </c>
    </row>
    <row r="558" spans="1:10" x14ac:dyDescent="0.35">
      <c r="A558" s="49">
        <v>17024</v>
      </c>
      <c r="B558" s="50" t="s">
        <v>49</v>
      </c>
      <c r="C558" s="50" t="s">
        <v>137</v>
      </c>
      <c r="D558" s="50">
        <v>100</v>
      </c>
      <c r="E558" s="24">
        <v>2.58</v>
      </c>
      <c r="F558" s="13">
        <v>3.9100000000000003E-2</v>
      </c>
      <c r="G558" s="13">
        <v>5.54</v>
      </c>
      <c r="H558" s="14">
        <v>7.09</v>
      </c>
      <c r="I558" s="15">
        <v>0.56100000000000005</v>
      </c>
      <c r="J558" s="16">
        <v>-15.63</v>
      </c>
    </row>
    <row r="559" spans="1:10" x14ac:dyDescent="0.35">
      <c r="A559" s="49">
        <v>17025</v>
      </c>
      <c r="B559" s="50" t="s">
        <v>50</v>
      </c>
      <c r="C559" s="50" t="s">
        <v>137</v>
      </c>
      <c r="D559" s="50">
        <v>100</v>
      </c>
      <c r="E559" s="24">
        <v>2.48</v>
      </c>
      <c r="F559" s="13">
        <v>3.9800000000000002E-2</v>
      </c>
      <c r="G559" s="13">
        <v>4.5</v>
      </c>
      <c r="H559" s="14">
        <v>6.08</v>
      </c>
      <c r="I559" s="15">
        <v>0.46600000000000003</v>
      </c>
      <c r="J559" s="16">
        <v>-19.309999999999999</v>
      </c>
    </row>
    <row r="560" spans="1:10" x14ac:dyDescent="0.35">
      <c r="A560" s="49">
        <v>17026</v>
      </c>
      <c r="B560" s="50" t="s">
        <v>51</v>
      </c>
      <c r="C560" s="50" t="s">
        <v>137</v>
      </c>
      <c r="D560" s="50">
        <v>100</v>
      </c>
      <c r="E560" s="24">
        <v>2.72</v>
      </c>
      <c r="F560" s="13">
        <v>4.65E-2</v>
      </c>
      <c r="G560" s="13">
        <v>4.1100000000000003</v>
      </c>
      <c r="H560" s="14">
        <v>7.03</v>
      </c>
      <c r="I560" s="15">
        <v>0.55100000000000005</v>
      </c>
      <c r="J560" s="16">
        <v>-19.86</v>
      </c>
    </row>
    <row r="561" spans="1:10" x14ac:dyDescent="0.35">
      <c r="A561" s="49">
        <v>17027</v>
      </c>
      <c r="B561" s="50" t="s">
        <v>52</v>
      </c>
      <c r="C561" s="50" t="s">
        <v>137</v>
      </c>
      <c r="D561" s="50">
        <v>100</v>
      </c>
      <c r="E561" s="24">
        <v>0.93</v>
      </c>
      <c r="F561" s="13">
        <v>1.6E-2</v>
      </c>
      <c r="G561" s="13">
        <v>1.73</v>
      </c>
      <c r="H561" s="14">
        <v>4.22</v>
      </c>
      <c r="I561" s="15">
        <v>0.316</v>
      </c>
      <c r="J561" s="16">
        <v>-23.13</v>
      </c>
    </row>
    <row r="562" spans="1:10" x14ac:dyDescent="0.35">
      <c r="A562" s="49">
        <v>17028</v>
      </c>
      <c r="B562" s="50" t="s">
        <v>53</v>
      </c>
      <c r="C562" s="50" t="s">
        <v>137</v>
      </c>
      <c r="D562" s="50">
        <v>100</v>
      </c>
      <c r="E562" s="24">
        <v>4.9000000000000004</v>
      </c>
      <c r="F562" s="13">
        <v>7.1900000000000006E-2</v>
      </c>
      <c r="G562" s="13">
        <v>7.89</v>
      </c>
      <c r="H562" s="14">
        <v>9.4700000000000006</v>
      </c>
      <c r="I562" s="15">
        <v>0.81299999999999994</v>
      </c>
      <c r="J562" s="16">
        <v>-20.64</v>
      </c>
    </row>
    <row r="563" spans="1:10" x14ac:dyDescent="0.35">
      <c r="A563" s="49">
        <v>17029</v>
      </c>
      <c r="B563" s="50" t="s">
        <v>63</v>
      </c>
      <c r="C563" s="50" t="s">
        <v>137</v>
      </c>
      <c r="D563" s="50">
        <v>100</v>
      </c>
      <c r="E563" s="24">
        <v>4.97</v>
      </c>
      <c r="F563" s="13">
        <v>7.2700000000000001E-2</v>
      </c>
      <c r="G563" s="13">
        <v>7.97</v>
      </c>
      <c r="H563" s="14">
        <v>9.7799999999999994</v>
      </c>
      <c r="I563" s="15">
        <v>0.84399999999999997</v>
      </c>
      <c r="J563" s="16">
        <v>-20.71</v>
      </c>
    </row>
    <row r="564" spans="1:10" x14ac:dyDescent="0.35">
      <c r="A564" s="49">
        <v>17030</v>
      </c>
      <c r="B564" s="50" t="s">
        <v>64</v>
      </c>
      <c r="C564" s="50" t="s">
        <v>137</v>
      </c>
      <c r="D564" s="50">
        <v>100</v>
      </c>
      <c r="E564" s="24">
        <v>5.82</v>
      </c>
      <c r="F564" s="13">
        <v>8.72E-2</v>
      </c>
      <c r="G564" s="13">
        <v>7.93</v>
      </c>
      <c r="H564" s="14">
        <v>11</v>
      </c>
      <c r="I564" s="15">
        <v>0.98599999999999999</v>
      </c>
      <c r="J564" s="16">
        <v>-20.46</v>
      </c>
    </row>
    <row r="565" spans="1:10" x14ac:dyDescent="0.35">
      <c r="A565" s="49">
        <v>17031</v>
      </c>
      <c r="B565" s="50" t="s">
        <v>65</v>
      </c>
      <c r="C565" s="50" t="s">
        <v>137</v>
      </c>
      <c r="D565" s="50">
        <v>100</v>
      </c>
      <c r="E565" s="24">
        <v>3.48</v>
      </c>
      <c r="F565" s="13">
        <v>5.2999999999999999E-2</v>
      </c>
      <c r="G565" s="13">
        <v>7.48</v>
      </c>
      <c r="H565" s="14">
        <v>7.62</v>
      </c>
      <c r="I565" s="15">
        <v>0.60699999999999998</v>
      </c>
      <c r="J565" s="16">
        <v>-20.350000000000001</v>
      </c>
    </row>
    <row r="566" spans="1:10" x14ac:dyDescent="0.35">
      <c r="A566" s="49">
        <v>17032</v>
      </c>
      <c r="B566" s="50" t="s">
        <v>66</v>
      </c>
      <c r="C566" s="50" t="s">
        <v>137</v>
      </c>
      <c r="D566" s="50">
        <v>100</v>
      </c>
      <c r="E566" s="24">
        <v>3.62</v>
      </c>
      <c r="F566" s="13">
        <v>5.5199999999999999E-2</v>
      </c>
      <c r="G566" s="13">
        <v>7.19</v>
      </c>
      <c r="H566" s="14">
        <v>7.81</v>
      </c>
      <c r="I566" s="15">
        <v>0.63</v>
      </c>
      <c r="J566" s="16">
        <v>-19.7</v>
      </c>
    </row>
    <row r="567" spans="1:10" x14ac:dyDescent="0.35">
      <c r="A567" s="49">
        <v>17033</v>
      </c>
      <c r="B567" s="50" t="s">
        <v>67</v>
      </c>
      <c r="C567" s="50" t="s">
        <v>137</v>
      </c>
      <c r="D567" s="50">
        <v>100</v>
      </c>
      <c r="E567" s="24">
        <v>3.04</v>
      </c>
      <c r="F567" s="13">
        <v>4.7600000000000003E-2</v>
      </c>
      <c r="G567" s="13">
        <v>6.56</v>
      </c>
      <c r="H567" s="14">
        <v>6.77</v>
      </c>
      <c r="I567" s="15">
        <v>0.53200000000000003</v>
      </c>
      <c r="J567" s="16">
        <v>-19.41</v>
      </c>
    </row>
    <row r="568" spans="1:10" x14ac:dyDescent="0.35">
      <c r="A568" s="49">
        <v>17034</v>
      </c>
      <c r="B568" s="50" t="s">
        <v>68</v>
      </c>
      <c r="C568" s="50" t="s">
        <v>137</v>
      </c>
      <c r="D568" s="50">
        <v>100</v>
      </c>
      <c r="E568" s="24">
        <v>3.22</v>
      </c>
      <c r="F568" s="13">
        <v>5.0099999999999999E-2</v>
      </c>
      <c r="G568" s="13">
        <v>5.56</v>
      </c>
      <c r="H568" s="14">
        <v>7.92</v>
      </c>
      <c r="I568" s="15">
        <v>0.64</v>
      </c>
      <c r="J568" s="16">
        <v>-20.010000000000002</v>
      </c>
    </row>
    <row r="569" spans="1:10" x14ac:dyDescent="0.35">
      <c r="A569" s="49">
        <v>17035</v>
      </c>
      <c r="B569" s="50" t="s">
        <v>69</v>
      </c>
      <c r="C569" s="50" t="s">
        <v>137</v>
      </c>
      <c r="D569" s="50">
        <v>100</v>
      </c>
      <c r="E569" s="24">
        <v>2.92</v>
      </c>
      <c r="F569" s="13">
        <v>4.5900000000000003E-2</v>
      </c>
      <c r="G569" s="13">
        <v>5.21</v>
      </c>
      <c r="H569" s="14">
        <v>6.71</v>
      </c>
      <c r="I569" s="15">
        <v>0.52700000000000002</v>
      </c>
      <c r="J569" s="16">
        <v>-19.32</v>
      </c>
    </row>
    <row r="570" spans="1:10" x14ac:dyDescent="0.35">
      <c r="A570" s="49">
        <v>17036</v>
      </c>
      <c r="B570" s="50" t="s">
        <v>70</v>
      </c>
      <c r="C570" s="50" t="s">
        <v>137</v>
      </c>
      <c r="D570" s="50">
        <v>100</v>
      </c>
      <c r="E570" s="24">
        <v>3.64</v>
      </c>
      <c r="F570" s="13">
        <v>5.4899999999999997E-2</v>
      </c>
      <c r="G570" s="13">
        <v>4.5199999999999996</v>
      </c>
      <c r="H570" s="14">
        <v>8.51</v>
      </c>
      <c r="I570" s="15">
        <v>0.69099999999999995</v>
      </c>
      <c r="J570" s="16">
        <v>-19.59</v>
      </c>
    </row>
    <row r="571" spans="1:10" x14ac:dyDescent="0.35">
      <c r="A571" s="49">
        <v>17037</v>
      </c>
      <c r="B571" s="50" t="s">
        <v>71</v>
      </c>
      <c r="C571" s="50" t="s">
        <v>137</v>
      </c>
      <c r="D571" s="50">
        <v>100</v>
      </c>
      <c r="E571" s="24">
        <v>2.87</v>
      </c>
      <c r="F571" s="13">
        <v>4.2700000000000002E-2</v>
      </c>
      <c r="G571" s="13">
        <v>3.14</v>
      </c>
      <c r="H571" s="14">
        <v>8.15</v>
      </c>
      <c r="I571" s="15">
        <v>0.67700000000000005</v>
      </c>
      <c r="J571" s="16">
        <v>-21.32</v>
      </c>
    </row>
    <row r="572" spans="1:10" x14ac:dyDescent="0.35">
      <c r="A572" s="49">
        <v>17038</v>
      </c>
      <c r="B572" s="50" t="s">
        <v>72</v>
      </c>
      <c r="C572" s="50" t="s">
        <v>137</v>
      </c>
      <c r="D572" s="50">
        <v>100</v>
      </c>
      <c r="E572" s="24">
        <v>6.14</v>
      </c>
      <c r="F572" s="13">
        <v>8.8300000000000003E-2</v>
      </c>
      <c r="G572" s="13">
        <v>2.36</v>
      </c>
      <c r="H572" s="14">
        <v>15.94</v>
      </c>
      <c r="I572" s="15">
        <v>1.59</v>
      </c>
      <c r="J572" s="16">
        <v>-21.43</v>
      </c>
    </row>
    <row r="573" spans="1:10" x14ac:dyDescent="0.35">
      <c r="A573" s="49">
        <v>17039</v>
      </c>
      <c r="B573" s="50" t="s">
        <v>73</v>
      </c>
      <c r="C573" s="50" t="s">
        <v>137</v>
      </c>
      <c r="D573" s="50">
        <v>100</v>
      </c>
      <c r="E573" s="24">
        <v>6.67</v>
      </c>
      <c r="F573" s="13">
        <v>9.4200000000000006E-2</v>
      </c>
      <c r="G573" s="13">
        <v>1.07</v>
      </c>
      <c r="H573" s="14">
        <v>18.329999999999998</v>
      </c>
      <c r="I573" s="15">
        <v>1.96</v>
      </c>
      <c r="J573" s="16">
        <v>-21.66</v>
      </c>
    </row>
    <row r="574" spans="1:10" x14ac:dyDescent="0.35">
      <c r="A574" s="49">
        <v>17040</v>
      </c>
      <c r="B574" s="50" t="s">
        <v>3</v>
      </c>
      <c r="C574" s="50" t="s">
        <v>138</v>
      </c>
      <c r="D574" s="50">
        <v>0.83199999999999996</v>
      </c>
      <c r="E574" s="24">
        <v>3.53</v>
      </c>
      <c r="F574" s="13">
        <v>10.4</v>
      </c>
      <c r="G574" s="13">
        <v>11.06</v>
      </c>
      <c r="H574" s="14">
        <v>5.83</v>
      </c>
      <c r="I574" s="15">
        <v>44.8</v>
      </c>
      <c r="J574" s="16">
        <v>-18.309999999999999</v>
      </c>
    </row>
    <row r="575" spans="1:10" x14ac:dyDescent="0.35">
      <c r="A575" s="49">
        <v>17041</v>
      </c>
      <c r="B575" s="50" t="s">
        <v>3</v>
      </c>
      <c r="C575" s="50" t="s">
        <v>138</v>
      </c>
      <c r="D575" s="50">
        <v>1.1910000000000001</v>
      </c>
      <c r="E575" s="24">
        <v>5.05</v>
      </c>
      <c r="F575" s="13">
        <v>10.199999999999999</v>
      </c>
      <c r="G575" s="13">
        <v>11.37</v>
      </c>
      <c r="H575" s="14">
        <v>7.96</v>
      </c>
      <c r="I575" s="15">
        <v>44.6</v>
      </c>
      <c r="J575" s="16">
        <v>-18.3</v>
      </c>
    </row>
    <row r="576" spans="1:10" x14ac:dyDescent="0.35">
      <c r="A576" s="49">
        <v>17042</v>
      </c>
      <c r="B576" s="50" t="s">
        <v>182</v>
      </c>
      <c r="C576" s="50" t="s">
        <v>137</v>
      </c>
      <c r="D576" s="50">
        <v>100</v>
      </c>
      <c r="E576" s="24">
        <v>5.13</v>
      </c>
      <c r="F576" s="13">
        <v>7.3499999999999996E-2</v>
      </c>
      <c r="G576" s="13">
        <v>8.4600000000000009</v>
      </c>
      <c r="H576" s="14">
        <v>7.83</v>
      </c>
      <c r="I576" s="15">
        <v>0.66900000000000004</v>
      </c>
      <c r="J576" s="16">
        <v>-21.42</v>
      </c>
    </row>
    <row r="577" spans="1:10" x14ac:dyDescent="0.35">
      <c r="A577" s="49">
        <v>17043</v>
      </c>
      <c r="B577" s="50" t="s">
        <v>57</v>
      </c>
      <c r="C577" s="50" t="s">
        <v>137</v>
      </c>
      <c r="D577" s="50">
        <v>100</v>
      </c>
      <c r="E577" s="24">
        <v>4.33</v>
      </c>
      <c r="F577" s="13">
        <v>6.59E-2</v>
      </c>
      <c r="G577" s="13">
        <v>8.49</v>
      </c>
      <c r="H577" s="14">
        <v>7.4</v>
      </c>
      <c r="I577" s="15">
        <v>0.623</v>
      </c>
      <c r="J577" s="16">
        <v>-19.54</v>
      </c>
    </row>
    <row r="578" spans="1:10" x14ac:dyDescent="0.35">
      <c r="A578" s="49">
        <v>17044</v>
      </c>
      <c r="B578" s="50" t="s">
        <v>58</v>
      </c>
      <c r="C578" s="50" t="s">
        <v>137</v>
      </c>
      <c r="D578" s="50">
        <v>100</v>
      </c>
      <c r="E578" s="24">
        <v>4.7</v>
      </c>
      <c r="F578" s="13">
        <v>6.9900000000000004E-2</v>
      </c>
      <c r="G578" s="13">
        <v>8.24</v>
      </c>
      <c r="H578" s="14">
        <v>7.57</v>
      </c>
      <c r="I578" s="15">
        <v>0.64500000000000002</v>
      </c>
      <c r="J578" s="16">
        <v>-18.54</v>
      </c>
    </row>
    <row r="579" spans="1:10" x14ac:dyDescent="0.35">
      <c r="A579" s="49">
        <v>17045</v>
      </c>
      <c r="B579" s="50" t="s">
        <v>59</v>
      </c>
      <c r="C579" s="50" t="s">
        <v>137</v>
      </c>
      <c r="D579" s="50">
        <v>100</v>
      </c>
      <c r="E579" s="24">
        <v>4.37</v>
      </c>
      <c r="F579" s="13">
        <v>6.4199999999999993E-2</v>
      </c>
      <c r="G579" s="13">
        <v>8.43</v>
      </c>
      <c r="H579" s="14">
        <v>7.08</v>
      </c>
      <c r="I579" s="15">
        <v>0.59299999999999997</v>
      </c>
      <c r="J579" s="16">
        <v>-21.99</v>
      </c>
    </row>
    <row r="580" spans="1:10" x14ac:dyDescent="0.35">
      <c r="A580" s="49">
        <v>17046</v>
      </c>
      <c r="B580" s="50" t="s">
        <v>60</v>
      </c>
      <c r="C580" s="50" t="s">
        <v>137</v>
      </c>
      <c r="D580" s="50">
        <v>100</v>
      </c>
      <c r="E580" s="24">
        <v>3.55</v>
      </c>
      <c r="F580" s="13">
        <v>5.3999999999999999E-2</v>
      </c>
      <c r="G580" s="13">
        <v>8.33</v>
      </c>
      <c r="H580" s="14">
        <v>6.29</v>
      </c>
      <c r="I580" s="15">
        <v>0.52100000000000002</v>
      </c>
      <c r="J580" s="16">
        <v>-22.38</v>
      </c>
    </row>
    <row r="581" spans="1:10" x14ac:dyDescent="0.35">
      <c r="A581" s="49">
        <v>17047</v>
      </c>
      <c r="B581" s="50" t="s">
        <v>61</v>
      </c>
      <c r="C581" s="50" t="s">
        <v>137</v>
      </c>
      <c r="D581" s="50">
        <v>100</v>
      </c>
      <c r="E581" s="24">
        <v>6.44</v>
      </c>
      <c r="F581" s="13">
        <v>8.9700000000000002E-2</v>
      </c>
      <c r="G581" s="13">
        <v>8.76</v>
      </c>
      <c r="H581" s="14">
        <v>8.81</v>
      </c>
      <c r="I581" s="15">
        <v>0.77700000000000002</v>
      </c>
      <c r="J581" s="16">
        <v>-20.78</v>
      </c>
    </row>
    <row r="582" spans="1:10" x14ac:dyDescent="0.35">
      <c r="A582" s="49">
        <v>17048</v>
      </c>
      <c r="B582" s="50" t="s">
        <v>62</v>
      </c>
      <c r="C582" s="50" t="s">
        <v>137</v>
      </c>
      <c r="D582" s="50">
        <v>100</v>
      </c>
      <c r="E582" s="24">
        <v>3.82</v>
      </c>
      <c r="F582" s="13">
        <v>5.67E-2</v>
      </c>
      <c r="G582" s="13">
        <v>8.0299999999999994</v>
      </c>
      <c r="H582" s="14">
        <v>6.22</v>
      </c>
      <c r="I582" s="15">
        <v>0.51200000000000001</v>
      </c>
      <c r="J582" s="16">
        <v>-21.99</v>
      </c>
    </row>
    <row r="583" spans="1:10" x14ac:dyDescent="0.35">
      <c r="A583" s="49">
        <v>17049</v>
      </c>
      <c r="B583" s="50" t="s">
        <v>118</v>
      </c>
      <c r="C583" s="50" t="s">
        <v>137</v>
      </c>
      <c r="D583" s="50">
        <v>100</v>
      </c>
      <c r="E583" s="24">
        <v>4.0599999999999996</v>
      </c>
      <c r="F583" s="13">
        <v>5.9499999999999997E-2</v>
      </c>
      <c r="G583" s="13">
        <v>8.48</v>
      </c>
      <c r="H583" s="14">
        <v>6.12</v>
      </c>
      <c r="I583" s="15">
        <v>0.496</v>
      </c>
      <c r="J583" s="16">
        <v>-21.28</v>
      </c>
    </row>
    <row r="584" spans="1:10" x14ac:dyDescent="0.35">
      <c r="A584" s="49">
        <v>17050</v>
      </c>
      <c r="B584" s="50" t="s">
        <v>119</v>
      </c>
      <c r="C584" s="50" t="s">
        <v>137</v>
      </c>
      <c r="D584" s="50">
        <v>100</v>
      </c>
      <c r="E584" s="24">
        <v>2.41</v>
      </c>
      <c r="F584" s="13">
        <v>3.6700000000000003E-2</v>
      </c>
      <c r="G584" s="13">
        <v>8.33</v>
      </c>
      <c r="H584" s="14">
        <v>4.8600000000000003</v>
      </c>
      <c r="I584" s="15">
        <v>0.38200000000000001</v>
      </c>
      <c r="J584" s="16">
        <v>-18.36</v>
      </c>
    </row>
    <row r="585" spans="1:10" x14ac:dyDescent="0.35">
      <c r="A585" s="49">
        <v>17051</v>
      </c>
      <c r="B585" s="50" t="s">
        <v>120</v>
      </c>
      <c r="C585" s="50" t="s">
        <v>137</v>
      </c>
      <c r="D585" s="50">
        <v>100</v>
      </c>
      <c r="E585" s="24">
        <v>4.1100000000000003</v>
      </c>
      <c r="F585" s="13">
        <v>6.0299999999999999E-2</v>
      </c>
      <c r="G585" s="13">
        <v>8.0399999999999991</v>
      </c>
      <c r="H585" s="14">
        <v>7.21</v>
      </c>
      <c r="I585" s="15">
        <v>0.59499999999999997</v>
      </c>
      <c r="J585" s="16">
        <v>-19.12</v>
      </c>
    </row>
    <row r="586" spans="1:10" x14ac:dyDescent="0.35">
      <c r="A586" s="49">
        <v>17052</v>
      </c>
      <c r="B586" s="50" t="s">
        <v>121</v>
      </c>
      <c r="C586" s="50" t="s">
        <v>137</v>
      </c>
      <c r="D586" s="50">
        <v>100</v>
      </c>
      <c r="E586" s="24">
        <v>2.19</v>
      </c>
      <c r="F586" s="13">
        <v>3.3799999999999997E-2</v>
      </c>
      <c r="G586" s="13">
        <v>8.0500000000000007</v>
      </c>
      <c r="H586" s="14">
        <v>4.21</v>
      </c>
      <c r="I586" s="15">
        <v>0.33200000000000002</v>
      </c>
      <c r="J586" s="16">
        <v>-19.86</v>
      </c>
    </row>
    <row r="587" spans="1:10" x14ac:dyDescent="0.35">
      <c r="A587" s="49">
        <v>17053</v>
      </c>
      <c r="B587" s="50" t="s">
        <v>122</v>
      </c>
      <c r="C587" s="50" t="s">
        <v>137</v>
      </c>
      <c r="D587" s="50">
        <v>100</v>
      </c>
      <c r="E587" s="24">
        <v>6.07</v>
      </c>
      <c r="F587" s="13">
        <v>8.6499999999999994E-2</v>
      </c>
      <c r="G587" s="13">
        <v>8.42</v>
      </c>
      <c r="H587" s="14">
        <v>8.52</v>
      </c>
      <c r="I587" s="15">
        <v>0.76100000000000001</v>
      </c>
      <c r="J587" s="16">
        <v>-21.14</v>
      </c>
    </row>
    <row r="588" spans="1:10" x14ac:dyDescent="0.35">
      <c r="A588" s="49">
        <v>17054</v>
      </c>
      <c r="B588" s="50" t="s">
        <v>123</v>
      </c>
      <c r="C588" s="50" t="s">
        <v>137</v>
      </c>
      <c r="D588" s="50">
        <v>100</v>
      </c>
      <c r="E588" s="24">
        <v>2.5499999999999998</v>
      </c>
      <c r="F588" s="13">
        <v>3.9100000000000003E-2</v>
      </c>
      <c r="G588" s="13">
        <v>7.54</v>
      </c>
      <c r="H588" s="14">
        <v>5.46</v>
      </c>
      <c r="I588" s="15">
        <v>0.45400000000000001</v>
      </c>
      <c r="J588" s="16">
        <v>-20.12</v>
      </c>
    </row>
    <row r="589" spans="1:10" x14ac:dyDescent="0.35">
      <c r="A589" s="49">
        <v>17055</v>
      </c>
      <c r="B589" s="50" t="s">
        <v>183</v>
      </c>
      <c r="C589" s="50" t="s">
        <v>137</v>
      </c>
      <c r="D589" s="50">
        <v>100</v>
      </c>
      <c r="E589" s="24">
        <v>6.68</v>
      </c>
      <c r="F589" s="13">
        <v>8.5099999999999995E-2</v>
      </c>
      <c r="G589" s="13">
        <v>8.61</v>
      </c>
      <c r="H589" s="14">
        <v>8.77</v>
      </c>
      <c r="I589" s="15">
        <v>0.79100000000000004</v>
      </c>
      <c r="J589" s="16">
        <v>-21.13</v>
      </c>
    </row>
    <row r="590" spans="1:10" x14ac:dyDescent="0.35">
      <c r="A590" s="49">
        <v>17056</v>
      </c>
      <c r="B590" s="50" t="s">
        <v>39</v>
      </c>
      <c r="C590" s="50" t="s">
        <v>137</v>
      </c>
      <c r="D590" s="50">
        <v>100</v>
      </c>
      <c r="E590" s="24">
        <v>5.77</v>
      </c>
      <c r="F590" s="13">
        <v>7.4399999999999994E-2</v>
      </c>
      <c r="G590" s="13">
        <v>8.74</v>
      </c>
      <c r="H590" s="14">
        <v>8.32</v>
      </c>
      <c r="I590" s="15">
        <v>0.74399999999999999</v>
      </c>
      <c r="J590" s="16">
        <v>-17.98</v>
      </c>
    </row>
    <row r="591" spans="1:10" x14ac:dyDescent="0.35">
      <c r="A591" s="49">
        <v>17057</v>
      </c>
      <c r="B591" s="50" t="s">
        <v>40</v>
      </c>
      <c r="C591" s="50" t="s">
        <v>137</v>
      </c>
      <c r="D591" s="50">
        <v>100</v>
      </c>
      <c r="E591" s="24">
        <v>5.08</v>
      </c>
      <c r="F591" s="13">
        <v>6.6000000000000003E-2</v>
      </c>
      <c r="G591" s="13">
        <v>8.7100000000000009</v>
      </c>
      <c r="H591" s="14">
        <v>7.08</v>
      </c>
      <c r="I591" s="15">
        <v>0.61399999999999999</v>
      </c>
      <c r="J591" s="16">
        <v>-17.739999999999998</v>
      </c>
    </row>
    <row r="592" spans="1:10" x14ac:dyDescent="0.35">
      <c r="A592" s="49">
        <v>17058</v>
      </c>
      <c r="B592" s="50" t="s">
        <v>41</v>
      </c>
      <c r="C592" s="50" t="s">
        <v>137</v>
      </c>
      <c r="D592" s="50">
        <v>100</v>
      </c>
      <c r="E592" s="24">
        <v>5.24</v>
      </c>
      <c r="F592" s="13">
        <v>6.7699999999999996E-2</v>
      </c>
      <c r="G592" s="13">
        <v>8.1999999999999993</v>
      </c>
      <c r="H592" s="14">
        <v>7.42</v>
      </c>
      <c r="I592" s="15">
        <v>0.627</v>
      </c>
      <c r="J592" s="16">
        <v>-21.89</v>
      </c>
    </row>
    <row r="593" spans="1:10" x14ac:dyDescent="0.35">
      <c r="A593" s="49">
        <v>17059</v>
      </c>
      <c r="B593" s="50" t="s">
        <v>42</v>
      </c>
      <c r="C593" s="50" t="s">
        <v>137</v>
      </c>
      <c r="D593" s="50">
        <v>100</v>
      </c>
      <c r="E593" s="24">
        <v>4.55</v>
      </c>
      <c r="F593" s="13">
        <v>6.0100000000000001E-2</v>
      </c>
      <c r="G593" s="13">
        <v>8.0299999999999994</v>
      </c>
      <c r="H593" s="14">
        <v>6.88</v>
      </c>
      <c r="I593" s="15">
        <v>0.58299999999999996</v>
      </c>
      <c r="J593" s="16">
        <v>-22.42</v>
      </c>
    </row>
    <row r="594" spans="1:10" x14ac:dyDescent="0.35">
      <c r="A594" s="49">
        <v>17060</v>
      </c>
      <c r="B594" s="50" t="s">
        <v>43</v>
      </c>
      <c r="C594" s="50" t="s">
        <v>137</v>
      </c>
      <c r="D594" s="50">
        <v>100</v>
      </c>
      <c r="E594" s="24">
        <v>7.32</v>
      </c>
      <c r="F594" s="13">
        <v>9.4799999999999995E-2</v>
      </c>
      <c r="G594" s="13">
        <v>8.5</v>
      </c>
      <c r="H594" s="14">
        <v>9.4700000000000006</v>
      </c>
      <c r="I594" s="15">
        <v>0.83899999999999997</v>
      </c>
      <c r="J594" s="16">
        <v>-20.37</v>
      </c>
    </row>
    <row r="595" spans="1:10" x14ac:dyDescent="0.35">
      <c r="A595" s="49">
        <v>17061</v>
      </c>
      <c r="B595" s="50" t="s">
        <v>44</v>
      </c>
      <c r="C595" s="50" t="s">
        <v>137</v>
      </c>
      <c r="D595" s="50">
        <v>100</v>
      </c>
      <c r="E595" s="24">
        <v>4.57</v>
      </c>
      <c r="F595" s="13">
        <v>6.0699999999999997E-2</v>
      </c>
      <c r="G595" s="13">
        <v>8.2899999999999991</v>
      </c>
      <c r="H595" s="14">
        <v>6.66</v>
      </c>
      <c r="I595" s="15">
        <v>0.55600000000000005</v>
      </c>
      <c r="J595" s="16">
        <v>-21.9</v>
      </c>
    </row>
    <row r="596" spans="1:10" x14ac:dyDescent="0.35">
      <c r="A596" s="49">
        <v>17062</v>
      </c>
      <c r="B596" s="50" t="s">
        <v>45</v>
      </c>
      <c r="C596" s="50" t="s">
        <v>137</v>
      </c>
      <c r="D596" s="50">
        <v>100</v>
      </c>
      <c r="E596" s="24">
        <v>4.76</v>
      </c>
      <c r="F596" s="13">
        <v>6.2700000000000006E-2</v>
      </c>
      <c r="G596" s="13">
        <v>8.1999999999999993</v>
      </c>
      <c r="H596" s="14">
        <v>6.59</v>
      </c>
      <c r="I596" s="15">
        <v>0.55200000000000005</v>
      </c>
      <c r="J596" s="16">
        <v>-20.43</v>
      </c>
    </row>
    <row r="597" spans="1:10" x14ac:dyDescent="0.35">
      <c r="A597" s="49">
        <v>17063</v>
      </c>
      <c r="B597" s="50" t="s">
        <v>46</v>
      </c>
      <c r="C597" s="50" t="s">
        <v>137</v>
      </c>
      <c r="D597" s="50">
        <v>100</v>
      </c>
      <c r="E597" s="24">
        <v>2.61</v>
      </c>
      <c r="F597" s="13">
        <v>3.5200000000000002E-2</v>
      </c>
      <c r="G597" s="13">
        <v>8.1</v>
      </c>
      <c r="H597" s="14">
        <v>5.09</v>
      </c>
      <c r="I597" s="15">
        <v>0.40899999999999997</v>
      </c>
      <c r="J597" s="16">
        <v>-16.82</v>
      </c>
    </row>
    <row r="598" spans="1:10" x14ac:dyDescent="0.35">
      <c r="A598" s="49">
        <v>17064</v>
      </c>
      <c r="B598" s="50" t="s">
        <v>47</v>
      </c>
      <c r="C598" s="50" t="s">
        <v>137</v>
      </c>
      <c r="D598" s="50">
        <v>100</v>
      </c>
      <c r="E598" s="24">
        <v>4.71</v>
      </c>
      <c r="F598" s="13">
        <v>6.1699999999999998E-2</v>
      </c>
      <c r="G598" s="13">
        <v>8.14</v>
      </c>
      <c r="H598" s="14">
        <v>6.94</v>
      </c>
      <c r="I598" s="15">
        <v>0.58699999999999997</v>
      </c>
      <c r="J598" s="16">
        <v>-19.86</v>
      </c>
    </row>
    <row r="599" spans="1:10" x14ac:dyDescent="0.35">
      <c r="A599" s="49">
        <v>17065</v>
      </c>
      <c r="B599" s="50" t="s">
        <v>48</v>
      </c>
      <c r="C599" s="50" t="s">
        <v>137</v>
      </c>
      <c r="D599" s="50">
        <v>100</v>
      </c>
      <c r="E599" s="24">
        <v>2.21</v>
      </c>
      <c r="F599" s="13">
        <v>3.04E-2</v>
      </c>
      <c r="G599" s="13">
        <v>8.44</v>
      </c>
      <c r="H599" s="14">
        <v>4.05</v>
      </c>
      <c r="I599" s="15">
        <v>0.32600000000000001</v>
      </c>
      <c r="J599" s="16">
        <v>-18.37</v>
      </c>
    </row>
    <row r="600" spans="1:10" x14ac:dyDescent="0.35">
      <c r="A600" s="49">
        <v>17066</v>
      </c>
      <c r="B600" s="50" t="s">
        <v>49</v>
      </c>
      <c r="C600" s="50" t="s">
        <v>137</v>
      </c>
      <c r="D600" s="50">
        <v>100</v>
      </c>
      <c r="E600" s="24">
        <v>6.06</v>
      </c>
      <c r="F600" s="13">
        <v>7.8799999999999995E-2</v>
      </c>
      <c r="G600" s="13">
        <v>8.6300000000000008</v>
      </c>
      <c r="H600" s="14">
        <v>8.2200000000000006</v>
      </c>
      <c r="I600" s="15">
        <v>0.71399999999999997</v>
      </c>
      <c r="J600" s="16">
        <v>-20.56</v>
      </c>
    </row>
    <row r="601" spans="1:10" x14ac:dyDescent="0.35">
      <c r="A601" s="49">
        <v>17067</v>
      </c>
      <c r="B601" s="50" t="s">
        <v>50</v>
      </c>
      <c r="C601" s="50" t="s">
        <v>137</v>
      </c>
      <c r="D601" s="50">
        <v>100</v>
      </c>
      <c r="E601" s="24">
        <v>2.85</v>
      </c>
      <c r="F601" s="13">
        <v>3.8800000000000001E-2</v>
      </c>
      <c r="G601" s="13">
        <v>7.56</v>
      </c>
      <c r="H601" s="14">
        <v>5.5</v>
      </c>
      <c r="I601" s="15">
        <v>0.45</v>
      </c>
      <c r="J601" s="16">
        <v>-20.059999999999999</v>
      </c>
    </row>
    <row r="602" spans="1:10" x14ac:dyDescent="0.35">
      <c r="A602" s="49">
        <v>17068</v>
      </c>
      <c r="B602" s="50" t="s">
        <v>3</v>
      </c>
      <c r="C602" s="50" t="s">
        <v>138</v>
      </c>
      <c r="D602" s="50">
        <v>1.173</v>
      </c>
      <c r="E602" s="24">
        <v>4.97</v>
      </c>
      <c r="F602" s="13">
        <v>10.4</v>
      </c>
      <c r="G602" s="13">
        <v>11.45</v>
      </c>
      <c r="H602" s="14">
        <v>7.88</v>
      </c>
      <c r="I602" s="15">
        <v>44.8</v>
      </c>
      <c r="J602" s="16">
        <v>-18.149999999999999</v>
      </c>
    </row>
    <row r="603" spans="1:10" x14ac:dyDescent="0.35">
      <c r="A603" s="49">
        <v>17069</v>
      </c>
      <c r="B603" s="50" t="s">
        <v>5</v>
      </c>
      <c r="C603" s="50" t="s">
        <v>138</v>
      </c>
      <c r="D603" s="50">
        <v>0.81499999999999995</v>
      </c>
      <c r="E603" s="24">
        <v>3.46</v>
      </c>
      <c r="F603" s="13">
        <v>9.94</v>
      </c>
      <c r="G603" s="13">
        <v>47.43</v>
      </c>
      <c r="H603" s="14">
        <v>7.52</v>
      </c>
      <c r="I603" s="15">
        <v>42.1</v>
      </c>
      <c r="J603" s="16">
        <v>37.630000000000003</v>
      </c>
    </row>
    <row r="604" spans="1:10" x14ac:dyDescent="0.35">
      <c r="A604" s="49">
        <v>17070</v>
      </c>
      <c r="B604" s="50" t="s">
        <v>4</v>
      </c>
      <c r="C604" s="50" t="s">
        <v>138</v>
      </c>
      <c r="D604" s="50">
        <v>1.1140000000000001</v>
      </c>
      <c r="E604" s="24">
        <v>4.59</v>
      </c>
      <c r="F604" s="13">
        <v>9.59</v>
      </c>
      <c r="G604" s="13">
        <v>-4.9000000000000004</v>
      </c>
      <c r="H604" s="14">
        <v>9.58</v>
      </c>
      <c r="I604" s="15">
        <v>40.6</v>
      </c>
      <c r="J604" s="16">
        <v>-26.51</v>
      </c>
    </row>
    <row r="605" spans="1:10" x14ac:dyDescent="0.35">
      <c r="A605" s="49">
        <v>17071</v>
      </c>
      <c r="B605" s="50" t="s">
        <v>11</v>
      </c>
      <c r="C605" s="50" t="s">
        <v>139</v>
      </c>
      <c r="D605" s="50">
        <v>1.097</v>
      </c>
      <c r="E605" s="24">
        <v>4.26</v>
      </c>
      <c r="F605" s="13">
        <v>11.7</v>
      </c>
      <c r="G605" s="13">
        <v>3.95</v>
      </c>
      <c r="H605" s="14">
        <v>9.25</v>
      </c>
      <c r="I605" s="15">
        <v>29.9</v>
      </c>
      <c r="J605" s="16">
        <v>-13.42</v>
      </c>
    </row>
    <row r="606" spans="1:10" x14ac:dyDescent="0.35">
      <c r="A606" s="51">
        <v>17072</v>
      </c>
      <c r="B606" s="52" t="s">
        <v>140</v>
      </c>
      <c r="C606" s="52" t="s">
        <v>18</v>
      </c>
      <c r="D606" s="52">
        <v>3.0379999999999998</v>
      </c>
      <c r="E606" s="53">
        <v>3.99</v>
      </c>
      <c r="F606" s="54">
        <v>2.88</v>
      </c>
      <c r="G606" s="54">
        <v>1.68</v>
      </c>
      <c r="H606" s="55">
        <v>8.41</v>
      </c>
      <c r="I606" s="56">
        <v>45.6</v>
      </c>
      <c r="J606" s="57">
        <v>-26.07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C52D-85E2-48E6-AF5B-FC3C961D304B}">
  <dimension ref="A1:F13"/>
  <sheetViews>
    <sheetView workbookViewId="0">
      <selection activeCell="A2" sqref="A2"/>
    </sheetView>
  </sheetViews>
  <sheetFormatPr defaultRowHeight="14.5" x14ac:dyDescent="0.35"/>
  <cols>
    <col min="1" max="1" width="13.36328125" bestFit="1" customWidth="1"/>
    <col min="2" max="2" width="19.08984375" style="1" bestFit="1" customWidth="1"/>
    <col min="3" max="4" width="20.36328125" style="1" bestFit="1" customWidth="1"/>
    <col min="5" max="5" width="19.1796875" style="1" bestFit="1" customWidth="1"/>
    <col min="6" max="6" width="17.08984375" bestFit="1" customWidth="1"/>
    <col min="7" max="7" width="5.90625" bestFit="1" customWidth="1"/>
  </cols>
  <sheetData>
    <row r="1" spans="1:6" ht="15" thickBot="1" x14ac:dyDescent="0.4">
      <c r="A1" s="76" t="s">
        <v>107</v>
      </c>
      <c r="B1" s="77"/>
      <c r="C1" s="77"/>
      <c r="D1" s="77"/>
      <c r="E1" s="77"/>
      <c r="F1" s="78"/>
    </row>
    <row r="2" spans="1:6" ht="17" thickBot="1" x14ac:dyDescent="0.5">
      <c r="A2" s="33" t="s">
        <v>12</v>
      </c>
      <c r="B2" s="31" t="s">
        <v>109</v>
      </c>
      <c r="C2" s="31" t="s">
        <v>110</v>
      </c>
      <c r="D2" s="32" t="s">
        <v>111</v>
      </c>
      <c r="E2" s="32" t="s">
        <v>112</v>
      </c>
      <c r="F2" s="34" t="s">
        <v>7</v>
      </c>
    </row>
    <row r="3" spans="1:6" x14ac:dyDescent="0.35">
      <c r="A3" s="20" t="s">
        <v>3</v>
      </c>
      <c r="B3" s="36">
        <f>AVERAGEIFS(IRMS[δ¹⁵NAir (‰)],IRMS[Name],$A3,IRMS[δ¹⁵NAir (‰)],"&lt;&gt;#N/A")-11.22</f>
        <v>-0.18867211764098712</v>
      </c>
      <c r="C3" s="36" cm="1">
        <f t="array" ref="C3">STDEV(IF(IRMS[Name]=$A3,IRMS[δ¹⁵NAir (‰)]))</f>
        <v>1.0210241175013679</v>
      </c>
      <c r="D3" s="40">
        <f>AVERAGEIFS(IRMS[δ¹³CVPDB (‰)],IRMS[Name],$A3,IRMS[δ¹³CVPDB (‰)],"&lt;&gt;#N/A")+18.33</f>
        <v>-0.19357728895094084</v>
      </c>
      <c r="E3" s="40" cm="1">
        <f t="array" ref="E3">STDEV(IF(IRMS[Name]=$A3,IRMS[δ¹³CVPDB (‰)]))</f>
        <v>1.3236150749086635</v>
      </c>
      <c r="F3" s="21" cm="1">
        <f t="array" ref="F3">COUNT(IF(IRMS[Name]=$A3,IRMS[δ¹⁵NAir (‰)],NA()))</f>
        <v>26</v>
      </c>
    </row>
    <row r="4" spans="1:6" x14ac:dyDescent="0.35">
      <c r="A4" s="3" t="s">
        <v>4</v>
      </c>
      <c r="B4" s="25">
        <f>AVERAGEIFS(IRMS[δ¹⁵NAir (‰)],IRMS[Name],$A4,IRMS[δ¹⁵NAir (‰)],"&lt;&gt;#N/A")+4.52</f>
        <v>-1.2066712831262372E-2</v>
      </c>
      <c r="C4" s="25" cm="1">
        <f t="array" ref="C4">STDEV(IF(IRMS[Name]=$A4,IRMS[δ¹⁵NAir (‰)]))</f>
        <v>0.11984129005581196</v>
      </c>
      <c r="D4" s="26">
        <f>AVERAGEIFS(IRMS[δ¹³CVPDB (‰)],IRMS[Name],$A4,IRMS[δ¹³CVPDB (‰)],"&lt;&gt;#N/A")+26.39</f>
        <v>-0.10202038351398812</v>
      </c>
      <c r="E4" s="26" cm="1">
        <f t="array" ref="E4">STDEV(IF(IRMS[Name]=$A4,IRMS[δ¹³CVPDB (‰)]))</f>
        <v>3.3536787010541004E-2</v>
      </c>
      <c r="F4" s="2" cm="1">
        <f t="array" ref="F4">COUNT(IF(IRMS[Name]=$A4,IRMS[δ¹⁵NAir (‰)],NA()))</f>
        <v>15</v>
      </c>
    </row>
    <row r="5" spans="1:6" ht="15" thickBot="1" x14ac:dyDescent="0.4">
      <c r="A5" s="17" t="s">
        <v>5</v>
      </c>
      <c r="B5" s="37">
        <f>AVERAGEIFS(IRMS[δ¹⁵NAir (‰)],IRMS[Name],$A5,IRMS[δ¹⁵NAir (‰)],"&lt;&gt;#N/A")-47.6</f>
        <v>-3.3781525907727428E-2</v>
      </c>
      <c r="C5" s="37" cm="1">
        <f t="array" ref="C5">STDEV(IF(IRMS[Name]=$A5,IRMS[δ¹⁵NAir (‰)]))</f>
        <v>0.12965301558331002</v>
      </c>
      <c r="D5" s="41">
        <f>AVERAGEIFS(IRMS[δ¹³CVPDB (‰)],IRMS[Name],$A5,IRMS[δ¹³CVPDB (‰)],"&lt;&gt;#N/A")-37.63</f>
        <v>-1.72167186024339E-2</v>
      </c>
      <c r="E5" s="41" cm="1">
        <f t="array" ref="E5">STDEV(IF(IRMS[Name]=$A5,IRMS[δ¹³CVPDB (‰)]))</f>
        <v>0.10244818084861082</v>
      </c>
      <c r="F5" s="18" cm="1">
        <f t="array" ref="F5">COUNT(IF(IRMS[Name]=$A5,IRMS[δ¹⁵NAir (‰)],NA()))</f>
        <v>16</v>
      </c>
    </row>
    <row r="6" spans="1:6" ht="15" thickBot="1" x14ac:dyDescent="0.4">
      <c r="A6" s="33" t="s">
        <v>13</v>
      </c>
      <c r="B6" s="31" t="s">
        <v>14</v>
      </c>
      <c r="C6" s="31" t="s">
        <v>15</v>
      </c>
      <c r="D6" s="32" t="s">
        <v>16</v>
      </c>
      <c r="E6" s="32" t="s">
        <v>17</v>
      </c>
      <c r="F6" s="35" t="s">
        <v>7</v>
      </c>
    </row>
    <row r="7" spans="1:6" ht="15" thickBot="1" x14ac:dyDescent="0.4">
      <c r="A7" s="4" t="s">
        <v>11</v>
      </c>
      <c r="B7" s="38">
        <f>AVERAGEIFS(IRMS[%N],IRMS[Name],$A7,IRMS[%N],"&lt;&gt;#N/A")-11.66</f>
        <v>-2.4417157207292206E-2</v>
      </c>
      <c r="C7" s="38" cm="1">
        <f t="array" ref="C7">STDEV(IF(IRMS[Name]=$A7,IRMS[δ¹⁵NAir (‰)]))</f>
        <v>0.35152091265284346</v>
      </c>
      <c r="D7" s="42">
        <f>AVERAGEIFS(IRMS[%C],IRMS[Name],$A7,IRMS[%C],"&lt;&gt;#N/A")-29.99</f>
        <v>9.1845498969433947E-4</v>
      </c>
      <c r="E7" s="42" cm="1">
        <f t="array" ref="E7">STDEV(IF(IRMS[Name]=$A7,IRMS[%C]))</f>
        <v>9.9008584376228156E-2</v>
      </c>
      <c r="F7" s="19" cm="1">
        <f t="array" ref="F7">COUNT(IF(IRMS[Name]=$A7,IRMS[δ¹⁵NAir (‰)],NA()))</f>
        <v>16</v>
      </c>
    </row>
    <row r="8" spans="1:6" ht="15" thickBot="1" x14ac:dyDescent="0.4">
      <c r="A8" s="27"/>
      <c r="B8" s="28"/>
      <c r="C8" s="28"/>
      <c r="D8" s="28"/>
      <c r="E8" s="28"/>
      <c r="F8" s="29"/>
    </row>
    <row r="9" spans="1:6" ht="15" thickBot="1" x14ac:dyDescent="0.4">
      <c r="A9" s="79" t="s">
        <v>108</v>
      </c>
      <c r="B9" s="80"/>
      <c r="C9" s="80"/>
      <c r="D9" s="80"/>
      <c r="E9" s="80"/>
      <c r="F9" s="81"/>
    </row>
    <row r="10" spans="1:6" ht="17" thickBot="1" x14ac:dyDescent="0.5">
      <c r="A10" s="33" t="s">
        <v>18</v>
      </c>
      <c r="B10" s="31" t="s">
        <v>109</v>
      </c>
      <c r="C10" s="31" t="s">
        <v>110</v>
      </c>
      <c r="D10" s="32" t="s">
        <v>111</v>
      </c>
      <c r="E10" s="32" t="s">
        <v>112</v>
      </c>
      <c r="F10" s="35" t="s">
        <v>7</v>
      </c>
    </row>
    <row r="11" spans="1:6" ht="15" thickBot="1" x14ac:dyDescent="0.4">
      <c r="A11" s="5" t="s">
        <v>20</v>
      </c>
      <c r="B11" s="39">
        <f>AVERAGEIFS(IRMS[δ¹⁵NAir (‰)],IRMS[Name],$A11,IRMS[δ¹⁵NAir (‰)],"&lt;&gt;#N/A")-1.98</f>
        <v>-0.25399999999999978</v>
      </c>
      <c r="C11" s="39" cm="1">
        <f t="array" ref="C11">STDEV(IF(IRMS[Name]=$A11,IRMS[δ¹⁵NAir (‰)]))</f>
        <v>0.29205022399123848</v>
      </c>
      <c r="D11" s="43">
        <f>AVERAGEIFS(IRMS[δ¹³CVPDB (‰)],IRMS[Name],$A11,IRMS[δ¹³CVPDB (‰)],"&lt;&gt;#N/A")+26.03</f>
        <v>-7.8999999999997073E-2</v>
      </c>
      <c r="E11" s="43" cm="1">
        <f t="array" ref="E11">STDEV(IF(IRMS[Name]=$A11,IRMS[δ¹³CVPDB (‰)]))</f>
        <v>4.2282121254470686E-2</v>
      </c>
      <c r="F11" s="30" cm="1">
        <f t="array" ref="F11">COUNT(IF(IRMS[Name]=$A11,IRMS[δ¹⁵NAir (‰)],NA()))</f>
        <v>10</v>
      </c>
    </row>
    <row r="12" spans="1:6" ht="15" thickBot="1" x14ac:dyDescent="0.4">
      <c r="A12" s="33" t="s">
        <v>19</v>
      </c>
      <c r="B12" s="31" t="s">
        <v>14</v>
      </c>
      <c r="C12" s="31" t="s">
        <v>15</v>
      </c>
      <c r="D12" s="32" t="s">
        <v>16</v>
      </c>
      <c r="E12" s="32" t="s">
        <v>17</v>
      </c>
      <c r="F12" s="35" t="s">
        <v>7</v>
      </c>
    </row>
    <row r="13" spans="1:6" ht="15" thickBot="1" x14ac:dyDescent="0.4">
      <c r="A13" s="4" t="s">
        <v>4</v>
      </c>
      <c r="B13" s="38">
        <f>AVERAGEIFS(IRMS[%N],IRMS[Name],$A13,IRMS[%N],"&lt;&gt;#N/A")-9.52</f>
        <v>1.1656960643851022E-3</v>
      </c>
      <c r="C13" s="38" cm="1">
        <f t="array" ref="C13">STDEV(IF(IRMS[Name]=$A13,IRMS[δ¹⁵NAir (‰)]))</f>
        <v>0.11984129005581196</v>
      </c>
      <c r="D13" s="42">
        <f>AVERAGEIFS(IRMS[%C],IRMS[Name],$A13,IRMS[%C],"&lt;&gt;#N/A")-40.8</f>
        <v>-7.6254684145645513E-2</v>
      </c>
      <c r="E13" s="42" cm="1">
        <f t="array" ref="E13">STDEV(IF(IRMS[Name]=$A13,IRMS[%C]))</f>
        <v>0.26045053119083877</v>
      </c>
      <c r="F13" s="19" cm="1">
        <f t="array" ref="F13">COUNT(IF(IRMS[Name]=$A13,IRMS[δ¹⁵NAir (‰)],NA()))</f>
        <v>15</v>
      </c>
    </row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</vt:lpstr>
      <vt:lpstr>IRMS</vt:lpstr>
      <vt:lpstr>QA_QC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Balint, Sawyer</cp:lastModifiedBy>
  <dcterms:created xsi:type="dcterms:W3CDTF">2021-02-22T13:51:48Z</dcterms:created>
  <dcterms:modified xsi:type="dcterms:W3CDTF">2022-08-23T16:51:50Z</dcterms:modified>
</cp:coreProperties>
</file>