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Ken\Dropbox\polar\"/>
    </mc:Choice>
  </mc:AlternateContent>
  <xr:revisionPtr revIDLastSave="0" documentId="13_ncr:1_{3C8556B6-D7F4-40EE-866D-B4A5732E594B}" xr6:coauthVersionLast="47" xr6:coauthVersionMax="47" xr10:uidLastSave="{00000000-0000-0000-0000-000000000000}"/>
  <bookViews>
    <workbookView xWindow="6060" yWindow="2730" windowWidth="16350" windowHeight="16515" xr2:uid="{00000000-000D-0000-FFFF-FFFF00000000}"/>
  </bookViews>
  <sheets>
    <sheet name="Simple Production"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1fyjnieR0lThUnS+bb6ILpWVdA=="/>
    </ext>
  </extLst>
</workbook>
</file>

<file path=xl/calcChain.xml><?xml version="1.0" encoding="utf-8"?>
<calcChain xmlns="http://schemas.openxmlformats.org/spreadsheetml/2006/main">
  <c r="B44" i="1" l="1"/>
  <c r="F29" i="1"/>
  <c r="F28" i="1"/>
  <c r="B19" i="1"/>
  <c r="B26" i="1" s="1"/>
  <c r="D26" i="1" s="1"/>
  <c r="F26" i="1" s="1"/>
  <c r="B16" i="1"/>
  <c r="B29" i="1" s="1"/>
  <c r="B30" i="1" s="1"/>
  <c r="B12" i="1"/>
  <c r="B61" i="1" l="1"/>
  <c r="B54" i="1"/>
  <c r="B48" i="1"/>
  <c r="D30" i="1"/>
  <c r="F30" i="1" s="1"/>
  <c r="B27" i="1"/>
  <c r="D27" i="1" s="1"/>
  <c r="F27" i="1" s="1"/>
  <c r="B25" i="1"/>
  <c r="B23" i="1"/>
  <c r="B17" i="1"/>
  <c r="B31" i="1" s="1"/>
  <c r="B24" i="1"/>
  <c r="D24" i="1" s="1"/>
  <c r="F24" i="1" s="1"/>
  <c r="B22" i="1"/>
  <c r="B28" i="1"/>
  <c r="B67" i="1" l="1"/>
  <c r="B38" i="1"/>
  <c r="D38" i="1" s="1"/>
  <c r="D23" i="1"/>
  <c r="F23" i="1" s="1"/>
  <c r="B36" i="1"/>
  <c r="D36" i="1" s="1"/>
  <c r="B56" i="1"/>
  <c r="B32" i="1"/>
  <c r="D31" i="1"/>
  <c r="B50" i="1"/>
  <c r="B63" i="1"/>
  <c r="B55" i="1"/>
  <c r="D25" i="1"/>
  <c r="F25" i="1" s="1"/>
  <c r="B49" i="1"/>
  <c r="B62" i="1"/>
  <c r="B37" i="1"/>
  <c r="D37" i="1" s="1"/>
  <c r="D22" i="1"/>
  <c r="F22" i="1" s="1"/>
  <c r="B35" i="1"/>
  <c r="B69" i="1" l="1"/>
  <c r="B68" i="1"/>
  <c r="D32" i="1"/>
  <c r="F31" i="1"/>
  <c r="B57" i="1"/>
  <c r="B64" i="1"/>
  <c r="D35" i="1"/>
  <c r="B70" i="1" l="1"/>
  <c r="B72" i="1"/>
</calcChain>
</file>

<file path=xl/sharedStrings.xml><?xml version="1.0" encoding="utf-8"?>
<sst xmlns="http://schemas.openxmlformats.org/spreadsheetml/2006/main" count="73" uniqueCount="63">
  <si>
    <t>Event Date:</t>
  </si>
  <si>
    <t>Printed</t>
  </si>
  <si>
    <t>Subtotal</t>
  </si>
  <si>
    <t>Carry over</t>
  </si>
  <si>
    <t>Still to Print</t>
  </si>
  <si>
    <t>Items in Yellow are the inputs</t>
  </si>
  <si>
    <t>Local Event=0, National Or Regional=1</t>
  </si>
  <si>
    <t>1 if automax, 0 otherwise</t>
  </si>
  <si>
    <t>Number of Game Days</t>
  </si>
  <si>
    <t>Number of Players</t>
  </si>
  <si>
    <t>Average Player Level</t>
  </si>
  <si>
    <t>Number of Players 10-</t>
  </si>
  <si>
    <t>Estimated Build Level</t>
  </si>
  <si>
    <t>Actual Build Level</t>
  </si>
  <si>
    <t>Key Calculations:</t>
  </si>
  <si>
    <t>Using Build Level</t>
  </si>
  <si>
    <t>Treasure Levels</t>
  </si>
  <si>
    <t>Number of Player-Event-Days</t>
  </si>
  <si>
    <t>Multiplier</t>
  </si>
  <si>
    <t>Basic Treasure Rules</t>
  </si>
  <si>
    <t>up to One Year up to Five Effect Magic Items</t>
  </si>
  <si>
    <t>up to Two Year up to Five Effect Magic Items</t>
  </si>
  <si>
    <t>Strength One Components</t>
  </si>
  <si>
    <t>Strength Two Components</t>
  </si>
  <si>
    <t>Strength Four Components</t>
  </si>
  <si>
    <t>Gold Pieces, Not Automax</t>
  </si>
  <si>
    <t xml:space="preserve"> or Gold Piece, Automax</t>
  </si>
  <si>
    <t>Gold for this chapter</t>
  </si>
  <si>
    <t>Levels of Production Treasure</t>
  </si>
  <si>
    <t>If all production converted to silver this adds (in g.p..)</t>
  </si>
  <si>
    <t>If you divide Magic Items by effects</t>
  </si>
  <si>
    <t>Max number of one Year items</t>
  </si>
  <si>
    <t>Max number of two year items</t>
  </si>
  <si>
    <t>Total of all one year effects must not exceed</t>
  </si>
  <si>
    <t>Total of all two year effects must not exceed</t>
  </si>
  <si>
    <t>Treasure mix master</t>
  </si>
  <si>
    <t>Percentage on Wandering by game period</t>
  </si>
  <si>
    <t>Percentage on all Modules</t>
  </si>
  <si>
    <t>Percentage for field fights</t>
  </si>
  <si>
    <t>Other Uses (should be small)</t>
  </si>
  <si>
    <t>Wandering Monster Pools</t>
  </si>
  <si>
    <t>Number</t>
  </si>
  <si>
    <t>Gold per pool</t>
  </si>
  <si>
    <t>Strength One components</t>
  </si>
  <si>
    <t>Production Treasure</t>
  </si>
  <si>
    <t>Modules</t>
  </si>
  <si>
    <t>Gold per module</t>
  </si>
  <si>
    <t>MI or larger component</t>
  </si>
  <si>
    <t>Field Fights</t>
  </si>
  <si>
    <t>Gold per fight</t>
  </si>
  <si>
    <t>Strength one components</t>
  </si>
  <si>
    <t>MI or larger components</t>
  </si>
  <si>
    <t>Other Uses</t>
  </si>
  <si>
    <t>Gold</t>
  </si>
  <si>
    <t>Other Notes</t>
  </si>
  <si>
    <t>Because players want to make  net profit on coin trades make sure to send "Bankers" out with counted Platinum and Gold from the event treasure pool  (I recommend the final big mod) and when they come back with  some coin place that coin back into that treasure pool.    Thus all player "profits" are properly balanced against treasure provided.</t>
  </si>
  <si>
    <t>2xever lowbie items</t>
  </si>
  <si>
    <t>effects of delimit 10</t>
  </si>
  <si>
    <t>Strength two components</t>
  </si>
  <si>
    <t>Strength four components</t>
  </si>
  <si>
    <t xml:space="preserve">MI </t>
  </si>
  <si>
    <t>newbie Items</t>
  </si>
  <si>
    <t>up  to 4 month 2/day Magic Items Delimited to 15th level or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</si>
</sst>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scheme val="minor"/>
    </font>
    <font>
      <sz val="12"/>
      <color theme="1"/>
      <name val="Calibri"/>
    </font>
    <font>
      <sz val="12"/>
      <color rgb="FF000000"/>
      <name val="Calibri"/>
    </font>
    <font>
      <b/>
      <sz val="12"/>
      <color theme="1"/>
      <name val="Calibri"/>
    </font>
    <font>
      <sz val="12"/>
      <color rgb="FF660066"/>
      <name val="Calibri"/>
    </font>
    <font>
      <sz val="12"/>
      <color theme="1"/>
      <name val="Calibri"/>
      <scheme val="minor"/>
    </font>
  </fonts>
  <fills count="6">
    <fill>
      <patternFill patternType="none"/>
    </fill>
    <fill>
      <patternFill patternType="gray125"/>
    </fill>
    <fill>
      <patternFill patternType="solid">
        <fgColor rgb="FFFFFF00"/>
        <bgColor rgb="FFFFFF00"/>
      </patternFill>
    </fill>
    <fill>
      <patternFill patternType="solid">
        <fgColor theme="1"/>
        <bgColor theme="1"/>
      </patternFill>
    </fill>
    <fill>
      <patternFill patternType="solid">
        <fgColor rgb="FFD8D8D8"/>
        <bgColor rgb="FFD8D8D8"/>
      </patternFill>
    </fill>
    <fill>
      <patternFill patternType="solid">
        <fgColor rgb="FFF2DBDB"/>
        <bgColor rgb="FFF2DBDB"/>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medium">
        <color rgb="FF000000"/>
      </top>
      <bottom/>
      <diagonal/>
    </border>
    <border>
      <left style="medium">
        <color rgb="FF000000"/>
      </left>
      <right/>
      <top/>
      <bottom/>
      <diagonal/>
    </border>
    <border>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top/>
      <bottom style="thin">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diagonal/>
    </border>
    <border>
      <left/>
      <right style="medium">
        <color rgb="FF000000"/>
      </right>
      <top/>
      <bottom style="medium">
        <color rgb="FF000000"/>
      </bottom>
      <diagonal/>
    </border>
  </borders>
  <cellStyleXfs count="1">
    <xf numFmtId="0" fontId="0" fillId="0" borderId="0"/>
  </cellStyleXfs>
  <cellXfs count="70">
    <xf numFmtId="0" fontId="0" fillId="0" borderId="0" xfId="0" applyFont="1" applyAlignment="1"/>
    <xf numFmtId="14" fontId="1" fillId="0" borderId="0" xfId="0" applyNumberFormat="1" applyFont="1" applyAlignment="1">
      <alignment horizontal="center" shrinkToFit="1"/>
    </xf>
    <xf numFmtId="0" fontId="1" fillId="0" borderId="0" xfId="0" applyFont="1" applyAlignment="1">
      <alignment horizontal="center" shrinkToFit="1"/>
    </xf>
    <xf numFmtId="0" fontId="1"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2" borderId="1" xfId="0" applyFont="1" applyFill="1" applyBorder="1" applyAlignment="1">
      <alignment horizontal="center"/>
    </xf>
    <xf numFmtId="0" fontId="1" fillId="0" borderId="2" xfId="0" applyFont="1" applyBorder="1" applyAlignment="1">
      <alignment horizontal="center" wrapText="1"/>
    </xf>
    <xf numFmtId="0" fontId="1" fillId="2" borderId="3" xfId="0" applyFont="1" applyFill="1" applyBorder="1" applyAlignment="1">
      <alignment horizontal="center"/>
    </xf>
    <xf numFmtId="0" fontId="1" fillId="0" borderId="4" xfId="0" applyFont="1" applyBorder="1" applyAlignment="1">
      <alignment horizontal="center" wrapText="1"/>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6" xfId="0" applyFont="1" applyFill="1" applyBorder="1" applyAlignment="1">
      <alignment horizontal="center"/>
    </xf>
    <xf numFmtId="0" fontId="1" fillId="0" borderId="7" xfId="0" applyFont="1" applyBorder="1" applyAlignment="1">
      <alignment horizontal="center" wrapText="1"/>
    </xf>
    <xf numFmtId="0" fontId="1" fillId="2" borderId="8" xfId="0" applyFont="1" applyFill="1" applyBorder="1" applyAlignment="1">
      <alignment horizontal="center"/>
    </xf>
    <xf numFmtId="0" fontId="1" fillId="0" borderId="9" xfId="0" applyFont="1" applyBorder="1" applyAlignment="1">
      <alignment horizontal="center" wrapText="1"/>
    </xf>
    <xf numFmtId="0" fontId="1" fillId="2" borderId="9" xfId="0" applyFont="1" applyFill="1" applyBorder="1" applyAlignment="1">
      <alignment horizontal="center"/>
    </xf>
    <xf numFmtId="0" fontId="1" fillId="0" borderId="0" xfId="0" applyFont="1" applyAlignment="1">
      <alignment horizontal="left" wrapText="1"/>
    </xf>
    <xf numFmtId="0" fontId="1" fillId="3" borderId="10" xfId="0" applyFont="1" applyFill="1" applyBorder="1" applyAlignment="1">
      <alignment horizontal="center"/>
    </xf>
    <xf numFmtId="0" fontId="2" fillId="0" borderId="0" xfId="0" applyFont="1" applyAlignment="1">
      <alignment horizontal="center"/>
    </xf>
    <xf numFmtId="0" fontId="2" fillId="0" borderId="0" xfId="0" applyFont="1" applyAlignment="1">
      <alignment horizontal="center"/>
    </xf>
    <xf numFmtId="0" fontId="1" fillId="0" borderId="11" xfId="0" applyFont="1" applyBorder="1" applyAlignment="1">
      <alignment horizontal="left" wrapText="1"/>
    </xf>
    <xf numFmtId="0" fontId="1" fillId="3" borderId="9" xfId="0" applyFont="1" applyFill="1" applyBorder="1" applyAlignment="1">
      <alignment horizontal="center"/>
    </xf>
    <xf numFmtId="0" fontId="1" fillId="0" borderId="12" xfId="0" applyFont="1" applyBorder="1" applyAlignment="1">
      <alignment horizontal="center" wrapText="1"/>
    </xf>
    <xf numFmtId="0" fontId="1" fillId="0" borderId="13" xfId="0" applyFont="1" applyBorder="1" applyAlignment="1">
      <alignment horizontal="center"/>
    </xf>
    <xf numFmtId="0" fontId="1" fillId="0" borderId="1" xfId="0" applyFont="1" applyBorder="1" applyAlignment="1">
      <alignment horizontal="center"/>
    </xf>
    <xf numFmtId="0" fontId="3" fillId="0" borderId="0" xfId="0" applyFont="1" applyAlignment="1">
      <alignment horizontal="center"/>
    </xf>
    <xf numFmtId="0" fontId="2" fillId="4" borderId="1" xfId="0" applyFont="1" applyFill="1" applyBorder="1" applyAlignment="1">
      <alignment horizontal="center"/>
    </xf>
    <xf numFmtId="0" fontId="1" fillId="0" borderId="14" xfId="0" applyFont="1" applyBorder="1" applyAlignment="1">
      <alignment horizontal="center"/>
    </xf>
    <xf numFmtId="0" fontId="3" fillId="0" borderId="15" xfId="0" applyFont="1" applyBorder="1" applyAlignment="1">
      <alignment horizontal="center"/>
    </xf>
    <xf numFmtId="0" fontId="1" fillId="0" borderId="16" xfId="0" applyFont="1" applyBorder="1" applyAlignment="1">
      <alignment horizontal="center" wrapText="1"/>
    </xf>
    <xf numFmtId="0" fontId="1" fillId="0" borderId="17" xfId="0" applyFont="1" applyBorder="1" applyAlignment="1">
      <alignment horizontal="center"/>
    </xf>
    <xf numFmtId="0" fontId="2" fillId="4" borderId="18" xfId="0" applyFont="1" applyFill="1" applyBorder="1" applyAlignment="1">
      <alignment horizontal="center"/>
    </xf>
    <xf numFmtId="0" fontId="2" fillId="0" borderId="11" xfId="0" applyFont="1" applyBorder="1" applyAlignment="1">
      <alignment horizontal="center" wrapText="1"/>
    </xf>
    <xf numFmtId="0" fontId="1" fillId="0" borderId="19" xfId="0" applyFont="1" applyBorder="1" applyAlignment="1">
      <alignment horizontal="center"/>
    </xf>
    <xf numFmtId="0" fontId="2" fillId="0" borderId="20" xfId="0" applyFont="1" applyBorder="1" applyAlignment="1">
      <alignment horizontal="center"/>
    </xf>
    <xf numFmtId="0" fontId="1" fillId="0" borderId="21" xfId="0" applyFont="1" applyBorder="1" applyAlignment="1">
      <alignment horizontal="center" wrapText="1"/>
    </xf>
    <xf numFmtId="0" fontId="1" fillId="0" borderId="7" xfId="0" applyFont="1" applyBorder="1" applyAlignment="1">
      <alignment horizontal="center"/>
    </xf>
    <xf numFmtId="0" fontId="4" fillId="5" borderId="22" xfId="0" applyFont="1" applyFill="1" applyBorder="1" applyAlignment="1">
      <alignment horizontal="center"/>
    </xf>
    <xf numFmtId="0" fontId="1" fillId="0" borderId="23" xfId="0" applyFont="1" applyBorder="1" applyAlignment="1">
      <alignment horizontal="center" wrapText="1"/>
    </xf>
    <xf numFmtId="0" fontId="1" fillId="0" borderId="13" xfId="0" applyFont="1" applyBorder="1" applyAlignment="1">
      <alignment horizontal="center" wrapText="1"/>
    </xf>
    <xf numFmtId="0" fontId="1" fillId="3" borderId="24" xfId="0" applyFont="1" applyFill="1" applyBorder="1" applyAlignment="1">
      <alignment horizontal="center"/>
    </xf>
    <xf numFmtId="0" fontId="1" fillId="0" borderId="14" xfId="0" applyFont="1" applyBorder="1" applyAlignment="1">
      <alignment horizontal="center" wrapText="1"/>
    </xf>
    <xf numFmtId="0" fontId="1" fillId="0" borderId="4" xfId="0" applyFont="1" applyBorder="1" applyAlignment="1">
      <alignment horizontal="center"/>
    </xf>
    <xf numFmtId="0" fontId="1" fillId="0" borderId="17" xfId="0" applyFont="1" applyBorder="1" applyAlignment="1">
      <alignment horizontal="center" wrapText="1"/>
    </xf>
    <xf numFmtId="0" fontId="1" fillId="3" borderId="24" xfId="0" applyFont="1" applyFill="1" applyBorder="1" applyAlignment="1">
      <alignment horizontal="center" wrapText="1"/>
    </xf>
    <xf numFmtId="0" fontId="1" fillId="0" borderId="14" xfId="0" applyFont="1" applyBorder="1" applyAlignment="1">
      <alignment horizontal="center" wrapText="1"/>
    </xf>
    <xf numFmtId="9" fontId="1" fillId="2" borderId="5" xfId="0" applyNumberFormat="1" applyFont="1" applyFill="1" applyBorder="1" applyAlignment="1">
      <alignment horizontal="center" wrapText="1"/>
    </xf>
    <xf numFmtId="9" fontId="1" fillId="2" borderId="6" xfId="0" applyNumberFormat="1" applyFont="1" applyFill="1" applyBorder="1" applyAlignment="1">
      <alignment horizontal="center" wrapText="1"/>
    </xf>
    <xf numFmtId="9" fontId="1" fillId="2" borderId="8" xfId="0" applyNumberFormat="1" applyFont="1" applyFill="1" applyBorder="1" applyAlignment="1">
      <alignment horizontal="center" wrapText="1"/>
    </xf>
    <xf numFmtId="9" fontId="1" fillId="0" borderId="9" xfId="0" applyNumberFormat="1" applyFont="1" applyBorder="1" applyAlignment="1">
      <alignment horizontal="center" wrapText="1"/>
    </xf>
    <xf numFmtId="9" fontId="1" fillId="0" borderId="0" xfId="0" applyNumberFormat="1" applyFont="1" applyAlignment="1">
      <alignment horizontal="center" wrapText="1"/>
    </xf>
    <xf numFmtId="0" fontId="3" fillId="0" borderId="14" xfId="0" applyFont="1" applyBorder="1" applyAlignment="1">
      <alignment horizontal="left" wrapText="1"/>
    </xf>
    <xf numFmtId="0" fontId="1" fillId="3" borderId="25" xfId="0" applyFont="1" applyFill="1" applyBorder="1" applyAlignment="1">
      <alignment horizontal="center" wrapText="1"/>
    </xf>
    <xf numFmtId="1" fontId="1" fillId="2" borderId="9" xfId="0" applyNumberFormat="1" applyFont="1" applyFill="1" applyBorder="1" applyAlignment="1">
      <alignment horizontal="center" wrapText="1"/>
    </xf>
    <xf numFmtId="1" fontId="1" fillId="0" borderId="19" xfId="0" applyNumberFormat="1" applyFont="1" applyBorder="1" applyAlignment="1">
      <alignment horizontal="center" wrapText="1"/>
    </xf>
    <xf numFmtId="1" fontId="1" fillId="0" borderId="4" xfId="0" applyNumberFormat="1" applyFont="1" applyBorder="1" applyAlignment="1">
      <alignment horizontal="center" wrapText="1"/>
    </xf>
    <xf numFmtId="1" fontId="1" fillId="0" borderId="7" xfId="0" applyNumberFormat="1" applyFont="1" applyBorder="1" applyAlignment="1">
      <alignment horizontal="center" wrapText="1"/>
    </xf>
    <xf numFmtId="1" fontId="1" fillId="0" borderId="0" xfId="0" applyNumberFormat="1" applyFont="1" applyAlignment="1">
      <alignment horizontal="center"/>
    </xf>
    <xf numFmtId="1" fontId="1" fillId="3" borderId="25" xfId="0" applyNumberFormat="1" applyFont="1" applyFill="1" applyBorder="1" applyAlignment="1">
      <alignment horizontal="center"/>
    </xf>
    <xf numFmtId="1" fontId="1" fillId="2" borderId="9" xfId="0" applyNumberFormat="1" applyFont="1" applyFill="1" applyBorder="1" applyAlignment="1">
      <alignment horizontal="center"/>
    </xf>
    <xf numFmtId="1" fontId="1" fillId="0" borderId="7" xfId="0" applyNumberFormat="1" applyFont="1" applyBorder="1" applyAlignment="1">
      <alignment horizontal="center"/>
    </xf>
    <xf numFmtId="1" fontId="1" fillId="0" borderId="26" xfId="0" applyNumberFormat="1" applyFont="1" applyBorder="1" applyAlignment="1">
      <alignment horizontal="center" wrapText="1"/>
    </xf>
    <xf numFmtId="1" fontId="1" fillId="0" borderId="26" xfId="0" applyNumberFormat="1" applyFont="1" applyBorder="1" applyAlignment="1">
      <alignment horizontal="center"/>
    </xf>
    <xf numFmtId="0" fontId="1" fillId="0" borderId="26" xfId="0" applyFont="1" applyBorder="1" applyAlignment="1">
      <alignment horizontal="center"/>
    </xf>
    <xf numFmtId="0" fontId="1" fillId="3" borderId="25" xfId="0" applyFont="1" applyFill="1" applyBorder="1" applyAlignment="1">
      <alignment horizontal="center"/>
    </xf>
    <xf numFmtId="0" fontId="1" fillId="0" borderId="27" xfId="0" applyFont="1" applyBorder="1" applyAlignment="1">
      <alignment horizontal="center"/>
    </xf>
    <xf numFmtId="0" fontId="5" fillId="0" borderId="0" xfId="0" applyFont="1"/>
    <xf numFmtId="1" fontId="1" fillId="0" borderId="0" xfId="0" applyNumberFormat="1" applyFont="1"/>
    <xf numFmtId="14" fontId="1" fillId="2" borderId="1" xfId="0" applyNumberFormat="1" applyFont="1" applyFill="1" applyBorder="1" applyAlignment="1">
      <alignment horizontal="center" shrinkToFit="1"/>
    </xf>
  </cellXfs>
  <cellStyles count="1">
    <cellStyle name="Normal" xfId="0" builtinId="0"/>
  </cellStyles>
  <dxfs count="1">
    <dxf>
      <font>
        <color rgb="FF9C65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topLeftCell="A9" workbookViewId="0">
      <selection activeCell="E17" sqref="E17"/>
    </sheetView>
  </sheetViews>
  <sheetFormatPr defaultColWidth="11.25" defaultRowHeight="15" customHeight="1" x14ac:dyDescent="0.25"/>
  <cols>
    <col min="1" max="1" width="40.375" customWidth="1"/>
    <col min="2" max="26" width="10.875" customWidth="1"/>
  </cols>
  <sheetData>
    <row r="1" spans="1:26" ht="15.75" customHeight="1" x14ac:dyDescent="0.25">
      <c r="A1" s="1" t="s">
        <v>0</v>
      </c>
      <c r="B1" s="69">
        <v>44855</v>
      </c>
      <c r="C1" s="1" t="s">
        <v>1</v>
      </c>
      <c r="D1" s="2" t="s">
        <v>2</v>
      </c>
      <c r="E1" s="1" t="s">
        <v>3</v>
      </c>
      <c r="F1" s="1" t="s">
        <v>4</v>
      </c>
      <c r="G1" s="1"/>
      <c r="H1" s="1"/>
      <c r="I1" s="1"/>
      <c r="J1" s="1"/>
      <c r="K1" s="1"/>
      <c r="L1" s="1"/>
      <c r="M1" s="1"/>
      <c r="N1" s="1"/>
      <c r="O1" s="1"/>
      <c r="P1" s="1"/>
      <c r="Q1" s="1"/>
      <c r="R1" s="1"/>
      <c r="S1" s="1"/>
      <c r="T1" s="1"/>
      <c r="U1" s="1"/>
      <c r="V1" s="1"/>
      <c r="W1" s="1"/>
      <c r="X1" s="1"/>
      <c r="Y1" s="1"/>
      <c r="Z1" s="1"/>
    </row>
    <row r="2" spans="1:26" ht="15.75" customHeight="1" x14ac:dyDescent="0.25">
      <c r="A2" s="3"/>
      <c r="B2" s="4"/>
      <c r="C2" s="4"/>
      <c r="D2" s="4"/>
      <c r="E2" s="4"/>
      <c r="F2" s="4"/>
      <c r="G2" s="4"/>
      <c r="H2" s="4"/>
      <c r="I2" s="4"/>
      <c r="J2" s="4"/>
      <c r="K2" s="4"/>
      <c r="L2" s="4"/>
      <c r="M2" s="4"/>
      <c r="N2" s="4"/>
      <c r="O2" s="4"/>
      <c r="P2" s="4"/>
      <c r="Q2" s="4"/>
      <c r="R2" s="4"/>
      <c r="S2" s="4"/>
      <c r="T2" s="4"/>
      <c r="U2" s="4"/>
      <c r="V2" s="4"/>
      <c r="W2" s="4"/>
      <c r="X2" s="4"/>
      <c r="Y2" s="4"/>
      <c r="Z2" s="4"/>
    </row>
    <row r="3" spans="1:26" ht="15.75" customHeight="1" x14ac:dyDescent="0.25">
      <c r="A3" s="3" t="s">
        <v>5</v>
      </c>
      <c r="B3" s="4"/>
      <c r="C3" s="4"/>
      <c r="D3" s="4"/>
      <c r="E3" s="4"/>
      <c r="F3" s="4"/>
      <c r="G3" s="4"/>
      <c r="H3" s="4"/>
      <c r="I3" s="4"/>
      <c r="J3" s="4"/>
      <c r="K3" s="4"/>
      <c r="L3" s="4"/>
      <c r="M3" s="4"/>
      <c r="N3" s="4"/>
      <c r="O3" s="4"/>
      <c r="P3" s="4"/>
      <c r="Q3" s="4"/>
      <c r="R3" s="4"/>
      <c r="S3" s="4"/>
      <c r="T3" s="4"/>
      <c r="U3" s="4"/>
      <c r="V3" s="4"/>
      <c r="W3" s="4"/>
      <c r="X3" s="4"/>
      <c r="Y3" s="4"/>
      <c r="Z3" s="4"/>
    </row>
    <row r="4" spans="1:26" ht="15.75" customHeight="1" x14ac:dyDescent="0.25">
      <c r="A4" s="3"/>
      <c r="B4" s="4"/>
      <c r="C4" s="4"/>
      <c r="D4" s="4"/>
      <c r="E4" s="4"/>
      <c r="F4" s="4"/>
      <c r="G4" s="4"/>
      <c r="H4" s="4"/>
      <c r="I4" s="4"/>
      <c r="J4" s="4"/>
      <c r="K4" s="4"/>
      <c r="L4" s="4"/>
      <c r="M4" s="4"/>
      <c r="N4" s="4"/>
      <c r="O4" s="4"/>
      <c r="P4" s="4"/>
      <c r="Q4" s="4"/>
      <c r="R4" s="4"/>
      <c r="S4" s="4"/>
      <c r="T4" s="4"/>
      <c r="U4" s="4"/>
      <c r="V4" s="4"/>
      <c r="W4" s="4"/>
      <c r="X4" s="4"/>
      <c r="Y4" s="4"/>
      <c r="Z4" s="4"/>
    </row>
    <row r="5" spans="1:26" ht="15.75" customHeight="1" x14ac:dyDescent="0.25">
      <c r="A5" s="5" t="s">
        <v>6</v>
      </c>
      <c r="B5" s="6">
        <v>0</v>
      </c>
      <c r="C5" s="4"/>
      <c r="D5" s="4"/>
      <c r="E5" s="4"/>
      <c r="F5" s="4"/>
      <c r="G5" s="4"/>
      <c r="H5" s="4"/>
      <c r="I5" s="4"/>
      <c r="J5" s="4"/>
      <c r="K5" s="4"/>
      <c r="L5" s="4"/>
      <c r="M5" s="4"/>
      <c r="N5" s="4"/>
      <c r="O5" s="4"/>
      <c r="P5" s="4"/>
      <c r="Q5" s="4"/>
      <c r="R5" s="4"/>
      <c r="S5" s="4"/>
      <c r="T5" s="4"/>
      <c r="U5" s="4"/>
      <c r="V5" s="4"/>
      <c r="W5" s="4"/>
      <c r="X5" s="4"/>
      <c r="Y5" s="4"/>
      <c r="Z5" s="4"/>
    </row>
    <row r="6" spans="1:26" ht="15.75" customHeight="1" x14ac:dyDescent="0.25">
      <c r="A6" s="7" t="s">
        <v>7</v>
      </c>
      <c r="B6" s="8">
        <v>1</v>
      </c>
      <c r="C6" s="4"/>
      <c r="D6" s="4"/>
      <c r="E6" s="4"/>
      <c r="F6" s="4"/>
      <c r="G6" s="4"/>
      <c r="H6" s="4"/>
      <c r="I6" s="4"/>
      <c r="J6" s="4"/>
      <c r="K6" s="4"/>
      <c r="L6" s="4"/>
      <c r="M6" s="4"/>
      <c r="N6" s="4"/>
      <c r="O6" s="4"/>
      <c r="P6" s="4"/>
      <c r="Q6" s="4"/>
      <c r="R6" s="4"/>
      <c r="S6" s="4"/>
      <c r="T6" s="4"/>
      <c r="U6" s="4"/>
      <c r="V6" s="4"/>
      <c r="W6" s="4"/>
      <c r="X6" s="4"/>
      <c r="Y6" s="4"/>
      <c r="Z6" s="4"/>
    </row>
    <row r="7" spans="1:26" ht="15.75" customHeight="1" x14ac:dyDescent="0.25">
      <c r="A7" s="9" t="s">
        <v>8</v>
      </c>
      <c r="B7" s="10">
        <v>2</v>
      </c>
      <c r="C7" s="4"/>
      <c r="D7" s="4"/>
      <c r="E7" s="4"/>
      <c r="F7" s="4"/>
      <c r="G7" s="4"/>
      <c r="H7" s="4"/>
      <c r="I7" s="4"/>
      <c r="J7" s="4"/>
      <c r="K7" s="4"/>
      <c r="L7" s="4"/>
      <c r="M7" s="4"/>
      <c r="N7" s="4"/>
      <c r="O7" s="4"/>
      <c r="P7" s="4"/>
      <c r="Q7" s="4"/>
      <c r="R7" s="4"/>
      <c r="S7" s="4"/>
      <c r="T7" s="4"/>
      <c r="U7" s="4"/>
      <c r="V7" s="4"/>
      <c r="W7" s="4"/>
      <c r="X7" s="4"/>
      <c r="Y7" s="4"/>
      <c r="Z7" s="4"/>
    </row>
    <row r="8" spans="1:26" ht="15.75" customHeight="1" x14ac:dyDescent="0.25">
      <c r="A8" s="9" t="s">
        <v>9</v>
      </c>
      <c r="B8" s="11">
        <v>31</v>
      </c>
      <c r="C8" s="4"/>
      <c r="D8" s="4"/>
      <c r="E8" s="4"/>
      <c r="F8" s="4"/>
      <c r="G8" s="4"/>
      <c r="H8" s="4"/>
      <c r="I8" s="4"/>
      <c r="J8" s="4"/>
      <c r="K8" s="4"/>
      <c r="L8" s="4"/>
      <c r="M8" s="4"/>
      <c r="N8" s="4"/>
      <c r="O8" s="4"/>
      <c r="P8" s="4"/>
      <c r="Q8" s="4"/>
      <c r="R8" s="4"/>
      <c r="S8" s="4"/>
      <c r="T8" s="4"/>
      <c r="U8" s="4"/>
      <c r="V8" s="4"/>
      <c r="W8" s="4"/>
      <c r="X8" s="4"/>
      <c r="Y8" s="4"/>
      <c r="Z8" s="4"/>
    </row>
    <row r="9" spans="1:26" ht="15.75" customHeight="1" x14ac:dyDescent="0.25">
      <c r="A9" s="9" t="s">
        <v>10</v>
      </c>
      <c r="B9" s="12">
        <v>37</v>
      </c>
      <c r="C9" s="4"/>
      <c r="D9" s="4"/>
      <c r="E9" s="4"/>
      <c r="F9" s="4"/>
      <c r="G9" s="4"/>
      <c r="H9" s="4"/>
      <c r="I9" s="4"/>
      <c r="J9" s="4"/>
      <c r="K9" s="4"/>
      <c r="L9" s="4"/>
      <c r="M9" s="4"/>
      <c r="N9" s="4"/>
      <c r="O9" s="4"/>
      <c r="P9" s="4"/>
      <c r="Q9" s="4"/>
      <c r="R9" s="4"/>
      <c r="S9" s="4"/>
      <c r="T9" s="4"/>
      <c r="U9" s="4"/>
      <c r="V9" s="4"/>
      <c r="W9" s="4"/>
      <c r="X9" s="4"/>
      <c r="Y9" s="4"/>
      <c r="Z9" s="4"/>
    </row>
    <row r="10" spans="1:26" ht="15.75" customHeight="1" x14ac:dyDescent="0.25">
      <c r="A10" s="13" t="s">
        <v>11</v>
      </c>
      <c r="B10" s="14">
        <v>11</v>
      </c>
      <c r="C10" s="4"/>
      <c r="D10" s="4"/>
      <c r="E10" s="4"/>
      <c r="F10" s="4"/>
      <c r="G10" s="4"/>
      <c r="H10" s="4"/>
      <c r="I10" s="4"/>
      <c r="J10" s="4"/>
      <c r="K10" s="4"/>
      <c r="L10" s="4"/>
      <c r="M10" s="4"/>
      <c r="N10" s="4"/>
      <c r="O10" s="4"/>
      <c r="P10" s="4"/>
      <c r="Q10" s="4"/>
      <c r="R10" s="4"/>
      <c r="S10" s="4"/>
      <c r="T10" s="4"/>
      <c r="U10" s="4"/>
      <c r="V10" s="4"/>
      <c r="W10" s="4"/>
      <c r="X10" s="4"/>
      <c r="Y10" s="4"/>
      <c r="Z10" s="4"/>
    </row>
    <row r="11" spans="1:26" ht="15.75" customHeight="1" x14ac:dyDescent="0.25">
      <c r="A11" s="3"/>
      <c r="B11" s="4"/>
      <c r="C11" s="4"/>
      <c r="D11" s="4"/>
      <c r="E11" s="4"/>
      <c r="F11" s="4"/>
      <c r="G11" s="4"/>
      <c r="H11" s="4"/>
      <c r="I11" s="4"/>
      <c r="J11" s="4"/>
      <c r="K11" s="4"/>
      <c r="L11" s="4"/>
      <c r="M11" s="4"/>
      <c r="N11" s="4"/>
      <c r="O11" s="4"/>
      <c r="P11" s="4"/>
      <c r="Q11" s="4"/>
      <c r="R11" s="4"/>
      <c r="S11" s="4"/>
      <c r="T11" s="4"/>
      <c r="U11" s="4"/>
      <c r="V11" s="4"/>
      <c r="W11" s="4"/>
      <c r="X11" s="4"/>
      <c r="Y11" s="4"/>
      <c r="Z11" s="4"/>
    </row>
    <row r="12" spans="1:26" ht="15.75" customHeight="1" x14ac:dyDescent="0.25">
      <c r="A12" s="3" t="s">
        <v>12</v>
      </c>
      <c r="B12" s="4">
        <f>10*B9*B8</f>
        <v>11470</v>
      </c>
      <c r="C12" s="4"/>
      <c r="D12" s="4"/>
      <c r="E12" s="4"/>
      <c r="F12" s="4"/>
      <c r="G12" s="4"/>
      <c r="H12" s="4"/>
      <c r="I12" s="4"/>
      <c r="J12" s="4"/>
      <c r="K12" s="4"/>
      <c r="L12" s="4"/>
      <c r="M12" s="4"/>
      <c r="N12" s="4"/>
      <c r="O12" s="4"/>
      <c r="P12" s="4"/>
      <c r="Q12" s="4"/>
      <c r="R12" s="4"/>
      <c r="S12" s="4"/>
      <c r="T12" s="4"/>
      <c r="U12" s="4"/>
      <c r="V12" s="4"/>
      <c r="W12" s="4"/>
      <c r="X12" s="4"/>
      <c r="Y12" s="4"/>
      <c r="Z12" s="4"/>
    </row>
    <row r="13" spans="1:26" ht="15.75" customHeight="1" x14ac:dyDescent="0.25">
      <c r="A13" s="15" t="s">
        <v>13</v>
      </c>
      <c r="B13" s="16">
        <v>11737</v>
      </c>
      <c r="C13" s="4"/>
      <c r="D13" s="4"/>
      <c r="E13" s="4"/>
      <c r="F13" s="4"/>
      <c r="G13" s="4"/>
      <c r="H13" s="4"/>
      <c r="I13" s="4"/>
      <c r="J13" s="4"/>
      <c r="K13" s="4"/>
      <c r="L13" s="4"/>
      <c r="M13" s="4"/>
      <c r="N13" s="4"/>
      <c r="O13" s="4"/>
      <c r="P13" s="4"/>
      <c r="Q13" s="4"/>
      <c r="R13" s="4"/>
      <c r="S13" s="4"/>
      <c r="T13" s="4"/>
      <c r="U13" s="4"/>
      <c r="V13" s="4"/>
      <c r="W13" s="4"/>
      <c r="X13" s="4"/>
      <c r="Y13" s="4"/>
      <c r="Z13" s="4"/>
    </row>
    <row r="14" spans="1:26" ht="15.75" customHeight="1" x14ac:dyDescent="0.25">
      <c r="A14" s="3"/>
      <c r="B14" s="4"/>
      <c r="C14" s="4"/>
      <c r="D14" s="4"/>
      <c r="E14" s="4"/>
      <c r="F14" s="4"/>
      <c r="G14" s="4"/>
      <c r="H14" s="4"/>
      <c r="I14" s="4"/>
      <c r="J14" s="4"/>
      <c r="K14" s="4"/>
      <c r="L14" s="4"/>
      <c r="M14" s="4"/>
      <c r="N14" s="4"/>
      <c r="O14" s="4"/>
      <c r="P14" s="4"/>
      <c r="Q14" s="4"/>
      <c r="R14" s="4"/>
      <c r="S14" s="4"/>
      <c r="T14" s="4"/>
      <c r="U14" s="4"/>
      <c r="V14" s="4"/>
      <c r="W14" s="4"/>
      <c r="X14" s="4"/>
      <c r="Y14" s="4"/>
      <c r="Z14" s="4"/>
    </row>
    <row r="15" spans="1:26" ht="15.75" customHeight="1" x14ac:dyDescent="0.25">
      <c r="A15" s="17" t="s">
        <v>14</v>
      </c>
      <c r="B15" s="18"/>
      <c r="C15" s="4"/>
      <c r="D15" s="4"/>
      <c r="E15" s="4"/>
      <c r="F15" s="4"/>
      <c r="G15" s="4"/>
      <c r="H15" s="4"/>
      <c r="I15" s="4"/>
      <c r="J15" s="4"/>
      <c r="K15" s="4"/>
      <c r="L15" s="4"/>
      <c r="M15" s="4"/>
      <c r="N15" s="4"/>
      <c r="O15" s="4"/>
      <c r="P15" s="4"/>
      <c r="Q15" s="4"/>
      <c r="R15" s="4"/>
      <c r="S15" s="4"/>
      <c r="T15" s="4"/>
      <c r="U15" s="4"/>
      <c r="V15" s="4"/>
      <c r="W15" s="4"/>
      <c r="X15" s="4"/>
      <c r="Y15" s="4"/>
      <c r="Z15" s="4"/>
    </row>
    <row r="16" spans="1:26" ht="15.75" customHeight="1" x14ac:dyDescent="0.25">
      <c r="A16" s="3" t="s">
        <v>15</v>
      </c>
      <c r="B16" s="4">
        <f>MAX(B12:B13)</f>
        <v>11737</v>
      </c>
      <c r="C16" s="4"/>
      <c r="D16" s="4"/>
      <c r="E16" s="4"/>
      <c r="F16" s="4"/>
      <c r="G16" s="4"/>
      <c r="H16" s="4"/>
      <c r="I16" s="4"/>
      <c r="J16" s="4"/>
      <c r="K16" s="4"/>
      <c r="L16" s="4"/>
      <c r="M16" s="4"/>
      <c r="N16" s="4"/>
      <c r="O16" s="4"/>
      <c r="P16" s="4"/>
      <c r="Q16" s="4"/>
      <c r="R16" s="4"/>
      <c r="S16" s="4"/>
      <c r="T16" s="4"/>
      <c r="U16" s="4"/>
      <c r="V16" s="4"/>
      <c r="W16" s="4"/>
      <c r="X16" s="4"/>
      <c r="Y16" s="4"/>
      <c r="Z16" s="4"/>
    </row>
    <row r="17" spans="1:26" ht="15.75" customHeight="1" x14ac:dyDescent="0.25">
      <c r="A17" s="3" t="s">
        <v>16</v>
      </c>
      <c r="B17" s="4">
        <f>B$16/5</f>
        <v>2347.4</v>
      </c>
      <c r="C17" s="4"/>
      <c r="D17" s="4"/>
      <c r="E17" s="4"/>
      <c r="F17" s="4"/>
      <c r="G17" s="4"/>
      <c r="H17" s="4"/>
      <c r="I17" s="4"/>
      <c r="J17" s="4"/>
      <c r="K17" s="4"/>
      <c r="L17" s="4"/>
      <c r="M17" s="4"/>
      <c r="N17" s="4"/>
      <c r="O17" s="4"/>
      <c r="P17" s="4"/>
      <c r="Q17" s="4"/>
      <c r="R17" s="4"/>
      <c r="S17" s="4"/>
      <c r="T17" s="4"/>
      <c r="U17" s="4"/>
      <c r="V17" s="4"/>
      <c r="W17" s="4"/>
      <c r="X17" s="4"/>
      <c r="Y17" s="4"/>
      <c r="Z17" s="4"/>
    </row>
    <row r="18" spans="1:26" ht="15.75" customHeight="1" x14ac:dyDescent="0.25">
      <c r="A18" s="3" t="s">
        <v>17</v>
      </c>
      <c r="B18" s="19">
        <v>42</v>
      </c>
      <c r="C18" s="4"/>
      <c r="D18" s="4"/>
      <c r="E18" s="4"/>
      <c r="F18" s="4"/>
      <c r="G18" s="4"/>
      <c r="H18" s="4"/>
      <c r="I18" s="4"/>
      <c r="J18" s="4"/>
      <c r="K18" s="4"/>
      <c r="L18" s="4"/>
      <c r="M18" s="4"/>
      <c r="N18" s="4"/>
      <c r="O18" s="4"/>
      <c r="P18" s="4"/>
      <c r="Q18" s="4"/>
      <c r="R18" s="4"/>
      <c r="S18" s="4"/>
      <c r="T18" s="4"/>
      <c r="U18" s="4"/>
      <c r="V18" s="4"/>
      <c r="W18" s="4"/>
      <c r="X18" s="4"/>
      <c r="Y18" s="4"/>
      <c r="Z18" s="4"/>
    </row>
    <row r="19" spans="1:26" ht="15.75" customHeight="1" x14ac:dyDescent="0.25">
      <c r="A19" s="3" t="s">
        <v>18</v>
      </c>
      <c r="B19" s="20">
        <f>IF(B5=1,2,IF(B5="Y",2,IF(B5="Yes",2,IF(B5="y",2,1))))</f>
        <v>1</v>
      </c>
      <c r="C19" s="4"/>
      <c r="D19" s="4"/>
      <c r="E19" s="4"/>
      <c r="F19" s="4"/>
      <c r="G19" s="4"/>
      <c r="H19" s="4"/>
      <c r="I19" s="4"/>
      <c r="J19" s="4"/>
      <c r="K19" s="4"/>
      <c r="L19" s="4"/>
      <c r="M19" s="4"/>
      <c r="N19" s="4"/>
      <c r="O19" s="4"/>
      <c r="P19" s="4"/>
      <c r="Q19" s="4"/>
      <c r="R19" s="4"/>
      <c r="S19" s="4"/>
      <c r="T19" s="4"/>
      <c r="U19" s="4"/>
      <c r="V19" s="4"/>
      <c r="W19" s="4"/>
      <c r="X19" s="4"/>
      <c r="Y19" s="4"/>
      <c r="Z19" s="4"/>
    </row>
    <row r="20" spans="1:26" ht="15.75" customHeight="1" x14ac:dyDescent="0.25">
      <c r="A20" s="3"/>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25">
      <c r="A21" s="21" t="s">
        <v>19</v>
      </c>
      <c r="B21" s="22"/>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25">
      <c r="A22" s="23" t="s">
        <v>20</v>
      </c>
      <c r="B22" s="24">
        <f>INT(B$18/10)*B$19</f>
        <v>4</v>
      </c>
      <c r="C22" s="25"/>
      <c r="D22" s="26">
        <f t="shared" ref="D22:D27" si="0">B22-C22</f>
        <v>4</v>
      </c>
      <c r="E22" s="27"/>
      <c r="F22" s="4">
        <f t="shared" ref="F22:F31" si="1">D22+E22</f>
        <v>4</v>
      </c>
      <c r="G22" s="4"/>
      <c r="H22" s="4"/>
      <c r="I22" s="4"/>
      <c r="J22" s="4"/>
      <c r="K22" s="4"/>
      <c r="L22" s="4"/>
      <c r="M22" s="4"/>
      <c r="N22" s="4"/>
      <c r="O22" s="4"/>
      <c r="P22" s="4"/>
      <c r="Q22" s="4"/>
      <c r="R22" s="4"/>
      <c r="S22" s="4"/>
      <c r="T22" s="4"/>
      <c r="U22" s="4"/>
      <c r="V22" s="4"/>
      <c r="W22" s="4"/>
      <c r="X22" s="4"/>
      <c r="Y22" s="4"/>
      <c r="Z22" s="4"/>
    </row>
    <row r="23" spans="1:26" ht="15.75" customHeight="1" x14ac:dyDescent="0.25">
      <c r="A23" s="23" t="s">
        <v>21</v>
      </c>
      <c r="B23" s="28">
        <f>INT(B$18/25)*B$19</f>
        <v>1</v>
      </c>
      <c r="C23" s="25"/>
      <c r="D23" s="26">
        <f t="shared" si="0"/>
        <v>1</v>
      </c>
      <c r="E23" s="27"/>
      <c r="F23" s="4">
        <f t="shared" si="1"/>
        <v>1</v>
      </c>
      <c r="G23" s="4"/>
      <c r="H23" s="4"/>
      <c r="I23" s="4"/>
      <c r="J23" s="4"/>
      <c r="K23" s="4"/>
      <c r="L23" s="4"/>
      <c r="M23" s="4"/>
      <c r="N23" s="4"/>
      <c r="O23" s="4"/>
      <c r="P23" s="4"/>
      <c r="Q23" s="4"/>
      <c r="R23" s="4"/>
      <c r="S23" s="4"/>
      <c r="T23" s="4"/>
      <c r="U23" s="4"/>
      <c r="V23" s="4"/>
      <c r="W23" s="4"/>
      <c r="X23" s="4"/>
      <c r="Y23" s="4"/>
      <c r="Z23" s="4"/>
    </row>
    <row r="24" spans="1:26" ht="31.5" x14ac:dyDescent="0.25">
      <c r="A24" s="23" t="s">
        <v>62</v>
      </c>
      <c r="B24" s="28">
        <f>B10*B$19</f>
        <v>11</v>
      </c>
      <c r="C24" s="25"/>
      <c r="D24" s="29">
        <f t="shared" si="0"/>
        <v>11</v>
      </c>
      <c r="E24" s="27"/>
      <c r="F24" s="4">
        <f t="shared" si="1"/>
        <v>11</v>
      </c>
      <c r="G24" s="4"/>
      <c r="H24" s="4"/>
      <c r="I24" s="4"/>
      <c r="J24" s="4"/>
      <c r="K24" s="4"/>
      <c r="L24" s="4"/>
      <c r="M24" s="4"/>
      <c r="N24" s="4"/>
      <c r="O24" s="4"/>
      <c r="P24" s="4"/>
      <c r="Q24" s="4"/>
      <c r="R24" s="4"/>
      <c r="S24" s="4"/>
      <c r="T24" s="4"/>
      <c r="U24" s="4"/>
      <c r="V24" s="4"/>
      <c r="W24" s="4"/>
      <c r="X24" s="4"/>
      <c r="Y24" s="4"/>
      <c r="Z24" s="4"/>
    </row>
    <row r="25" spans="1:26" ht="15.75" customHeight="1" x14ac:dyDescent="0.25">
      <c r="A25" s="23" t="s">
        <v>22</v>
      </c>
      <c r="B25" s="28">
        <f>ROUNDUP(B$7*B$8*2,0)*B$19</f>
        <v>124</v>
      </c>
      <c r="C25" s="25"/>
      <c r="D25" s="26">
        <f t="shared" si="0"/>
        <v>124</v>
      </c>
      <c r="E25" s="27"/>
      <c r="F25" s="4">
        <f t="shared" si="1"/>
        <v>124</v>
      </c>
      <c r="G25" s="4"/>
      <c r="H25" s="4"/>
      <c r="I25" s="4"/>
      <c r="J25" s="4"/>
      <c r="K25" s="4"/>
      <c r="L25" s="4"/>
      <c r="M25" s="4"/>
      <c r="N25" s="4"/>
      <c r="O25" s="4"/>
      <c r="P25" s="4"/>
      <c r="Q25" s="4"/>
      <c r="R25" s="4"/>
      <c r="S25" s="4"/>
      <c r="T25" s="4"/>
      <c r="U25" s="4"/>
      <c r="V25" s="4"/>
      <c r="W25" s="4"/>
      <c r="X25" s="4"/>
      <c r="Y25" s="4"/>
      <c r="Z25" s="4"/>
    </row>
    <row r="26" spans="1:26" ht="15.75" customHeight="1" x14ac:dyDescent="0.25">
      <c r="A26" s="23" t="s">
        <v>23</v>
      </c>
      <c r="B26" s="28">
        <f>ROUNDUP(B$18*2/25,0)*B$19</f>
        <v>4</v>
      </c>
      <c r="C26" s="25"/>
      <c r="D26" s="26">
        <f t="shared" si="0"/>
        <v>4</v>
      </c>
      <c r="E26" s="27"/>
      <c r="F26" s="4">
        <f t="shared" si="1"/>
        <v>4</v>
      </c>
      <c r="G26" s="4"/>
      <c r="H26" s="4"/>
      <c r="I26" s="4"/>
      <c r="J26" s="4"/>
      <c r="K26" s="4"/>
      <c r="L26" s="4"/>
      <c r="M26" s="4"/>
      <c r="N26" s="4"/>
      <c r="O26" s="4"/>
      <c r="P26" s="4"/>
      <c r="Q26" s="4"/>
      <c r="R26" s="4"/>
      <c r="S26" s="4"/>
      <c r="T26" s="4"/>
      <c r="U26" s="4"/>
      <c r="V26" s="4"/>
      <c r="W26" s="4"/>
      <c r="X26" s="4"/>
      <c r="Y26" s="4"/>
      <c r="Z26" s="4"/>
    </row>
    <row r="27" spans="1:26" ht="15.75" customHeight="1" x14ac:dyDescent="0.25">
      <c r="A27" s="30" t="s">
        <v>24</v>
      </c>
      <c r="B27" s="31">
        <f>ROUNDUP(B$18*2/50,0)*B$19</f>
        <v>2</v>
      </c>
      <c r="C27" s="25"/>
      <c r="D27" s="26">
        <f t="shared" si="0"/>
        <v>2</v>
      </c>
      <c r="E27" s="32"/>
      <c r="F27" s="4">
        <f t="shared" si="1"/>
        <v>2</v>
      </c>
      <c r="G27" s="4"/>
      <c r="H27" s="4"/>
      <c r="I27" s="4"/>
      <c r="J27" s="4"/>
      <c r="K27" s="4"/>
      <c r="L27" s="4"/>
      <c r="M27" s="4"/>
      <c r="N27" s="4"/>
      <c r="O27" s="4"/>
      <c r="P27" s="4"/>
      <c r="Q27" s="4"/>
      <c r="R27" s="4"/>
      <c r="S27" s="4"/>
      <c r="T27" s="4"/>
      <c r="U27" s="4"/>
      <c r="V27" s="4"/>
      <c r="W27" s="4"/>
      <c r="X27" s="4"/>
      <c r="Y27" s="4"/>
      <c r="Z27" s="4"/>
    </row>
    <row r="28" spans="1:26" ht="15.75" customHeight="1" x14ac:dyDescent="0.25">
      <c r="A28" s="33" t="s">
        <v>25</v>
      </c>
      <c r="B28" s="34">
        <f>B$16*1.5/10*B$19</f>
        <v>1760.55</v>
      </c>
      <c r="C28" s="4"/>
      <c r="D28" s="26"/>
      <c r="E28" s="35"/>
      <c r="F28" s="4">
        <f t="shared" si="1"/>
        <v>0</v>
      </c>
      <c r="G28" s="4"/>
      <c r="H28" s="4"/>
      <c r="I28" s="4"/>
      <c r="J28" s="4"/>
      <c r="K28" s="4"/>
      <c r="L28" s="4"/>
      <c r="M28" s="4"/>
      <c r="N28" s="4"/>
      <c r="O28" s="4"/>
      <c r="P28" s="4"/>
      <c r="Q28" s="4"/>
      <c r="R28" s="4"/>
      <c r="S28" s="4"/>
      <c r="T28" s="4"/>
      <c r="U28" s="4"/>
      <c r="V28" s="4"/>
      <c r="W28" s="4"/>
      <c r="X28" s="4"/>
      <c r="Y28" s="4"/>
      <c r="Z28" s="4"/>
    </row>
    <row r="29" spans="1:26" ht="15.75" customHeight="1" x14ac:dyDescent="0.25">
      <c r="A29" s="36" t="s">
        <v>26</v>
      </c>
      <c r="B29" s="37">
        <f>B$16*0.5/10*B$19</f>
        <v>586.85</v>
      </c>
      <c r="C29" s="4"/>
      <c r="D29" s="26"/>
      <c r="E29" s="35"/>
      <c r="F29" s="4">
        <f t="shared" si="1"/>
        <v>0</v>
      </c>
      <c r="G29" s="4"/>
      <c r="H29" s="4"/>
      <c r="I29" s="4"/>
      <c r="J29" s="4"/>
      <c r="K29" s="4"/>
      <c r="L29" s="4"/>
      <c r="M29" s="4"/>
      <c r="N29" s="4"/>
      <c r="O29" s="4"/>
      <c r="P29" s="4"/>
      <c r="Q29" s="4"/>
      <c r="R29" s="4"/>
      <c r="S29" s="4"/>
      <c r="T29" s="4"/>
      <c r="U29" s="4"/>
      <c r="V29" s="4"/>
      <c r="W29" s="4"/>
      <c r="X29" s="4"/>
      <c r="Y29" s="4"/>
      <c r="Z29" s="4"/>
    </row>
    <row r="30" spans="1:26" ht="15.75" customHeight="1" x14ac:dyDescent="0.25">
      <c r="A30" s="7" t="s">
        <v>27</v>
      </c>
      <c r="B30" s="38">
        <f>IF(B$6=1,B$29,B$28)</f>
        <v>586.85</v>
      </c>
      <c r="C30" s="25"/>
      <c r="D30" s="26">
        <f>(B30-C30)*0.81</f>
        <v>475.34850000000006</v>
      </c>
      <c r="E30" s="27"/>
      <c r="F30" s="4">
        <f t="shared" si="1"/>
        <v>475.34850000000006</v>
      </c>
      <c r="G30" s="4"/>
      <c r="H30" s="4"/>
      <c r="I30" s="4"/>
      <c r="J30" s="4"/>
      <c r="K30" s="4"/>
      <c r="L30" s="4"/>
      <c r="M30" s="4"/>
      <c r="N30" s="4"/>
      <c r="O30" s="4"/>
      <c r="P30" s="4"/>
      <c r="Q30" s="4"/>
      <c r="R30" s="4"/>
      <c r="S30" s="4"/>
      <c r="T30" s="4"/>
      <c r="U30" s="4"/>
      <c r="V30" s="4"/>
      <c r="W30" s="4"/>
      <c r="X30" s="4"/>
      <c r="Y30" s="4"/>
      <c r="Z30" s="4"/>
    </row>
    <row r="31" spans="1:26" ht="15.75" customHeight="1" x14ac:dyDescent="0.25">
      <c r="A31" s="39" t="s">
        <v>28</v>
      </c>
      <c r="B31" s="24">
        <f>INT(B$17*B$7)*B$19</f>
        <v>4694</v>
      </c>
      <c r="C31" s="25"/>
      <c r="D31" s="26">
        <f>B31-C31</f>
        <v>4694</v>
      </c>
      <c r="E31" s="27"/>
      <c r="F31" s="4">
        <f t="shared" si="1"/>
        <v>4694</v>
      </c>
      <c r="G31" s="4"/>
      <c r="H31" s="4"/>
      <c r="I31" s="4"/>
      <c r="J31" s="4"/>
      <c r="K31" s="4"/>
      <c r="L31" s="4"/>
      <c r="M31" s="4"/>
      <c r="N31" s="4"/>
      <c r="O31" s="4"/>
      <c r="P31" s="4"/>
      <c r="Q31" s="4"/>
      <c r="R31" s="4"/>
      <c r="S31" s="4"/>
      <c r="T31" s="4"/>
      <c r="U31" s="4"/>
      <c r="V31" s="4"/>
      <c r="W31" s="4"/>
      <c r="X31" s="4"/>
      <c r="Y31" s="4"/>
      <c r="Z31" s="4"/>
    </row>
    <row r="32" spans="1:26" ht="15.75" customHeight="1" x14ac:dyDescent="0.25">
      <c r="A32" s="36" t="s">
        <v>29</v>
      </c>
      <c r="B32" s="37">
        <f>INT(B$31*1.5)/10</f>
        <v>704.1</v>
      </c>
      <c r="C32" s="4"/>
      <c r="D32" s="37">
        <f>INT(D$31*1.5)/10</f>
        <v>704.1</v>
      </c>
      <c r="E32" s="20"/>
      <c r="F32" s="4"/>
      <c r="G32" s="4"/>
      <c r="H32" s="4"/>
      <c r="I32" s="4"/>
      <c r="J32" s="4"/>
      <c r="K32" s="4"/>
      <c r="L32" s="4"/>
      <c r="M32" s="4"/>
      <c r="N32" s="4"/>
      <c r="O32" s="4"/>
      <c r="P32" s="4"/>
      <c r="Q32" s="4"/>
      <c r="R32" s="4"/>
      <c r="S32" s="4"/>
      <c r="T32" s="4"/>
      <c r="U32" s="4"/>
      <c r="V32" s="4"/>
      <c r="W32" s="4"/>
      <c r="X32" s="4"/>
      <c r="Y32" s="4"/>
      <c r="Z32" s="4"/>
    </row>
    <row r="33" spans="1:26" ht="15.75" customHeight="1" x14ac:dyDescent="0.25">
      <c r="A33" s="3"/>
      <c r="B33" s="4"/>
      <c r="C33" s="4"/>
      <c r="D33" s="26"/>
      <c r="E33" s="4"/>
      <c r="F33" s="4"/>
      <c r="G33" s="4"/>
      <c r="H33" s="4"/>
      <c r="I33" s="4"/>
      <c r="J33" s="4"/>
      <c r="K33" s="4"/>
      <c r="L33" s="4"/>
      <c r="M33" s="4"/>
      <c r="N33" s="4"/>
      <c r="O33" s="4"/>
      <c r="P33" s="4"/>
      <c r="Q33" s="4"/>
      <c r="R33" s="4"/>
      <c r="S33" s="4"/>
      <c r="T33" s="4"/>
      <c r="U33" s="4"/>
      <c r="V33" s="4"/>
      <c r="W33" s="4"/>
      <c r="X33" s="4"/>
      <c r="Y33" s="4"/>
      <c r="Z33" s="4"/>
    </row>
    <row r="34" spans="1:26" ht="15.75" customHeight="1" x14ac:dyDescent="0.25">
      <c r="A34" s="40" t="s">
        <v>30</v>
      </c>
      <c r="B34" s="41"/>
      <c r="C34" s="4"/>
      <c r="D34" s="26"/>
      <c r="E34" s="4"/>
      <c r="F34" s="4"/>
      <c r="G34" s="4"/>
      <c r="H34" s="4"/>
      <c r="I34" s="4"/>
      <c r="J34" s="4"/>
      <c r="K34" s="4"/>
      <c r="L34" s="4"/>
      <c r="M34" s="4"/>
      <c r="N34" s="4"/>
      <c r="O34" s="4"/>
      <c r="P34" s="4"/>
      <c r="Q34" s="4"/>
      <c r="R34" s="4"/>
      <c r="S34" s="4"/>
      <c r="T34" s="4"/>
      <c r="U34" s="4"/>
      <c r="V34" s="4"/>
      <c r="W34" s="4"/>
      <c r="X34" s="4"/>
      <c r="Y34" s="4"/>
      <c r="Z34" s="4"/>
    </row>
    <row r="35" spans="1:26" ht="15.75" customHeight="1" x14ac:dyDescent="0.25">
      <c r="A35" s="42" t="s">
        <v>31</v>
      </c>
      <c r="B35" s="34">
        <f>2*B22</f>
        <v>8</v>
      </c>
      <c r="C35" s="4"/>
      <c r="D35" s="26">
        <f t="shared" ref="D35:D38" si="2">B35-C35</f>
        <v>8</v>
      </c>
      <c r="E35" s="4"/>
      <c r="F35" s="4"/>
      <c r="G35" s="4"/>
      <c r="H35" s="4"/>
      <c r="I35" s="4"/>
      <c r="J35" s="4"/>
      <c r="K35" s="4"/>
      <c r="L35" s="4"/>
      <c r="M35" s="4"/>
      <c r="N35" s="4"/>
      <c r="O35" s="4"/>
      <c r="P35" s="4"/>
      <c r="Q35" s="4"/>
      <c r="R35" s="4"/>
      <c r="S35" s="4"/>
      <c r="T35" s="4"/>
      <c r="U35" s="4"/>
      <c r="V35" s="4"/>
      <c r="W35" s="4"/>
      <c r="X35" s="4"/>
      <c r="Y35" s="4"/>
      <c r="Z35" s="4"/>
    </row>
    <row r="36" spans="1:26" ht="15.75" customHeight="1" x14ac:dyDescent="0.25">
      <c r="A36" s="42" t="s">
        <v>32</v>
      </c>
      <c r="B36" s="43">
        <f>2*B$23</f>
        <v>2</v>
      </c>
      <c r="C36" s="4"/>
      <c r="D36" s="26">
        <f t="shared" si="2"/>
        <v>2</v>
      </c>
      <c r="E36" s="4"/>
      <c r="F36" s="4"/>
      <c r="G36" s="4"/>
      <c r="H36" s="4"/>
      <c r="I36" s="4"/>
      <c r="J36" s="4"/>
      <c r="K36" s="4"/>
      <c r="L36" s="4"/>
      <c r="M36" s="4"/>
      <c r="N36" s="4"/>
      <c r="O36" s="4"/>
      <c r="P36" s="4"/>
      <c r="Q36" s="4"/>
      <c r="R36" s="4"/>
      <c r="S36" s="4"/>
      <c r="T36" s="4"/>
      <c r="U36" s="4"/>
      <c r="V36" s="4"/>
      <c r="W36" s="4"/>
      <c r="X36" s="4"/>
      <c r="Y36" s="4"/>
      <c r="Z36" s="4"/>
    </row>
    <row r="37" spans="1:26" ht="15.75" customHeight="1" x14ac:dyDescent="0.25">
      <c r="A37" s="42" t="s">
        <v>33</v>
      </c>
      <c r="B37" s="43">
        <f>5*B$22</f>
        <v>20</v>
      </c>
      <c r="C37" s="4"/>
      <c r="D37" s="26">
        <f t="shared" si="2"/>
        <v>20</v>
      </c>
      <c r="E37" s="4"/>
      <c r="F37" s="4"/>
      <c r="G37" s="4"/>
      <c r="H37" s="4"/>
      <c r="I37" s="4"/>
      <c r="J37" s="4"/>
      <c r="K37" s="4"/>
      <c r="L37" s="4"/>
      <c r="M37" s="4"/>
      <c r="N37" s="4"/>
      <c r="O37" s="4"/>
      <c r="P37" s="4"/>
      <c r="Q37" s="4"/>
      <c r="R37" s="4"/>
      <c r="S37" s="4"/>
      <c r="T37" s="4"/>
      <c r="U37" s="4"/>
      <c r="V37" s="4"/>
      <c r="W37" s="4"/>
      <c r="X37" s="4"/>
      <c r="Y37" s="4"/>
      <c r="Z37" s="4"/>
    </row>
    <row r="38" spans="1:26" ht="15.75" customHeight="1" x14ac:dyDescent="0.25">
      <c r="A38" s="44" t="s">
        <v>34</v>
      </c>
      <c r="B38" s="37">
        <f>5*B$23</f>
        <v>5</v>
      </c>
      <c r="C38" s="4"/>
      <c r="D38" s="26">
        <f t="shared" si="2"/>
        <v>5</v>
      </c>
      <c r="E38" s="4"/>
      <c r="F38" s="4"/>
      <c r="G38" s="4"/>
      <c r="H38" s="4"/>
      <c r="I38" s="4"/>
      <c r="J38" s="4"/>
      <c r="K38" s="4"/>
      <c r="L38" s="4"/>
      <c r="M38" s="4"/>
      <c r="N38" s="4"/>
      <c r="O38" s="4"/>
      <c r="P38" s="4"/>
      <c r="Q38" s="4"/>
      <c r="R38" s="4"/>
      <c r="S38" s="4"/>
      <c r="T38" s="4"/>
      <c r="U38" s="4"/>
      <c r="V38" s="4"/>
      <c r="W38" s="4"/>
      <c r="X38" s="4"/>
      <c r="Y38" s="4"/>
      <c r="Z38" s="4"/>
    </row>
    <row r="39" spans="1:26" ht="15.75" customHeight="1" x14ac:dyDescent="0.25">
      <c r="A39" s="3"/>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25">
      <c r="A40" s="40" t="s">
        <v>35</v>
      </c>
      <c r="B40" s="45"/>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x14ac:dyDescent="0.25">
      <c r="A41" s="46" t="s">
        <v>36</v>
      </c>
      <c r="B41" s="47">
        <v>0.2</v>
      </c>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25">
      <c r="A42" s="42" t="s">
        <v>37</v>
      </c>
      <c r="B42" s="48">
        <v>0.35</v>
      </c>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5">
      <c r="A43" s="42" t="s">
        <v>38</v>
      </c>
      <c r="B43" s="49">
        <v>0.34</v>
      </c>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5">
      <c r="A44" s="42" t="s">
        <v>39</v>
      </c>
      <c r="B44" s="50">
        <f>1-SUM(B41:B43)</f>
        <v>0.10999999999999988</v>
      </c>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25">
      <c r="A45" s="42"/>
      <c r="B45" s="51"/>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25">
      <c r="A46" s="52" t="s">
        <v>40</v>
      </c>
      <c r="B46" s="53"/>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25">
      <c r="A47" s="42" t="s">
        <v>41</v>
      </c>
      <c r="B47" s="54">
        <v>5</v>
      </c>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5">
      <c r="A48" s="42" t="s">
        <v>42</v>
      </c>
      <c r="B48" s="55">
        <f>IF(B$47&gt;0,INT(B$30*B$41/B$47),0)</f>
        <v>23</v>
      </c>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25">
      <c r="A49" s="42" t="s">
        <v>43</v>
      </c>
      <c r="B49" s="56">
        <f>IF(B$47&gt;0,INT(B$25*B$41/B$47),0)</f>
        <v>4</v>
      </c>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25">
      <c r="A50" s="42" t="s">
        <v>44</v>
      </c>
      <c r="B50" s="57">
        <f>IF(B$47&gt;0,INT(B$31*B$41/B$47),0)</f>
        <v>187</v>
      </c>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25">
      <c r="A51" s="42"/>
      <c r="B51" s="58"/>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25">
      <c r="A52" s="52" t="s">
        <v>45</v>
      </c>
      <c r="B52" s="59"/>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25">
      <c r="A53" s="42" t="s">
        <v>41</v>
      </c>
      <c r="B53" s="60">
        <v>16</v>
      </c>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25">
      <c r="A54" s="42" t="s">
        <v>46</v>
      </c>
      <c r="B54" s="55">
        <f>IF(B$53&gt;0,INT(B$30*B$42/B$53),0)</f>
        <v>12</v>
      </c>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25">
      <c r="A55" s="42" t="s">
        <v>43</v>
      </c>
      <c r="B55" s="56">
        <f>IF(B$53&gt;0,INT(B$25*B$42/B$53),0)</f>
        <v>2</v>
      </c>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5">
      <c r="A56" s="42" t="s">
        <v>44</v>
      </c>
      <c r="B56" s="56">
        <f>IF(B$53&gt;0,INT(B$31*B$42/B$53),0)</f>
        <v>102</v>
      </c>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25">
      <c r="A57" s="42" t="s">
        <v>47</v>
      </c>
      <c r="B57" s="61">
        <f>IF(B$53&gt;0,INT((B$35+B$36+B$26+B$27)*B$42/B$53),0)</f>
        <v>0</v>
      </c>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25">
      <c r="A58" s="42"/>
      <c r="B58" s="58"/>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25">
      <c r="A59" s="52" t="s">
        <v>48</v>
      </c>
      <c r="B59" s="59"/>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5">
      <c r="A60" s="42"/>
      <c r="B60" s="60">
        <v>3</v>
      </c>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5">
      <c r="A61" s="42" t="s">
        <v>49</v>
      </c>
      <c r="B61" s="62">
        <f>IF(B$60&gt;0,INT(B$30*B$43/B$60),0)</f>
        <v>66</v>
      </c>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25">
      <c r="A62" s="42" t="s">
        <v>50</v>
      </c>
      <c r="B62" s="62">
        <f>IF(B$60&gt;0,INT(B$25*B$43/B$60),0)</f>
        <v>14</v>
      </c>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25">
      <c r="A63" s="42" t="s">
        <v>44</v>
      </c>
      <c r="B63" s="62">
        <f>IF(B$60&gt;0,INT(B$31*B$43/B$60),0)</f>
        <v>531</v>
      </c>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5">
      <c r="A64" s="42" t="s">
        <v>51</v>
      </c>
      <c r="B64" s="63">
        <f>IF(B$60&gt;0,INT((B$35+B$36+B$26+B$27)*B$43/B$60),0)</f>
        <v>1</v>
      </c>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25">
      <c r="A65" s="42"/>
      <c r="B65" s="6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25">
      <c r="A66" s="52" t="s">
        <v>52</v>
      </c>
      <c r="B66" s="65"/>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25">
      <c r="A67" s="42" t="s">
        <v>53</v>
      </c>
      <c r="B67" s="64">
        <f>B30-(B47*B48)-(B53*B54)-(B60*B61)</f>
        <v>81.850000000000023</v>
      </c>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25">
      <c r="A68" s="42" t="s">
        <v>50</v>
      </c>
      <c r="B68" s="64">
        <f>B25-(B47*B49)-(B53*B55)-(B60*B62)</f>
        <v>30</v>
      </c>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5">
      <c r="A69" s="42" t="s">
        <v>44</v>
      </c>
      <c r="B69" s="64">
        <f>B31-(B47*B50)-(B53*B56)-(B60*B63)</f>
        <v>534</v>
      </c>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25">
      <c r="A70" s="42" t="s">
        <v>51</v>
      </c>
      <c r="B70" s="63">
        <f>(B35+B36+B26+B27)-(B57*B53)-(B60*B64)</f>
        <v>13</v>
      </c>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25">
      <c r="A71" s="44"/>
      <c r="B71" s="66"/>
      <c r="C71" s="4"/>
      <c r="D71" s="4"/>
      <c r="E71" s="4"/>
      <c r="F71" s="4"/>
      <c r="G71" s="4"/>
      <c r="H71" s="4"/>
      <c r="I71" s="4"/>
      <c r="J71" s="4"/>
      <c r="K71" s="4"/>
      <c r="L71" s="4"/>
      <c r="M71" s="4"/>
      <c r="N71" s="4"/>
      <c r="O71" s="4"/>
      <c r="P71" s="4"/>
      <c r="Q71" s="4"/>
      <c r="R71" s="4"/>
      <c r="S71" s="4"/>
      <c r="T71" s="4"/>
      <c r="U71" s="4"/>
      <c r="V71" s="4"/>
      <c r="W71" s="4"/>
      <c r="X71" s="4"/>
      <c r="Y71" s="4"/>
      <c r="Z71" s="4"/>
    </row>
    <row r="72" spans="1:26" ht="15.75" hidden="1" customHeight="1" x14ac:dyDescent="0.25">
      <c r="A72" s="44" t="s">
        <v>51</v>
      </c>
      <c r="B72" s="66">
        <f>(B35+B36+B26+B27)-(B53*B57)-(B60*B64)</f>
        <v>13</v>
      </c>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5">
      <c r="A73" s="3"/>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25">
      <c r="A74" s="3" t="s">
        <v>54</v>
      </c>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25">
      <c r="A75" s="3" t="s">
        <v>55</v>
      </c>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25">
      <c r="A76" s="3"/>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5">
      <c r="A77" s="3" t="s">
        <v>56</v>
      </c>
      <c r="B77" s="4">
        <v>4</v>
      </c>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5">
      <c r="A78" s="3" t="s">
        <v>57</v>
      </c>
      <c r="B78" s="4">
        <v>2</v>
      </c>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25">
      <c r="A79" s="3"/>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25">
      <c r="A80" s="3"/>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5">
      <c r="A81" s="3"/>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25">
      <c r="A82" s="3"/>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25">
      <c r="A83" s="3"/>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25">
      <c r="A84" s="3"/>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25">
      <c r="A85" s="3"/>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5">
      <c r="A86" s="3"/>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25">
      <c r="A87" s="3"/>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25">
      <c r="A88" s="3"/>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25">
      <c r="A89" s="3"/>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5">
      <c r="A90" s="3"/>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25">
      <c r="A91" s="3"/>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25">
      <c r="A92" s="3"/>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5">
      <c r="A93" s="3"/>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5">
      <c r="A94" s="3"/>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25">
      <c r="A95" s="3"/>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25">
      <c r="A96" s="3"/>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25">
      <c r="A97" s="3"/>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5">
      <c r="A98" s="3"/>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25">
      <c r="A99" s="3"/>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5">
      <c r="A100" s="3"/>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3"/>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3"/>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3"/>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3"/>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3"/>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3"/>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3"/>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3"/>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3"/>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3"/>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3"/>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3"/>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3"/>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3"/>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3"/>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3"/>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3"/>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3"/>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3"/>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3"/>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3"/>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3"/>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3"/>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3"/>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3"/>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3"/>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3"/>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3"/>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3"/>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3"/>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3"/>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3"/>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3"/>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3"/>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3"/>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3"/>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3"/>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3"/>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3"/>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3"/>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3"/>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3"/>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3"/>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3"/>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3"/>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3"/>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3"/>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3"/>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3"/>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3"/>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3"/>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3"/>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3"/>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3"/>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3"/>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3"/>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3"/>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3"/>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3"/>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3"/>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3"/>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3"/>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3"/>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3"/>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3"/>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3"/>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3"/>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3"/>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3"/>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3"/>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3"/>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3"/>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3"/>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3"/>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3"/>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3"/>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3"/>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3"/>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3"/>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3"/>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3"/>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3"/>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3"/>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3"/>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3"/>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3"/>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3"/>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3"/>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3"/>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3"/>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3"/>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3"/>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3"/>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3"/>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3"/>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3"/>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3"/>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3"/>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3"/>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3"/>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3"/>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3"/>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3"/>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3"/>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3"/>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3"/>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3"/>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3"/>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3"/>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3"/>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3"/>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3"/>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3"/>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3"/>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3"/>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3"/>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3"/>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3"/>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3"/>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3"/>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3"/>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3"/>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3"/>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3"/>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3"/>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3"/>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3"/>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3"/>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3"/>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3"/>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3"/>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3"/>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3"/>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3"/>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3"/>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3"/>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3"/>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3"/>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3"/>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3"/>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3"/>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3"/>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3"/>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3"/>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3"/>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5">
      <c r="A246" s="3"/>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5">
      <c r="A247" s="3"/>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5">
      <c r="A248" s="3"/>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5">
      <c r="A249" s="3"/>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5">
      <c r="A250" s="3"/>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3"/>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5">
      <c r="A252" s="3"/>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5">
      <c r="A253" s="3"/>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5">
      <c r="A254" s="3"/>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5">
      <c r="A255" s="3"/>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5">
      <c r="A256" s="3"/>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5">
      <c r="A257" s="3"/>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5">
      <c r="A258" s="3"/>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5">
      <c r="A259" s="3"/>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5">
      <c r="A260" s="3"/>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5">
      <c r="A261" s="3"/>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5">
      <c r="A262" s="3"/>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5">
      <c r="A263" s="3"/>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5">
      <c r="A264" s="3"/>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5">
      <c r="A265" s="3"/>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5">
      <c r="A266" s="3"/>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5">
      <c r="A267" s="3"/>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5">
      <c r="A268" s="3"/>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5">
      <c r="A269" s="3"/>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5">
      <c r="A270" s="3"/>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5">
      <c r="A271" s="3"/>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5">
      <c r="A272" s="3"/>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5">
      <c r="A273" s="3"/>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5">
      <c r="A274" s="3"/>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5">
      <c r="A275" s="3"/>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5">
      <c r="A276" s="3"/>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5">
      <c r="A277" s="3"/>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5">
      <c r="A278" s="3"/>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5">
      <c r="A279" s="3"/>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5">
      <c r="A280" s="3"/>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5">
      <c r="A281" s="3"/>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5">
      <c r="A282" s="3"/>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5">
      <c r="A283" s="3"/>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5">
      <c r="A284" s="3"/>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5">
      <c r="A285" s="3"/>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5">
      <c r="A286" s="3"/>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5">
      <c r="A287" s="3"/>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5">
      <c r="A288" s="3"/>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5">
      <c r="A289" s="3"/>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5">
      <c r="A290" s="3"/>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5">
      <c r="A291" s="3"/>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5">
      <c r="A292" s="3"/>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5">
      <c r="A293" s="3"/>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5">
      <c r="A294" s="3"/>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5">
      <c r="A295" s="3"/>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5">
      <c r="A296" s="3"/>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5">
      <c r="A297" s="3"/>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5">
      <c r="A298" s="3"/>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5">
      <c r="A299" s="3"/>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5">
      <c r="A300" s="3"/>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5">
      <c r="A301" s="3"/>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5">
      <c r="A302" s="3"/>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5">
      <c r="A303" s="3"/>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5">
      <c r="A304" s="3"/>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5">
      <c r="A305" s="3"/>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5">
      <c r="A306" s="3"/>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5">
      <c r="A307" s="3"/>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5">
      <c r="A308" s="3"/>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5">
      <c r="A309" s="3"/>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5">
      <c r="A310" s="3"/>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5">
      <c r="A311" s="3"/>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5">
      <c r="A312" s="3"/>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5">
      <c r="A313" s="3"/>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5">
      <c r="A314" s="3"/>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5">
      <c r="A315" s="3"/>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5">
      <c r="A316" s="3"/>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5">
      <c r="A317" s="3"/>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5">
      <c r="A318" s="3"/>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5">
      <c r="A319" s="3"/>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5">
      <c r="A320" s="3"/>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5">
      <c r="A321" s="3"/>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5">
      <c r="A322" s="3"/>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5">
      <c r="A323" s="3"/>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5">
      <c r="A324" s="3"/>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5">
      <c r="A325" s="3"/>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5">
      <c r="A326" s="3"/>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5">
      <c r="A327" s="3"/>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5">
      <c r="A328" s="3"/>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5">
      <c r="A329" s="3"/>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5">
      <c r="A330" s="3"/>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5">
      <c r="A331" s="3"/>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5">
      <c r="A332" s="3"/>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5">
      <c r="A333" s="3"/>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5">
      <c r="A334" s="3"/>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5">
      <c r="A335" s="3"/>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5">
      <c r="A336" s="3"/>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5">
      <c r="A337" s="3"/>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5">
      <c r="A338" s="3"/>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5">
      <c r="A339" s="3"/>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5">
      <c r="A340" s="3"/>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5">
      <c r="A341" s="3"/>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5">
      <c r="A342" s="3"/>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5">
      <c r="A343" s="3"/>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5">
      <c r="A344" s="3"/>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5">
      <c r="A345" s="3"/>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5">
      <c r="A346" s="3"/>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5">
      <c r="A347" s="3"/>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5">
      <c r="A348" s="3"/>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5">
      <c r="A349" s="3"/>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5">
      <c r="A350" s="3"/>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5">
      <c r="A351" s="3"/>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5">
      <c r="A352" s="3"/>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5">
      <c r="A353" s="3"/>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5">
      <c r="A354" s="3"/>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5">
      <c r="A355" s="3"/>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5">
      <c r="A356" s="3"/>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5">
      <c r="A357" s="3"/>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5">
      <c r="A358" s="3"/>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5">
      <c r="A359" s="3"/>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5">
      <c r="A360" s="3"/>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5">
      <c r="A361" s="3"/>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5">
      <c r="A362" s="3"/>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5">
      <c r="A363" s="3"/>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5">
      <c r="A364" s="3"/>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5">
      <c r="A365" s="3"/>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5">
      <c r="A366" s="3"/>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5">
      <c r="A367" s="3"/>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5">
      <c r="A368" s="3"/>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5">
      <c r="A369" s="3"/>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5">
      <c r="A370" s="3"/>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5">
      <c r="A371" s="3"/>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5">
      <c r="A372" s="3"/>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5">
      <c r="A373" s="3"/>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5">
      <c r="A374" s="3"/>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5">
      <c r="A375" s="3"/>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5">
      <c r="A376" s="3"/>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5">
      <c r="A377" s="3"/>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5">
      <c r="A378" s="3"/>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5">
      <c r="A379" s="3"/>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5">
      <c r="A380" s="3"/>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5">
      <c r="A381" s="3"/>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5">
      <c r="A382" s="3"/>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5">
      <c r="A383" s="3"/>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5">
      <c r="A384" s="3"/>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5">
      <c r="A385" s="3"/>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5">
      <c r="A386" s="3"/>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5">
      <c r="A387" s="3"/>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5">
      <c r="A388" s="3"/>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5">
      <c r="A389" s="3"/>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5">
      <c r="A390" s="3"/>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5">
      <c r="A391" s="3"/>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5">
      <c r="A392" s="3"/>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5">
      <c r="A393" s="3"/>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5">
      <c r="A394" s="3"/>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5">
      <c r="A395" s="3"/>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5">
      <c r="A396" s="3"/>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5">
      <c r="A397" s="3"/>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5">
      <c r="A398" s="3"/>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5">
      <c r="A399" s="3"/>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5">
      <c r="A400" s="3"/>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5">
      <c r="A401" s="3"/>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5">
      <c r="A402" s="3"/>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5">
      <c r="A403" s="3"/>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5">
      <c r="A404" s="3"/>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5">
      <c r="A405" s="3"/>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5">
      <c r="A406" s="3"/>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5">
      <c r="A407" s="3"/>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5">
      <c r="A408" s="3"/>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5">
      <c r="A409" s="3"/>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5">
      <c r="A410" s="3"/>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5">
      <c r="A411" s="3"/>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5">
      <c r="A412" s="3"/>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5">
      <c r="A413" s="3"/>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5">
      <c r="A414" s="3"/>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5">
      <c r="A415" s="3"/>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5">
      <c r="A416" s="3"/>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5">
      <c r="A417" s="3"/>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5">
      <c r="A418" s="3"/>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5">
      <c r="A419" s="3"/>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5">
      <c r="A420" s="3"/>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5">
      <c r="A421" s="3"/>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5">
      <c r="A422" s="3"/>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5">
      <c r="A423" s="3"/>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5">
      <c r="A424" s="3"/>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5">
      <c r="A425" s="3"/>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5">
      <c r="A426" s="3"/>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5">
      <c r="A427" s="3"/>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5">
      <c r="A428" s="3"/>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5">
      <c r="A429" s="3"/>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5">
      <c r="A430" s="3"/>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5">
      <c r="A431" s="3"/>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5">
      <c r="A432" s="3"/>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5">
      <c r="A433" s="3"/>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5">
      <c r="A434" s="3"/>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5">
      <c r="A435" s="3"/>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5">
      <c r="A436" s="3"/>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5">
      <c r="A437" s="3"/>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5">
      <c r="A438" s="3"/>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5">
      <c r="A439" s="3"/>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5">
      <c r="A440" s="3"/>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5">
      <c r="A441" s="3"/>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5">
      <c r="A442" s="3"/>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5">
      <c r="A443" s="3"/>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5">
      <c r="A444" s="3"/>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5">
      <c r="A445" s="3"/>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5">
      <c r="A446" s="3"/>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5">
      <c r="A447" s="3"/>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5">
      <c r="A448" s="3"/>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5">
      <c r="A449" s="3"/>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5">
      <c r="A450" s="3"/>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5">
      <c r="A451" s="3"/>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5">
      <c r="A452" s="3"/>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5">
      <c r="A453" s="3"/>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5">
      <c r="A454" s="3"/>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5">
      <c r="A455" s="3"/>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5">
      <c r="A456" s="3"/>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5">
      <c r="A457" s="3"/>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5">
      <c r="A458" s="3"/>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5">
      <c r="A459" s="3"/>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5">
      <c r="A460" s="3"/>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5">
      <c r="A461" s="3"/>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5">
      <c r="A462" s="3"/>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5">
      <c r="A463" s="3"/>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5">
      <c r="A464" s="3"/>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5">
      <c r="A465" s="3"/>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5">
      <c r="A466" s="3"/>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5">
      <c r="A467" s="3"/>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5">
      <c r="A468" s="3"/>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5">
      <c r="A469" s="3"/>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5">
      <c r="A470" s="3"/>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5">
      <c r="A471" s="3"/>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5">
      <c r="A472" s="3"/>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5">
      <c r="A473" s="3"/>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5">
      <c r="A474" s="3"/>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5">
      <c r="A475" s="3"/>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5">
      <c r="A476" s="3"/>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5">
      <c r="A477" s="3"/>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5">
      <c r="A478" s="3"/>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5">
      <c r="A479" s="3"/>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5">
      <c r="A480" s="3"/>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5">
      <c r="A481" s="3"/>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5">
      <c r="A482" s="3"/>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5">
      <c r="A483" s="3"/>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5">
      <c r="A484" s="3"/>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5">
      <c r="A485" s="3"/>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5">
      <c r="A486" s="3"/>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5">
      <c r="A487" s="3"/>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5">
      <c r="A488" s="3"/>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5">
      <c r="A489" s="3"/>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5">
      <c r="A490" s="3"/>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5">
      <c r="A491" s="3"/>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5">
      <c r="A492" s="3"/>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5">
      <c r="A493" s="3"/>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5">
      <c r="A494" s="3"/>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5">
      <c r="A495" s="3"/>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5">
      <c r="A496" s="3"/>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5">
      <c r="A497" s="3"/>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5">
      <c r="A498" s="3"/>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5">
      <c r="A499" s="3"/>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5">
      <c r="A500" s="3"/>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5">
      <c r="A501" s="3"/>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5">
      <c r="A502" s="3"/>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5">
      <c r="A503" s="3"/>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5">
      <c r="A504" s="3"/>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5">
      <c r="A505" s="3"/>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5">
      <c r="A506" s="3"/>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5">
      <c r="A507" s="3"/>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5">
      <c r="A508" s="3"/>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5">
      <c r="A509" s="3"/>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5">
      <c r="A510" s="3"/>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5">
      <c r="A511" s="3"/>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5">
      <c r="A512" s="3"/>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5">
      <c r="A513" s="3"/>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5">
      <c r="A514" s="3"/>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5">
      <c r="A515" s="3"/>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5">
      <c r="A516" s="3"/>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5">
      <c r="A517" s="3"/>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5">
      <c r="A518" s="3"/>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5">
      <c r="A519" s="3"/>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5">
      <c r="A520" s="3"/>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5">
      <c r="A521" s="3"/>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5">
      <c r="A522" s="3"/>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5">
      <c r="A523" s="3"/>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5">
      <c r="A524" s="3"/>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5">
      <c r="A525" s="3"/>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5">
      <c r="A526" s="3"/>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5">
      <c r="A527" s="3"/>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5">
      <c r="A528" s="3"/>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5">
      <c r="A529" s="3"/>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5">
      <c r="A530" s="3"/>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5">
      <c r="A531" s="3"/>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5">
      <c r="A532" s="3"/>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5">
      <c r="A533" s="3"/>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5">
      <c r="A534" s="3"/>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5">
      <c r="A535" s="3"/>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5">
      <c r="A536" s="3"/>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5">
      <c r="A537" s="3"/>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5">
      <c r="A538" s="3"/>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5">
      <c r="A539" s="3"/>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5">
      <c r="A540" s="3"/>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5">
      <c r="A541" s="3"/>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5">
      <c r="A542" s="3"/>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5">
      <c r="A543" s="3"/>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5">
      <c r="A544" s="3"/>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5">
      <c r="A545" s="3"/>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5">
      <c r="A546" s="3"/>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5">
      <c r="A547" s="3"/>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5">
      <c r="A548" s="3"/>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5">
      <c r="A549" s="3"/>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5">
      <c r="A550" s="3"/>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5">
      <c r="A551" s="3"/>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5">
      <c r="A552" s="3"/>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5">
      <c r="A553" s="3"/>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5">
      <c r="A554" s="3"/>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5">
      <c r="A555" s="3"/>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5">
      <c r="A556" s="3"/>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5">
      <c r="A557" s="3"/>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5">
      <c r="A558" s="3"/>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5">
      <c r="A559" s="3"/>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5">
      <c r="A560" s="3"/>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5">
      <c r="A561" s="3"/>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5">
      <c r="A562" s="3"/>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5">
      <c r="A563" s="3"/>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5">
      <c r="A564" s="3"/>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5">
      <c r="A565" s="3"/>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5">
      <c r="A566" s="3"/>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5">
      <c r="A567" s="3"/>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5">
      <c r="A568" s="3"/>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5">
      <c r="A569" s="3"/>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5">
      <c r="A570" s="3"/>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5">
      <c r="A571" s="3"/>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5">
      <c r="A572" s="3"/>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5">
      <c r="A573" s="3"/>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5">
      <c r="A574" s="3"/>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5">
      <c r="A575" s="3"/>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5">
      <c r="A576" s="3"/>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5">
      <c r="A577" s="3"/>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5">
      <c r="A578" s="3"/>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5">
      <c r="A579" s="3"/>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5">
      <c r="A580" s="3"/>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5">
      <c r="A581" s="3"/>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5">
      <c r="A582" s="3"/>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5">
      <c r="A583" s="3"/>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5">
      <c r="A584" s="3"/>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5">
      <c r="A585" s="3"/>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5">
      <c r="A586" s="3"/>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5">
      <c r="A587" s="3"/>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5">
      <c r="A588" s="3"/>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5">
      <c r="A589" s="3"/>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5">
      <c r="A590" s="3"/>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5">
      <c r="A591" s="3"/>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5">
      <c r="A592" s="3"/>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5">
      <c r="A593" s="3"/>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5">
      <c r="A594" s="3"/>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5">
      <c r="A595" s="3"/>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5">
      <c r="A596" s="3"/>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5">
      <c r="A597" s="3"/>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5">
      <c r="A598" s="3"/>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5">
      <c r="A599" s="3"/>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5">
      <c r="A600" s="3"/>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5">
      <c r="A601" s="3"/>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5">
      <c r="A602" s="3"/>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5">
      <c r="A603" s="3"/>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5">
      <c r="A604" s="3"/>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5">
      <c r="A605" s="3"/>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5">
      <c r="A606" s="3"/>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5">
      <c r="A607" s="3"/>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5">
      <c r="A608" s="3"/>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5">
      <c r="A609" s="3"/>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5">
      <c r="A610" s="3"/>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5">
      <c r="A611" s="3"/>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5">
      <c r="A612" s="3"/>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5">
      <c r="A613" s="3"/>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5">
      <c r="A614" s="3"/>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5">
      <c r="A615" s="3"/>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5">
      <c r="A616" s="3"/>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5">
      <c r="A617" s="3"/>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5">
      <c r="A618" s="3"/>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5">
      <c r="A619" s="3"/>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5">
      <c r="A620" s="3"/>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5">
      <c r="A621" s="3"/>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5">
      <c r="A622" s="3"/>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5">
      <c r="A623" s="3"/>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5">
      <c r="A624" s="3"/>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5">
      <c r="A625" s="3"/>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5">
      <c r="A626" s="3"/>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5">
      <c r="A627" s="3"/>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5">
      <c r="A628" s="3"/>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5">
      <c r="A629" s="3"/>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5">
      <c r="A630" s="3"/>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5">
      <c r="A631" s="3"/>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5">
      <c r="A632" s="3"/>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5">
      <c r="A633" s="3"/>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5">
      <c r="A634" s="3"/>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5">
      <c r="A635" s="3"/>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5">
      <c r="A636" s="3"/>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5">
      <c r="A637" s="3"/>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5">
      <c r="A638" s="3"/>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5">
      <c r="A639" s="3"/>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5">
      <c r="A640" s="3"/>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5">
      <c r="A641" s="3"/>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5">
      <c r="A642" s="3"/>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5">
      <c r="A643" s="3"/>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5">
      <c r="A644" s="3"/>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5">
      <c r="A645" s="3"/>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5">
      <c r="A646" s="3"/>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5">
      <c r="A647" s="3"/>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5">
      <c r="A648" s="3"/>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5">
      <c r="A649" s="3"/>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5">
      <c r="A650" s="3"/>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5">
      <c r="A651" s="3"/>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5">
      <c r="A652" s="3"/>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5">
      <c r="A653" s="3"/>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5">
      <c r="A654" s="3"/>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5">
      <c r="A655" s="3"/>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5">
      <c r="A656" s="3"/>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5">
      <c r="A657" s="3"/>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5">
      <c r="A658" s="3"/>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5">
      <c r="A659" s="3"/>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5">
      <c r="A660" s="3"/>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5">
      <c r="A661" s="3"/>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5">
      <c r="A662" s="3"/>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5">
      <c r="A663" s="3"/>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5">
      <c r="A664" s="3"/>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5">
      <c r="A665" s="3"/>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5">
      <c r="A666" s="3"/>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5">
      <c r="A667" s="3"/>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5">
      <c r="A668" s="3"/>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5">
      <c r="A669" s="3"/>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5">
      <c r="A670" s="3"/>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5">
      <c r="A671" s="3"/>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5">
      <c r="A672" s="3"/>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5">
      <c r="A673" s="3"/>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5">
      <c r="A674" s="3"/>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5">
      <c r="A675" s="3"/>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5">
      <c r="A676" s="3"/>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5">
      <c r="A677" s="3"/>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5">
      <c r="A678" s="3"/>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5">
      <c r="A679" s="3"/>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5">
      <c r="A680" s="3"/>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5">
      <c r="A681" s="3"/>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5">
      <c r="A682" s="3"/>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5">
      <c r="A683" s="3"/>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5">
      <c r="A684" s="3"/>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5">
      <c r="A685" s="3"/>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5">
      <c r="A686" s="3"/>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5">
      <c r="A687" s="3"/>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5">
      <c r="A688" s="3"/>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5">
      <c r="A689" s="3"/>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5">
      <c r="A690" s="3"/>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5">
      <c r="A691" s="3"/>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5">
      <c r="A692" s="3"/>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5">
      <c r="A693" s="3"/>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5">
      <c r="A694" s="3"/>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5">
      <c r="A695" s="3"/>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5">
      <c r="A696" s="3"/>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5">
      <c r="A697" s="3"/>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5">
      <c r="A698" s="3"/>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5">
      <c r="A699" s="3"/>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5">
      <c r="A700" s="3"/>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5">
      <c r="A701" s="3"/>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5">
      <c r="A702" s="3"/>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5">
      <c r="A703" s="3"/>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5">
      <c r="A704" s="3"/>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5">
      <c r="A705" s="3"/>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5">
      <c r="A706" s="3"/>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5">
      <c r="A707" s="3"/>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5">
      <c r="A708" s="3"/>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5">
      <c r="A709" s="3"/>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5">
      <c r="A710" s="3"/>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5">
      <c r="A711" s="3"/>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5">
      <c r="A712" s="3"/>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5">
      <c r="A713" s="3"/>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5">
      <c r="A714" s="3"/>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5">
      <c r="A715" s="3"/>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5">
      <c r="A716" s="3"/>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5">
      <c r="A717" s="3"/>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5">
      <c r="A718" s="3"/>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5">
      <c r="A719" s="3"/>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5">
      <c r="A720" s="3"/>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5">
      <c r="A721" s="3"/>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5">
      <c r="A722" s="3"/>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5">
      <c r="A723" s="3"/>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5">
      <c r="A724" s="3"/>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5">
      <c r="A725" s="3"/>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5">
      <c r="A726" s="3"/>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5">
      <c r="A727" s="3"/>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5">
      <c r="A728" s="3"/>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5">
      <c r="A729" s="3"/>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5">
      <c r="A730" s="3"/>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5">
      <c r="A731" s="3"/>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5">
      <c r="A732" s="3"/>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5">
      <c r="A733" s="3"/>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5">
      <c r="A734" s="3"/>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5">
      <c r="A735" s="3"/>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5">
      <c r="A736" s="3"/>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5">
      <c r="A737" s="3"/>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5">
      <c r="A738" s="3"/>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5">
      <c r="A739" s="3"/>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5">
      <c r="A740" s="3"/>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5">
      <c r="A741" s="3"/>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5">
      <c r="A742" s="3"/>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5">
      <c r="A743" s="3"/>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5">
      <c r="A744" s="3"/>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5">
      <c r="A745" s="3"/>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5">
      <c r="A746" s="3"/>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5">
      <c r="A747" s="3"/>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5">
      <c r="A748" s="3"/>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5">
      <c r="A749" s="3"/>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5">
      <c r="A750" s="3"/>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5">
      <c r="A751" s="3"/>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5">
      <c r="A752" s="3"/>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5">
      <c r="A753" s="3"/>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5">
      <c r="A754" s="3"/>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5">
      <c r="A755" s="3"/>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5">
      <c r="A756" s="3"/>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5">
      <c r="A757" s="3"/>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5">
      <c r="A758" s="3"/>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5">
      <c r="A759" s="3"/>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5">
      <c r="A760" s="3"/>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5">
      <c r="A761" s="3"/>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5">
      <c r="A762" s="3"/>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5">
      <c r="A763" s="3"/>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5">
      <c r="A764" s="3"/>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5">
      <c r="A765" s="3"/>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5">
      <c r="A766" s="3"/>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5">
      <c r="A767" s="3"/>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5">
      <c r="A768" s="3"/>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5">
      <c r="A769" s="3"/>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5">
      <c r="A770" s="3"/>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5">
      <c r="A771" s="3"/>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5">
      <c r="A772" s="3"/>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5">
      <c r="A773" s="3"/>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5">
      <c r="A774" s="3"/>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5">
      <c r="A775" s="3"/>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5">
      <c r="A776" s="3"/>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5">
      <c r="A777" s="3"/>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5">
      <c r="A778" s="3"/>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5">
      <c r="A779" s="3"/>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5">
      <c r="A780" s="3"/>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5">
      <c r="A781" s="3"/>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5">
      <c r="A782" s="3"/>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5">
      <c r="A783" s="3"/>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5">
      <c r="A784" s="3"/>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5">
      <c r="A785" s="3"/>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5">
      <c r="A786" s="3"/>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5">
      <c r="A787" s="3"/>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5">
      <c r="A788" s="3"/>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5">
      <c r="A789" s="3"/>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5">
      <c r="A790" s="3"/>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5">
      <c r="A791" s="3"/>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5">
      <c r="A792" s="3"/>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5">
      <c r="A793" s="3"/>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5">
      <c r="A794" s="3"/>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5">
      <c r="A795" s="3"/>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5">
      <c r="A796" s="3"/>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5">
      <c r="A797" s="3"/>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5">
      <c r="A798" s="3"/>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5">
      <c r="A799" s="3"/>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5">
      <c r="A800" s="3"/>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5">
      <c r="A801" s="3"/>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5">
      <c r="A802" s="3"/>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5">
      <c r="A803" s="3"/>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5">
      <c r="A804" s="3"/>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5">
      <c r="A805" s="3"/>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5">
      <c r="A806" s="3"/>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5">
      <c r="A807" s="3"/>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5">
      <c r="A808" s="3"/>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5">
      <c r="A809" s="3"/>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5">
      <c r="A810" s="3"/>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5">
      <c r="A811" s="3"/>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5">
      <c r="A812" s="3"/>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5">
      <c r="A813" s="3"/>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5">
      <c r="A814" s="3"/>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5">
      <c r="A815" s="3"/>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5">
      <c r="A816" s="3"/>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5">
      <c r="A817" s="3"/>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5">
      <c r="A818" s="3"/>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5">
      <c r="A819" s="3"/>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5">
      <c r="A820" s="3"/>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5">
      <c r="A821" s="3"/>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5">
      <c r="A822" s="3"/>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5">
      <c r="A823" s="3"/>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5">
      <c r="A824" s="3"/>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5">
      <c r="A825" s="3"/>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5">
      <c r="A826" s="3"/>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5">
      <c r="A827" s="3"/>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5">
      <c r="A828" s="3"/>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5">
      <c r="A829" s="3"/>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5">
      <c r="A830" s="3"/>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5">
      <c r="A831" s="3"/>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5">
      <c r="A832" s="3"/>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5">
      <c r="A833" s="3"/>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5">
      <c r="A834" s="3"/>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5">
      <c r="A835" s="3"/>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5">
      <c r="A836" s="3"/>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5">
      <c r="A837" s="3"/>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5">
      <c r="A838" s="3"/>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5">
      <c r="A839" s="3"/>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5">
      <c r="A840" s="3"/>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5">
      <c r="A841" s="3"/>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5">
      <c r="A842" s="3"/>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5">
      <c r="A843" s="3"/>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5">
      <c r="A844" s="3"/>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5">
      <c r="A845" s="3"/>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5">
      <c r="A846" s="3"/>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5">
      <c r="A847" s="3"/>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5">
      <c r="A848" s="3"/>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5">
      <c r="A849" s="3"/>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5">
      <c r="A850" s="3"/>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5">
      <c r="A851" s="3"/>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5">
      <c r="A852" s="3"/>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5">
      <c r="A853" s="3"/>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5">
      <c r="A854" s="3"/>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5">
      <c r="A855" s="3"/>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5">
      <c r="A856" s="3"/>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5">
      <c r="A857" s="3"/>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5">
      <c r="A858" s="3"/>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5">
      <c r="A859" s="3"/>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5">
      <c r="A860" s="3"/>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5">
      <c r="A861" s="3"/>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5">
      <c r="A862" s="3"/>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5">
      <c r="A863" s="3"/>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5">
      <c r="A864" s="3"/>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5">
      <c r="A865" s="3"/>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5">
      <c r="A866" s="3"/>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5">
      <c r="A867" s="3"/>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5">
      <c r="A868" s="3"/>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5">
      <c r="A869" s="3"/>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5">
      <c r="A870" s="3"/>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5">
      <c r="A871" s="3"/>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5">
      <c r="A872" s="3"/>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5">
      <c r="A873" s="3"/>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5">
      <c r="A874" s="3"/>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5">
      <c r="A875" s="3"/>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5">
      <c r="A876" s="3"/>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5">
      <c r="A877" s="3"/>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5">
      <c r="A878" s="3"/>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5">
      <c r="A879" s="3"/>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5">
      <c r="A880" s="3"/>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5">
      <c r="A881" s="3"/>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5">
      <c r="A882" s="3"/>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5">
      <c r="A883" s="3"/>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5">
      <c r="A884" s="3"/>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5">
      <c r="A885" s="3"/>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5">
      <c r="A886" s="3"/>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5">
      <c r="A887" s="3"/>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5">
      <c r="A888" s="3"/>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5">
      <c r="A889" s="3"/>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5">
      <c r="A890" s="3"/>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5">
      <c r="A891" s="3"/>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5">
      <c r="A892" s="3"/>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5">
      <c r="A893" s="3"/>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5">
      <c r="A894" s="3"/>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5">
      <c r="A895" s="3"/>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5">
      <c r="A896" s="3"/>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5">
      <c r="A897" s="3"/>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5">
      <c r="A898" s="3"/>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5">
      <c r="A899" s="3"/>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5">
      <c r="A900" s="3"/>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5">
      <c r="A901" s="3"/>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5">
      <c r="A902" s="3"/>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5">
      <c r="A903" s="3"/>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5">
      <c r="A904" s="3"/>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5">
      <c r="A905" s="3"/>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5">
      <c r="A906" s="3"/>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5">
      <c r="A907" s="3"/>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5">
      <c r="A908" s="3"/>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5">
      <c r="A909" s="3"/>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5">
      <c r="A910" s="3"/>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5">
      <c r="A911" s="3"/>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5">
      <c r="A912" s="3"/>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5">
      <c r="A913" s="3"/>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5">
      <c r="A914" s="3"/>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5">
      <c r="A915" s="3"/>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5">
      <c r="A916" s="3"/>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5">
      <c r="A917" s="3"/>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5">
      <c r="A918" s="3"/>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5">
      <c r="A919" s="3"/>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5">
      <c r="A920" s="3"/>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5">
      <c r="A921" s="3"/>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5">
      <c r="A922" s="3"/>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5">
      <c r="A923" s="3"/>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5">
      <c r="A924" s="3"/>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5">
      <c r="A925" s="3"/>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5">
      <c r="A926" s="3"/>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5">
      <c r="A927" s="3"/>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5">
      <c r="A928" s="3"/>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5">
      <c r="A929" s="3"/>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5">
      <c r="A930" s="3"/>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5">
      <c r="A931" s="3"/>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5">
      <c r="A932" s="3"/>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5">
      <c r="A933" s="3"/>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5">
      <c r="A934" s="3"/>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5">
      <c r="A935" s="3"/>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5">
      <c r="A936" s="3"/>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5">
      <c r="A937" s="3"/>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5">
      <c r="A938" s="3"/>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5">
      <c r="A939" s="3"/>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5">
      <c r="A940" s="3"/>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5">
      <c r="A941" s="3"/>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5">
      <c r="A942" s="3"/>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5">
      <c r="A943" s="3"/>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5">
      <c r="A944" s="3"/>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5">
      <c r="A945" s="3"/>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5">
      <c r="A946" s="3"/>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5">
      <c r="A947" s="3"/>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5">
      <c r="A948" s="3"/>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5">
      <c r="A949" s="3"/>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5">
      <c r="A950" s="3"/>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5">
      <c r="A951" s="3"/>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5">
      <c r="A952" s="3"/>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5">
      <c r="A953" s="3"/>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5">
      <c r="A954" s="3"/>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5">
      <c r="A955" s="3"/>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5">
      <c r="A956" s="3"/>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5">
      <c r="A957" s="3"/>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5">
      <c r="A958" s="3"/>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5">
      <c r="A959" s="3"/>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5">
      <c r="A960" s="3"/>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5">
      <c r="A961" s="3"/>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5">
      <c r="A962" s="3"/>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5">
      <c r="A963" s="3"/>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5">
      <c r="A964" s="3"/>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5">
      <c r="A965" s="3"/>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5">
      <c r="A966" s="3"/>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5">
      <c r="A967" s="3"/>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5">
      <c r="A968" s="3"/>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5">
      <c r="A969" s="3"/>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5">
      <c r="A970" s="3"/>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5">
      <c r="A971" s="3"/>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5">
      <c r="A972" s="3"/>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5">
      <c r="A973" s="3"/>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5">
      <c r="A974" s="3"/>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5">
      <c r="A975" s="3"/>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5">
      <c r="A976" s="3"/>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5">
      <c r="A977" s="3"/>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5">
      <c r="A978" s="3"/>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5">
      <c r="A979" s="3"/>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5">
      <c r="A980" s="3"/>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5">
      <c r="A981" s="3"/>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5">
      <c r="A982" s="3"/>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5">
      <c r="A983" s="3"/>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5">
      <c r="A984" s="3"/>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5">
      <c r="A985" s="3"/>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5">
      <c r="A986" s="3"/>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5">
      <c r="A987" s="3"/>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5">
      <c r="A988" s="3"/>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5">
      <c r="A989" s="3"/>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5">
      <c r="A990" s="3"/>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5">
      <c r="A991" s="3"/>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5">
      <c r="A992" s="3"/>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5">
      <c r="A993" s="3"/>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5">
      <c r="A994" s="3"/>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5">
      <c r="A995" s="3"/>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5">
      <c r="A996" s="3"/>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5">
      <c r="A997" s="3"/>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5">
      <c r="A998" s="3"/>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5">
      <c r="A999" s="3"/>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25">
      <c r="A1000" s="3"/>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conditionalFormatting sqref="D22:D31 D33:D37">
    <cfRule type="cellIs" dxfId="0" priority="1" operator="greaterThan">
      <formula>0</formula>
    </cfRule>
  </conditionalFormatting>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1.25" defaultRowHeight="15" customHeight="1" x14ac:dyDescent="0.25"/>
  <cols>
    <col min="1" max="1" width="24.125" customWidth="1"/>
    <col min="2" max="26" width="11" customWidth="1"/>
  </cols>
  <sheetData>
    <row r="1" spans="1:2" ht="15.75" customHeight="1" x14ac:dyDescent="0.25">
      <c r="A1" s="67" t="s">
        <v>53</v>
      </c>
      <c r="B1" s="67">
        <v>163.80000000000001</v>
      </c>
    </row>
    <row r="2" spans="1:2" ht="15.75" customHeight="1" x14ac:dyDescent="0.25">
      <c r="A2" s="67" t="s">
        <v>50</v>
      </c>
      <c r="B2" s="67">
        <v>24</v>
      </c>
    </row>
    <row r="3" spans="1:2" ht="15.75" customHeight="1" x14ac:dyDescent="0.25">
      <c r="A3" s="67" t="s">
        <v>58</v>
      </c>
      <c r="B3" s="67">
        <v>1</v>
      </c>
    </row>
    <row r="4" spans="1:2" ht="15.75" customHeight="1" x14ac:dyDescent="0.25">
      <c r="A4" s="67" t="s">
        <v>59</v>
      </c>
      <c r="B4" s="67">
        <v>1</v>
      </c>
    </row>
    <row r="5" spans="1:2" ht="15.75" customHeight="1" x14ac:dyDescent="0.25">
      <c r="A5" s="67" t="s">
        <v>60</v>
      </c>
      <c r="B5" s="68">
        <v>1</v>
      </c>
    </row>
    <row r="6" spans="1:2" ht="15.75" customHeight="1" x14ac:dyDescent="0.25">
      <c r="A6" s="67" t="s">
        <v>61</v>
      </c>
      <c r="B6" s="67">
        <v>20</v>
      </c>
    </row>
    <row r="7" spans="1:2" ht="15.75" customHeight="1" x14ac:dyDescent="0.25"/>
    <row r="8" spans="1:2" ht="15.75" customHeight="1" x14ac:dyDescent="0.25"/>
    <row r="9" spans="1:2" ht="15.75" customHeight="1" x14ac:dyDescent="0.25"/>
    <row r="10" spans="1:2" ht="15.75" customHeight="1" x14ac:dyDescent="0.25"/>
    <row r="11" spans="1:2" ht="15.75" customHeight="1" x14ac:dyDescent="0.25"/>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Simple Production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Valenti</dc:creator>
  <cp:lastModifiedBy>Ken Courtney</cp:lastModifiedBy>
  <dcterms:created xsi:type="dcterms:W3CDTF">2015-12-05T23:38:34Z</dcterms:created>
  <dcterms:modified xsi:type="dcterms:W3CDTF">2022-10-17T19:30:42Z</dcterms:modified>
</cp:coreProperties>
</file>