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8a6a7c185fb1dd3/Personal/Games/TMF/"/>
    </mc:Choice>
  </mc:AlternateContent>
  <xr:revisionPtr revIDLastSave="13802" documentId="13_ncr:1_{DE634A77-7F02-4205-BEB0-20A9591251C1}" xr6:coauthVersionLast="47" xr6:coauthVersionMax="47" xr10:uidLastSave="{EE34A35A-078C-402F-AD61-4A268F471897}"/>
  <bookViews>
    <workbookView xWindow="-120" yWindow="-120" windowWidth="29040" windowHeight="15720" xr2:uid="{00000000-000D-0000-FFFF-FFFF00000000}"/>
  </bookViews>
  <sheets>
    <sheet name="restart_Mar_2025" sheetId="7" r:id="rId1"/>
    <sheet name="Win Matrix" sheetId="11" r:id="rId2"/>
    <sheet name="Score pdfs" sheetId="10" r:id="rId3"/>
    <sheet name="Sheet1" sheetId="9" r:id="rId4"/>
    <sheet name="Awards_Milestones" sheetId="12" r:id="rId5"/>
  </sheets>
  <definedNames>
    <definedName name="_xlnm._FilterDatabase" localSheetId="0" hidden="1">restart_Mar_2025!$W$3:$AD$28</definedName>
  </definedNames>
  <calcPr calcId="191028"/>
  <pivotCaches>
    <pivotCache cacheId="4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10" l="1"/>
  <c r="C132" i="10"/>
  <c r="E132" i="10" s="1"/>
  <c r="B132" i="10"/>
  <c r="D131" i="10"/>
  <c r="C131" i="10"/>
  <c r="E131" i="10" s="1"/>
  <c r="B131" i="10"/>
  <c r="E130" i="10"/>
  <c r="D130" i="10"/>
  <c r="C130" i="10"/>
  <c r="B130" i="10"/>
  <c r="S130" i="7"/>
  <c r="R130" i="7"/>
  <c r="P130" i="7"/>
  <c r="O130" i="7"/>
  <c r="Q130" i="7" s="1"/>
  <c r="M130" i="7"/>
  <c r="L130" i="7"/>
  <c r="K130" i="7"/>
  <c r="N130" i="7" s="1"/>
  <c r="G130" i="7"/>
  <c r="H130" i="7"/>
  <c r="I130" i="7" s="1"/>
  <c r="J130" i="7"/>
  <c r="S129" i="7"/>
  <c r="R129" i="7"/>
  <c r="P129" i="7"/>
  <c r="O129" i="7"/>
  <c r="Q129" i="7" s="1"/>
  <c r="M129" i="7"/>
  <c r="L129" i="7"/>
  <c r="K129" i="7"/>
  <c r="N129" i="7" s="1"/>
  <c r="G129" i="7"/>
  <c r="H129" i="7"/>
  <c r="I129" i="7"/>
  <c r="J129" i="7"/>
  <c r="P128" i="7"/>
  <c r="O128" i="7"/>
  <c r="Q128" i="7" s="1"/>
  <c r="M128" i="7"/>
  <c r="K128" i="7"/>
  <c r="N128" i="7" s="1"/>
  <c r="J128" i="7"/>
  <c r="L128" i="7" s="1"/>
  <c r="H128" i="7"/>
  <c r="I128" i="7" s="1"/>
  <c r="G128" i="7"/>
  <c r="D129" i="10"/>
  <c r="C129" i="10"/>
  <c r="E129" i="10" s="1"/>
  <c r="B129" i="10"/>
  <c r="S127" i="7"/>
  <c r="R127" i="7"/>
  <c r="P127" i="7"/>
  <c r="O127" i="7"/>
  <c r="Q127" i="7" s="1"/>
  <c r="M127" i="7"/>
  <c r="L127" i="7"/>
  <c r="K127" i="7"/>
  <c r="N127" i="7" s="1"/>
  <c r="G127" i="7"/>
  <c r="H127" i="7"/>
  <c r="I127" i="7" s="1"/>
  <c r="J127" i="7"/>
  <c r="D128" i="10"/>
  <c r="C128" i="10"/>
  <c r="B128" i="10"/>
  <c r="E128" i="10" s="1"/>
  <c r="P126" i="7"/>
  <c r="O126" i="7"/>
  <c r="Q126" i="7" s="1"/>
  <c r="M126" i="7"/>
  <c r="K126" i="7"/>
  <c r="N126" i="7" s="1"/>
  <c r="J126" i="7"/>
  <c r="L126" i="7" s="1"/>
  <c r="H126" i="7"/>
  <c r="I126" i="7" s="1"/>
  <c r="G126" i="7"/>
  <c r="E127" i="10"/>
  <c r="D127" i="10"/>
  <c r="C127" i="10"/>
  <c r="B127" i="10"/>
  <c r="S125" i="7"/>
  <c r="R125" i="7"/>
  <c r="P125" i="7"/>
  <c r="O125" i="7"/>
  <c r="Q125" i="7" s="1"/>
  <c r="M125" i="7"/>
  <c r="L125" i="7"/>
  <c r="K125" i="7"/>
  <c r="N125" i="7" s="1"/>
  <c r="G125" i="7"/>
  <c r="H125" i="7"/>
  <c r="I125" i="7" s="1"/>
  <c r="J125" i="7"/>
  <c r="D126" i="10"/>
  <c r="C126" i="10"/>
  <c r="E126" i="10" s="1"/>
  <c r="B126" i="10"/>
  <c r="S124" i="7"/>
  <c r="R124" i="7"/>
  <c r="P124" i="7"/>
  <c r="O124" i="7"/>
  <c r="Q124" i="7" s="1"/>
  <c r="M124" i="7"/>
  <c r="K124" i="7"/>
  <c r="N124" i="7" s="1"/>
  <c r="J124" i="7"/>
  <c r="L124" i="7" s="1"/>
  <c r="G124" i="7"/>
  <c r="H124" i="7"/>
  <c r="I124" i="7"/>
  <c r="S128" i="7" l="1"/>
  <c r="R128" i="7"/>
  <c r="S126" i="7"/>
  <c r="R126" i="7"/>
  <c r="S4" i="10" a="1"/>
  <c r="S4" i="10" s="1"/>
  <c r="T4" i="10" s="1"/>
  <c r="AF27" i="10" a="1"/>
  <c r="AF46" i="10" s="1"/>
  <c r="R62" i="10"/>
  <c r="R63" i="10" s="1"/>
  <c r="R64" i="10" s="1"/>
  <c r="R65" i="10" s="1"/>
  <c r="R66" i="10" s="1"/>
  <c r="R67" i="10" s="1"/>
  <c r="R68" i="10" s="1"/>
  <c r="R69" i="10" s="1"/>
  <c r="Q69" i="10"/>
  <c r="Q66" i="10"/>
  <c r="Q67" i="10" s="1"/>
  <c r="Q68" i="10" s="1"/>
  <c r="Q62" i="10"/>
  <c r="Q63" i="10" s="1"/>
  <c r="Q64" i="10" s="1"/>
  <c r="Q65" i="10" s="1"/>
  <c r="D125" i="10"/>
  <c r="C125" i="10"/>
  <c r="E125" i="10" s="1"/>
  <c r="B125" i="10"/>
  <c r="E124" i="10"/>
  <c r="D124" i="10"/>
  <c r="C124" i="10"/>
  <c r="B124" i="10"/>
  <c r="D123" i="10"/>
  <c r="C123" i="10"/>
  <c r="E123" i="10" s="1"/>
  <c r="B123" i="10"/>
  <c r="S123" i="7"/>
  <c r="R123" i="7"/>
  <c r="Q123" i="7"/>
  <c r="P123" i="7"/>
  <c r="O123" i="7"/>
  <c r="M123" i="7"/>
  <c r="L123" i="7"/>
  <c r="K123" i="7"/>
  <c r="N123" i="7" s="1"/>
  <c r="G123" i="7"/>
  <c r="H123" i="7"/>
  <c r="I123" i="7" s="1"/>
  <c r="J123" i="7"/>
  <c r="S122" i="7"/>
  <c r="R122" i="7"/>
  <c r="P122" i="7"/>
  <c r="O122" i="7"/>
  <c r="Q122" i="7" s="1"/>
  <c r="M122" i="7"/>
  <c r="L122" i="7"/>
  <c r="K122" i="7"/>
  <c r="N122" i="7" s="1"/>
  <c r="G122" i="7"/>
  <c r="H122" i="7"/>
  <c r="I122" i="7" s="1"/>
  <c r="J122" i="7"/>
  <c r="S121" i="7"/>
  <c r="R121" i="7"/>
  <c r="P121" i="7"/>
  <c r="O121" i="7"/>
  <c r="Q121" i="7" s="1"/>
  <c r="M121" i="7"/>
  <c r="L121" i="7"/>
  <c r="K121" i="7"/>
  <c r="N121" i="7" s="1"/>
  <c r="G121" i="7"/>
  <c r="H121" i="7"/>
  <c r="I121" i="7" s="1"/>
  <c r="J121" i="7"/>
  <c r="D122" i="10"/>
  <c r="C122" i="10"/>
  <c r="E122" i="10" s="1"/>
  <c r="B122" i="10"/>
  <c r="S120" i="7"/>
  <c r="R120" i="7"/>
  <c r="P120" i="7"/>
  <c r="O120" i="7"/>
  <c r="Q120" i="7" s="1"/>
  <c r="M120" i="7"/>
  <c r="L120" i="7"/>
  <c r="K120" i="7"/>
  <c r="A122" i="10" s="1"/>
  <c r="G120" i="7"/>
  <c r="H120" i="7"/>
  <c r="I120" i="7" s="1"/>
  <c r="J120" i="7"/>
  <c r="AJ14" i="7"/>
  <c r="AJ13" i="7"/>
  <c r="AJ12" i="7"/>
  <c r="AJ11" i="7"/>
  <c r="D121" i="10"/>
  <c r="C121" i="10"/>
  <c r="E121" i="10" s="1"/>
  <c r="B121" i="10"/>
  <c r="X50" i="10"/>
  <c r="X49" i="10"/>
  <c r="X48" i="10"/>
  <c r="X47" i="10"/>
  <c r="X46" i="10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W6" i="10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W18" i="10" s="1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" i="10"/>
  <c r="S119" i="7"/>
  <c r="R119" i="7"/>
  <c r="P119" i="7"/>
  <c r="O119" i="7"/>
  <c r="Q119" i="7" s="1"/>
  <c r="M119" i="7"/>
  <c r="K119" i="7"/>
  <c r="N119" i="7" s="1"/>
  <c r="J119" i="7"/>
  <c r="L119" i="7" s="1"/>
  <c r="G119" i="7"/>
  <c r="H119" i="7"/>
  <c r="I119" i="7"/>
  <c r="D120" i="10"/>
  <c r="C120" i="10"/>
  <c r="B120" i="10"/>
  <c r="S118" i="7"/>
  <c r="R118" i="7"/>
  <c r="P118" i="7"/>
  <c r="O118" i="7"/>
  <c r="Q118" i="7" s="1"/>
  <c r="M118" i="7"/>
  <c r="L118" i="7"/>
  <c r="K118" i="7"/>
  <c r="N118" i="7" s="1"/>
  <c r="G118" i="7"/>
  <c r="H118" i="7"/>
  <c r="I118" i="7" s="1"/>
  <c r="J118" i="7"/>
  <c r="B119" i="10"/>
  <c r="C119" i="10"/>
  <c r="E119" i="10" s="1"/>
  <c r="G117" i="7"/>
  <c r="H117" i="7"/>
  <c r="I117" i="7" s="1"/>
  <c r="J117" i="7"/>
  <c r="L117" i="7" s="1"/>
  <c r="K117" i="7"/>
  <c r="N117" i="7" s="1"/>
  <c r="M117" i="7"/>
  <c r="O117" i="7"/>
  <c r="Q117" i="7" s="1"/>
  <c r="P117" i="7"/>
  <c r="D118" i="10"/>
  <c r="C118" i="10"/>
  <c r="B118" i="10"/>
  <c r="D117" i="10"/>
  <c r="C117" i="10"/>
  <c r="B117" i="10"/>
  <c r="S116" i="7"/>
  <c r="R116" i="7"/>
  <c r="P116" i="7"/>
  <c r="O116" i="7"/>
  <c r="Q116" i="7" s="1"/>
  <c r="N116" i="7"/>
  <c r="M116" i="7"/>
  <c r="L116" i="7"/>
  <c r="K116" i="7"/>
  <c r="A118" i="10" s="1"/>
  <c r="G116" i="7"/>
  <c r="H116" i="7"/>
  <c r="I116" i="7" s="1"/>
  <c r="J116" i="7"/>
  <c r="S115" i="7"/>
  <c r="R115" i="7"/>
  <c r="Q115" i="7"/>
  <c r="P115" i="7"/>
  <c r="O115" i="7"/>
  <c r="M115" i="7"/>
  <c r="L115" i="7"/>
  <c r="K115" i="7"/>
  <c r="N115" i="7" s="1"/>
  <c r="G115" i="7"/>
  <c r="H115" i="7"/>
  <c r="I115" i="7" s="1"/>
  <c r="J115" i="7"/>
  <c r="D116" i="10"/>
  <c r="C116" i="10"/>
  <c r="B116" i="10"/>
  <c r="D115" i="10"/>
  <c r="C115" i="10"/>
  <c r="B115" i="10"/>
  <c r="S114" i="7"/>
  <c r="R114" i="7"/>
  <c r="P114" i="7"/>
  <c r="O114" i="7"/>
  <c r="Q114" i="7" s="1"/>
  <c r="M114" i="7"/>
  <c r="L114" i="7"/>
  <c r="K114" i="7"/>
  <c r="N114" i="7" s="1"/>
  <c r="G114" i="7"/>
  <c r="H114" i="7"/>
  <c r="I114" i="7" s="1"/>
  <c r="J114" i="7"/>
  <c r="P113" i="7"/>
  <c r="O113" i="7"/>
  <c r="M113" i="7"/>
  <c r="K113" i="7"/>
  <c r="A115" i="10" s="1"/>
  <c r="G113" i="7"/>
  <c r="H113" i="7"/>
  <c r="I113" i="7" s="1"/>
  <c r="J113" i="7"/>
  <c r="L113" i="7" s="1"/>
  <c r="B8" i="9"/>
  <c r="C8" i="9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1" i="10"/>
  <c r="A120" i="10"/>
  <c r="A119" i="10"/>
  <c r="A117" i="10"/>
  <c r="A116" i="10"/>
  <c r="D114" i="10"/>
  <c r="C114" i="10"/>
  <c r="B114" i="10"/>
  <c r="A114" i="10"/>
  <c r="S112" i="7"/>
  <c r="R112" i="7"/>
  <c r="P112" i="7"/>
  <c r="O112" i="7"/>
  <c r="Q112" i="7" s="1"/>
  <c r="M112" i="7"/>
  <c r="L112" i="7"/>
  <c r="K112" i="7"/>
  <c r="N112" i="7" s="1"/>
  <c r="G112" i="7"/>
  <c r="H112" i="7"/>
  <c r="I112" i="7" s="1"/>
  <c r="J112" i="7"/>
  <c r="D113" i="10"/>
  <c r="C113" i="10"/>
  <c r="E113" i="10" s="1"/>
  <c r="B113" i="10"/>
  <c r="A113" i="10"/>
  <c r="S111" i="7"/>
  <c r="R111" i="7"/>
  <c r="P111" i="7"/>
  <c r="O111" i="7"/>
  <c r="Q111" i="7" s="1"/>
  <c r="M111" i="7"/>
  <c r="L111" i="7"/>
  <c r="K111" i="7"/>
  <c r="N111" i="7" s="1"/>
  <c r="G111" i="7"/>
  <c r="H111" i="7"/>
  <c r="I111" i="7" s="1"/>
  <c r="J111" i="7"/>
  <c r="B112" i="10"/>
  <c r="C112" i="10"/>
  <c r="E112" i="10" s="1"/>
  <c r="J110" i="7"/>
  <c r="L110" i="7" s="1"/>
  <c r="K110" i="7"/>
  <c r="A112" i="10" s="1"/>
  <c r="O110" i="7"/>
  <c r="Q110" i="7" s="1"/>
  <c r="P110" i="7"/>
  <c r="H110" i="7"/>
  <c r="I110" i="7" s="1"/>
  <c r="D112" i="10" s="1"/>
  <c r="G110" i="7"/>
  <c r="T59" i="10" l="1"/>
  <c r="T12" i="10"/>
  <c r="T46" i="10"/>
  <c r="T32" i="10"/>
  <c r="T17" i="10"/>
  <c r="T33" i="10"/>
  <c r="T49" i="10"/>
  <c r="T65" i="10"/>
  <c r="T41" i="10"/>
  <c r="T60" i="10"/>
  <c r="T13" i="10"/>
  <c r="T30" i="10"/>
  <c r="T16" i="10"/>
  <c r="T48" i="10"/>
  <c r="T18" i="10"/>
  <c r="T34" i="10"/>
  <c r="T50" i="10"/>
  <c r="T66" i="10"/>
  <c r="T19" i="10"/>
  <c r="T35" i="10"/>
  <c r="T51" i="10"/>
  <c r="T67" i="10"/>
  <c r="T57" i="10"/>
  <c r="T42" i="10"/>
  <c r="T45" i="10"/>
  <c r="T15" i="10"/>
  <c r="T64" i="10"/>
  <c r="T20" i="10"/>
  <c r="T36" i="10"/>
  <c r="T52" i="10"/>
  <c r="T68" i="10"/>
  <c r="T10" i="10"/>
  <c r="T26" i="10"/>
  <c r="T43" i="10"/>
  <c r="T61" i="10"/>
  <c r="T31" i="10"/>
  <c r="T5" i="10"/>
  <c r="T53" i="10"/>
  <c r="T6" i="10"/>
  <c r="T22" i="10"/>
  <c r="T38" i="10"/>
  <c r="T54" i="10"/>
  <c r="T25" i="10"/>
  <c r="T27" i="10"/>
  <c r="T28" i="10"/>
  <c r="T29" i="10"/>
  <c r="T47" i="10"/>
  <c r="T21" i="10"/>
  <c r="T69" i="10"/>
  <c r="T7" i="10"/>
  <c r="T23" i="10"/>
  <c r="T39" i="10"/>
  <c r="T55" i="10"/>
  <c r="T9" i="10"/>
  <c r="T58" i="10"/>
  <c r="T11" i="10"/>
  <c r="T44" i="10"/>
  <c r="T14" i="10"/>
  <c r="T62" i="10"/>
  <c r="T63" i="10"/>
  <c r="T37" i="10"/>
  <c r="T8" i="10"/>
  <c r="T24" i="10"/>
  <c r="T40" i="10"/>
  <c r="T56" i="10"/>
  <c r="AF34" i="10"/>
  <c r="AF38" i="10"/>
  <c r="AF32" i="10"/>
  <c r="AF36" i="10"/>
  <c r="AF39" i="10"/>
  <c r="AF40" i="10"/>
  <c r="AF35" i="10"/>
  <c r="AF37" i="10"/>
  <c r="AF41" i="10"/>
  <c r="AF42" i="10"/>
  <c r="AF31" i="10"/>
  <c r="AF33" i="10"/>
  <c r="AF27" i="10"/>
  <c r="AF43" i="10"/>
  <c r="AF28" i="10"/>
  <c r="AF44" i="10"/>
  <c r="AF29" i="10"/>
  <c r="AF45" i="10"/>
  <c r="AF30" i="10"/>
  <c r="N120" i="7"/>
  <c r="E114" i="10"/>
  <c r="E116" i="10"/>
  <c r="E118" i="10"/>
  <c r="E120" i="10"/>
  <c r="E117" i="10"/>
  <c r="E115" i="10"/>
  <c r="D119" i="10"/>
  <c r="S117" i="7"/>
  <c r="R117" i="7"/>
  <c r="S113" i="7"/>
  <c r="R113" i="7"/>
  <c r="Q113" i="7"/>
  <c r="N113" i="7"/>
  <c r="C111" i="10"/>
  <c r="B111" i="10"/>
  <c r="A111" i="10"/>
  <c r="P109" i="7"/>
  <c r="O109" i="7"/>
  <c r="K109" i="7"/>
  <c r="J109" i="7"/>
  <c r="L109" i="7" s="1"/>
  <c r="H109" i="7"/>
  <c r="I109" i="7" s="1"/>
  <c r="D111" i="10" s="1"/>
  <c r="G109" i="7"/>
  <c r="D110" i="10"/>
  <c r="C110" i="10"/>
  <c r="B110" i="10"/>
  <c r="A110" i="10"/>
  <c r="J108" i="7"/>
  <c r="L108" i="7" s="1"/>
  <c r="K108" i="7"/>
  <c r="O108" i="7"/>
  <c r="P108" i="7"/>
  <c r="Q108" i="7" s="1"/>
  <c r="H108" i="7"/>
  <c r="I108" i="7" s="1"/>
  <c r="G108" i="7"/>
  <c r="C109" i="10"/>
  <c r="B109" i="10"/>
  <c r="A109" i="10"/>
  <c r="P107" i="7"/>
  <c r="O107" i="7"/>
  <c r="K107" i="7"/>
  <c r="J107" i="7"/>
  <c r="L107" i="7" s="1"/>
  <c r="G107" i="7"/>
  <c r="H107" i="7"/>
  <c r="I107" i="7" s="1"/>
  <c r="D109" i="10" s="1"/>
  <c r="U55" i="10" l="1"/>
  <c r="U63" i="10"/>
  <c r="U33" i="10"/>
  <c r="U13" i="10"/>
  <c r="U57" i="10"/>
  <c r="U6" i="10"/>
  <c r="U53" i="10"/>
  <c r="U20" i="10"/>
  <c r="U69" i="10"/>
  <c r="U48" i="10"/>
  <c r="U26" i="10"/>
  <c r="U10" i="10"/>
  <c r="U22" i="10"/>
  <c r="U46" i="10"/>
  <c r="U44" i="10"/>
  <c r="U38" i="10"/>
  <c r="U29" i="10"/>
  <c r="U24" i="10"/>
  <c r="U27" i="10"/>
  <c r="U49" i="10"/>
  <c r="U40" i="10"/>
  <c r="U54" i="10"/>
  <c r="U19" i="10"/>
  <c r="U67" i="10"/>
  <c r="U41" i="10"/>
  <c r="U28" i="10"/>
  <c r="U65" i="10"/>
  <c r="U11" i="10"/>
  <c r="U12" i="10"/>
  <c r="U58" i="10"/>
  <c r="U51" i="10"/>
  <c r="U17" i="10"/>
  <c r="U68" i="10"/>
  <c r="U14" i="10"/>
  <c r="U18" i="10"/>
  <c r="U45" i="10"/>
  <c r="U36" i="10"/>
  <c r="U25" i="10"/>
  <c r="U31" i="10"/>
  <c r="U15" i="10"/>
  <c r="U34" i="10"/>
  <c r="U52" i="10"/>
  <c r="U7" i="10"/>
  <c r="U9" i="10"/>
  <c r="U60" i="10"/>
  <c r="U61" i="10"/>
  <c r="U30" i="10"/>
  <c r="U47" i="10"/>
  <c r="U50" i="10"/>
  <c r="U5" i="10"/>
  <c r="U23" i="10"/>
  <c r="U64" i="10"/>
  <c r="U43" i="10"/>
  <c r="U8" i="10"/>
  <c r="U16" i="10"/>
  <c r="U66" i="10"/>
  <c r="U21" i="10"/>
  <c r="U39" i="10"/>
  <c r="U59" i="10"/>
  <c r="U35" i="10"/>
  <c r="U62" i="10"/>
  <c r="U56" i="10"/>
  <c r="U32" i="10"/>
  <c r="U42" i="10"/>
  <c r="U37" i="10"/>
  <c r="E110" i="10"/>
  <c r="E109" i="10"/>
  <c r="E111" i="10"/>
  <c r="Q109" i="7"/>
  <c r="Q107" i="7"/>
  <c r="C108" i="10" l="1"/>
  <c r="B108" i="10"/>
  <c r="A108" i="10"/>
  <c r="C107" i="10"/>
  <c r="B107" i="10"/>
  <c r="A107" i="10"/>
  <c r="C106" i="10"/>
  <c r="B106" i="10"/>
  <c r="A106" i="10"/>
  <c r="P106" i="7"/>
  <c r="O106" i="7"/>
  <c r="Q106" i="7" s="1"/>
  <c r="L106" i="7"/>
  <c r="K106" i="7"/>
  <c r="J106" i="7"/>
  <c r="G106" i="7"/>
  <c r="H106" i="7"/>
  <c r="I106" i="7"/>
  <c r="D108" i="10" s="1"/>
  <c r="E107" i="10" l="1"/>
  <c r="E106" i="10"/>
  <c r="E108" i="10"/>
  <c r="P105" i="7"/>
  <c r="O105" i="7"/>
  <c r="L105" i="7"/>
  <c r="K105" i="7"/>
  <c r="G105" i="7"/>
  <c r="H105" i="7"/>
  <c r="I105" i="7" s="1"/>
  <c r="D107" i="10" s="1"/>
  <c r="X27" i="7"/>
  <c r="Z27" i="7"/>
  <c r="P104" i="7"/>
  <c r="O104" i="7"/>
  <c r="Q104" i="7" s="1"/>
  <c r="K104" i="7"/>
  <c r="J104" i="7"/>
  <c r="L104" i="7" s="1"/>
  <c r="G104" i="7"/>
  <c r="H104" i="7"/>
  <c r="I104" i="7" s="1"/>
  <c r="D106" i="10" s="1"/>
  <c r="J102" i="7"/>
  <c r="L102" i="7" s="1"/>
  <c r="A104" i="10"/>
  <c r="B104" i="10"/>
  <c r="C104" i="10"/>
  <c r="E104" i="10" s="1"/>
  <c r="A105" i="10"/>
  <c r="B105" i="10"/>
  <c r="C105" i="10"/>
  <c r="E105" i="10" s="1"/>
  <c r="K103" i="7"/>
  <c r="L103" i="7"/>
  <c r="O103" i="7"/>
  <c r="P103" i="7"/>
  <c r="H103" i="7"/>
  <c r="I103" i="7" s="1"/>
  <c r="G103" i="7"/>
  <c r="P102" i="7"/>
  <c r="O102" i="7"/>
  <c r="K102" i="7"/>
  <c r="G102" i="7"/>
  <c r="H102" i="7"/>
  <c r="I102" i="7" s="1"/>
  <c r="D104" i="10" s="1"/>
  <c r="B103" i="10"/>
  <c r="C103" i="10"/>
  <c r="E103" i="10" s="1"/>
  <c r="B102" i="10"/>
  <c r="C102" i="10"/>
  <c r="D102" i="10"/>
  <c r="G101" i="7"/>
  <c r="H101" i="7"/>
  <c r="I101" i="7" s="1"/>
  <c r="J101" i="7"/>
  <c r="L101" i="7" s="1"/>
  <c r="O101" i="7"/>
  <c r="P101" i="7"/>
  <c r="P100" i="7"/>
  <c r="O100" i="7"/>
  <c r="J100" i="7"/>
  <c r="L100" i="7" s="1"/>
  <c r="G100" i="7"/>
  <c r="H100" i="7"/>
  <c r="I100" i="7" s="1"/>
  <c r="B101" i="10"/>
  <c r="C101" i="10"/>
  <c r="E101" i="10" s="1"/>
  <c r="J99" i="7"/>
  <c r="L99" i="7"/>
  <c r="O99" i="7"/>
  <c r="P99" i="7"/>
  <c r="H99" i="7"/>
  <c r="I99" i="7" s="1"/>
  <c r="D101" i="10" s="1"/>
  <c r="G99" i="7"/>
  <c r="C100" i="10"/>
  <c r="B100" i="10"/>
  <c r="C99" i="10"/>
  <c r="B99" i="10"/>
  <c r="C98" i="10"/>
  <c r="B98" i="10"/>
  <c r="C97" i="10"/>
  <c r="B97" i="10"/>
  <c r="C96" i="10"/>
  <c r="B96" i="10"/>
  <c r="C95" i="10"/>
  <c r="B95" i="10"/>
  <c r="C94" i="10"/>
  <c r="B94" i="10"/>
  <c r="C93" i="10"/>
  <c r="B93" i="10"/>
  <c r="C92" i="10"/>
  <c r="B92" i="10"/>
  <c r="C91" i="10"/>
  <c r="B91" i="10"/>
  <c r="C90" i="10"/>
  <c r="B90" i="10"/>
  <c r="C89" i="10"/>
  <c r="B8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P98" i="7"/>
  <c r="O98" i="7"/>
  <c r="Q98" i="7" s="1"/>
  <c r="J98" i="7"/>
  <c r="G98" i="7"/>
  <c r="H98" i="7"/>
  <c r="I98" i="7"/>
  <c r="D100" i="10" s="1"/>
  <c r="J97" i="7"/>
  <c r="L97" i="7" s="1"/>
  <c r="O97" i="7"/>
  <c r="P97" i="7"/>
  <c r="H97" i="7"/>
  <c r="I97" i="7" s="1"/>
  <c r="G97" i="7"/>
  <c r="P96" i="7"/>
  <c r="O96" i="7"/>
  <c r="J96" i="7"/>
  <c r="G96" i="7"/>
  <c r="H96" i="7"/>
  <c r="I96" i="7" s="1"/>
  <c r="P95" i="7"/>
  <c r="O95" i="7"/>
  <c r="J95" i="7"/>
  <c r="L95" i="7" s="1"/>
  <c r="G95" i="7"/>
  <c r="H95" i="7"/>
  <c r="I95" i="7" s="1"/>
  <c r="D97" i="10" s="1"/>
  <c r="G94" i="7"/>
  <c r="H94" i="7"/>
  <c r="I94" i="7" s="1"/>
  <c r="D96" i="10" s="1"/>
  <c r="J94" i="7"/>
  <c r="L94" i="7" s="1"/>
  <c r="Z8" i="7"/>
  <c r="X8" i="7"/>
  <c r="Z13" i="7"/>
  <c r="X13" i="7"/>
  <c r="Z5" i="7"/>
  <c r="X5" i="7"/>
  <c r="Z17" i="7"/>
  <c r="X17" i="7"/>
  <c r="Z24" i="7"/>
  <c r="X24" i="7"/>
  <c r="Z14" i="7"/>
  <c r="X14" i="7"/>
  <c r="Z12" i="7"/>
  <c r="X12" i="7"/>
  <c r="P94" i="7"/>
  <c r="O94" i="7"/>
  <c r="P93" i="7"/>
  <c r="O93" i="7"/>
  <c r="J93" i="7"/>
  <c r="L93" i="7" s="1"/>
  <c r="G93" i="7"/>
  <c r="H93" i="7"/>
  <c r="I93" i="7" s="1"/>
  <c r="D95" i="10" s="1"/>
  <c r="P92" i="7"/>
  <c r="O92" i="7"/>
  <c r="J92" i="7"/>
  <c r="H92" i="7"/>
  <c r="I92" i="7" s="1"/>
  <c r="D94" i="10" s="1"/>
  <c r="G92" i="7"/>
  <c r="J91" i="7"/>
  <c r="L91" i="7" s="1"/>
  <c r="O91" i="7"/>
  <c r="Q91" i="7" s="1"/>
  <c r="P91" i="7"/>
  <c r="H91" i="7"/>
  <c r="I91" i="7" s="1"/>
  <c r="D93" i="10" s="1"/>
  <c r="G91" i="7"/>
  <c r="J90" i="7"/>
  <c r="L90" i="7" s="1"/>
  <c r="O90" i="7"/>
  <c r="P90" i="7"/>
  <c r="H90" i="7"/>
  <c r="I90" i="7" s="1"/>
  <c r="D92" i="10" s="1"/>
  <c r="G90" i="7"/>
  <c r="J89" i="7"/>
  <c r="L89" i="7" s="1"/>
  <c r="O89" i="7"/>
  <c r="P89" i="7"/>
  <c r="H89" i="7"/>
  <c r="I89" i="7" s="1"/>
  <c r="D91" i="10" s="1"/>
  <c r="G89" i="7"/>
  <c r="J88" i="7"/>
  <c r="O88" i="7"/>
  <c r="P88" i="7"/>
  <c r="H88" i="7"/>
  <c r="I88" i="7" s="1"/>
  <c r="D90" i="10" s="1"/>
  <c r="G88" i="7"/>
  <c r="Z30" i="7"/>
  <c r="X30" i="7"/>
  <c r="Q7" i="10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R5" i="10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AG6" i="7"/>
  <c r="AG5" i="7"/>
  <c r="AG4" i="7"/>
  <c r="Z16" i="7"/>
  <c r="Z29" i="7"/>
  <c r="Z20" i="7"/>
  <c r="Z28" i="7"/>
  <c r="Z25" i="7"/>
  <c r="Z11" i="7"/>
  <c r="Z26" i="7"/>
  <c r="Z7" i="7"/>
  <c r="Z22" i="7"/>
  <c r="Z21" i="7"/>
  <c r="Z19" i="7"/>
  <c r="Z18" i="7"/>
  <c r="Z4" i="7"/>
  <c r="Z23" i="7"/>
  <c r="Z9" i="7"/>
  <c r="Z6" i="7"/>
  <c r="Z15" i="7"/>
  <c r="Z10" i="7"/>
  <c r="X16" i="7"/>
  <c r="X29" i="7"/>
  <c r="X20" i="7"/>
  <c r="X28" i="7"/>
  <c r="X25" i="7"/>
  <c r="X11" i="7"/>
  <c r="X26" i="7"/>
  <c r="X7" i="7"/>
  <c r="X22" i="7"/>
  <c r="X21" i="7"/>
  <c r="Y21" i="7" s="1"/>
  <c r="X19" i="7"/>
  <c r="X18" i="7"/>
  <c r="X4" i="7"/>
  <c r="Y4" i="7" s="1"/>
  <c r="X23" i="7"/>
  <c r="X9" i="7"/>
  <c r="X6" i="7"/>
  <c r="X15" i="7"/>
  <c r="X10" i="7"/>
  <c r="J87" i="7"/>
  <c r="L87" i="7" s="1"/>
  <c r="J86" i="7"/>
  <c r="L86" i="7" s="1"/>
  <c r="P87" i="7"/>
  <c r="O87" i="7"/>
  <c r="H87" i="7"/>
  <c r="I87" i="7" s="1"/>
  <c r="D89" i="10" s="1"/>
  <c r="G87" i="7"/>
  <c r="P86" i="7"/>
  <c r="O86" i="7"/>
  <c r="H86" i="7"/>
  <c r="I86" i="7" s="1"/>
  <c r="D88" i="10" s="1"/>
  <c r="G86" i="7"/>
  <c r="L85" i="7"/>
  <c r="P85" i="7"/>
  <c r="O85" i="7"/>
  <c r="G85" i="7"/>
  <c r="H85" i="7"/>
  <c r="I85" i="7" s="1"/>
  <c r="D87" i="10" s="1"/>
  <c r="E80" i="10" l="1"/>
  <c r="E97" i="10"/>
  <c r="E89" i="10"/>
  <c r="E93" i="10"/>
  <c r="E81" i="10"/>
  <c r="E85" i="10"/>
  <c r="E88" i="10"/>
  <c r="E98" i="10"/>
  <c r="E90" i="10"/>
  <c r="E84" i="10"/>
  <c r="E76" i="10"/>
  <c r="E83" i="10"/>
  <c r="E99" i="10"/>
  <c r="E78" i="10"/>
  <c r="E86" i="10"/>
  <c r="E94" i="10"/>
  <c r="E102" i="10"/>
  <c r="E82" i="10"/>
  <c r="E91" i="10"/>
  <c r="E92" i="10"/>
  <c r="E77" i="10"/>
  <c r="E87" i="10"/>
  <c r="E95" i="10"/>
  <c r="E75" i="10"/>
  <c r="E100" i="10"/>
  <c r="E79" i="10"/>
  <c r="E96" i="10"/>
  <c r="Q96" i="7"/>
  <c r="Q95" i="7"/>
  <c r="Q105" i="7"/>
  <c r="Q100" i="7"/>
  <c r="Q101" i="7"/>
  <c r="Q103" i="7"/>
  <c r="Q99" i="7"/>
  <c r="Q85" i="7"/>
  <c r="Q90" i="7"/>
  <c r="Q93" i="7"/>
  <c r="Q102" i="7"/>
  <c r="Q88" i="7"/>
  <c r="AB27" i="7"/>
  <c r="X33" i="7"/>
  <c r="Y27" i="7"/>
  <c r="AC27" i="7" s="1"/>
  <c r="AA27" i="7"/>
  <c r="Z33" i="7"/>
  <c r="D105" i="10"/>
  <c r="D103" i="10"/>
  <c r="Q87" i="7"/>
  <c r="Q89" i="7"/>
  <c r="D98" i="10"/>
  <c r="Q86" i="7"/>
  <c r="D99" i="10"/>
  <c r="Q97" i="7"/>
  <c r="L98" i="7"/>
  <c r="C10" i="9"/>
  <c r="L96" i="7"/>
  <c r="AB8" i="7"/>
  <c r="AB14" i="7"/>
  <c r="AB13" i="7"/>
  <c r="AB12" i="7"/>
  <c r="AB24" i="7"/>
  <c r="AB5" i="7"/>
  <c r="AB17" i="7"/>
  <c r="Q94" i="7"/>
  <c r="AA8" i="7"/>
  <c r="Q92" i="7"/>
  <c r="L92" i="7"/>
  <c r="AB30" i="7"/>
  <c r="AA30" i="7"/>
  <c r="AC30" i="7" s="1"/>
  <c r="Y30" i="7"/>
  <c r="L88" i="7"/>
  <c r="AD27" i="7" l="1"/>
  <c r="AD30" i="7"/>
  <c r="P84" i="7" l="1"/>
  <c r="O84" i="7"/>
  <c r="J84" i="7"/>
  <c r="H84" i="7"/>
  <c r="I84" i="7" s="1"/>
  <c r="D86" i="10" s="1"/>
  <c r="G84" i="7"/>
  <c r="P83" i="7"/>
  <c r="O83" i="7"/>
  <c r="J83" i="7"/>
  <c r="L83" i="7" s="1"/>
  <c r="H83" i="7"/>
  <c r="I83" i="7" s="1"/>
  <c r="D85" i="10" s="1"/>
  <c r="G83" i="7"/>
  <c r="K5" i="10"/>
  <c r="G6" i="10"/>
  <c r="C74" i="10"/>
  <c r="B74" i="10"/>
  <c r="C73" i="10"/>
  <c r="E73" i="10" s="1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E65" i="10" s="1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E54" i="10" s="1"/>
  <c r="B54" i="10"/>
  <c r="C53" i="10"/>
  <c r="B53" i="10"/>
  <c r="C52" i="10"/>
  <c r="B52" i="10"/>
  <c r="C51" i="10"/>
  <c r="B51" i="10"/>
  <c r="C50" i="10"/>
  <c r="B50" i="10"/>
  <c r="C49" i="10"/>
  <c r="B49" i="10"/>
  <c r="C48" i="10"/>
  <c r="E48" i="10" s="1"/>
  <c r="B48" i="10"/>
  <c r="C47" i="10"/>
  <c r="B47" i="10"/>
  <c r="C46" i="10"/>
  <c r="E46" i="10" s="1"/>
  <c r="B46" i="10"/>
  <c r="C45" i="10"/>
  <c r="B45" i="10"/>
  <c r="C44" i="10"/>
  <c r="B44" i="10"/>
  <c r="C43" i="10"/>
  <c r="B43" i="10"/>
  <c r="C42" i="10"/>
  <c r="B42" i="10"/>
  <c r="C41" i="10"/>
  <c r="B41" i="10"/>
  <c r="C40" i="10"/>
  <c r="E40" i="10" s="1"/>
  <c r="B40" i="10"/>
  <c r="C39" i="10"/>
  <c r="B39" i="10"/>
  <c r="C38" i="10"/>
  <c r="E38" i="10" s="1"/>
  <c r="B38" i="10"/>
  <c r="C37" i="10"/>
  <c r="B37" i="10"/>
  <c r="C36" i="10"/>
  <c r="B36" i="10"/>
  <c r="C35" i="10"/>
  <c r="B35" i="10"/>
  <c r="C34" i="10"/>
  <c r="B34" i="10"/>
  <c r="C33" i="10"/>
  <c r="B33" i="10"/>
  <c r="C32" i="10"/>
  <c r="E32" i="10" s="1"/>
  <c r="B32" i="10"/>
  <c r="C31" i="10"/>
  <c r="B31" i="10"/>
  <c r="C30" i="10"/>
  <c r="E30" i="10" s="1"/>
  <c r="B30" i="10"/>
  <c r="C29" i="10"/>
  <c r="B29" i="10"/>
  <c r="C28" i="10"/>
  <c r="B28" i="10"/>
  <c r="C27" i="10"/>
  <c r="B27" i="10"/>
  <c r="C26" i="10"/>
  <c r="B26" i="10"/>
  <c r="C25" i="10"/>
  <c r="B25" i="10"/>
  <c r="C24" i="10"/>
  <c r="E24" i="10" s="1"/>
  <c r="B24" i="10"/>
  <c r="C23" i="10"/>
  <c r="B23" i="10"/>
  <c r="C22" i="10"/>
  <c r="E22" i="10" s="1"/>
  <c r="B22" i="10"/>
  <c r="C21" i="10"/>
  <c r="B21" i="10"/>
  <c r="C20" i="10"/>
  <c r="B20" i="10"/>
  <c r="C19" i="10"/>
  <c r="B19" i="10"/>
  <c r="C18" i="10"/>
  <c r="B18" i="10"/>
  <c r="C17" i="10"/>
  <c r="B17" i="10"/>
  <c r="C16" i="10"/>
  <c r="E16" i="10" s="1"/>
  <c r="B16" i="10"/>
  <c r="C15" i="10"/>
  <c r="B15" i="10"/>
  <c r="C14" i="10"/>
  <c r="E14" i="10" s="1"/>
  <c r="B14" i="10"/>
  <c r="C13" i="10"/>
  <c r="B13" i="10"/>
  <c r="C12" i="10"/>
  <c r="B12" i="10"/>
  <c r="C11" i="10"/>
  <c r="B11" i="10"/>
  <c r="C10" i="10"/>
  <c r="B10" i="10"/>
  <c r="C9" i="10"/>
  <c r="B9" i="10"/>
  <c r="C8" i="10"/>
  <c r="E8" i="10" s="1"/>
  <c r="B8" i="10"/>
  <c r="C7" i="10"/>
  <c r="B7" i="10"/>
  <c r="C6" i="10"/>
  <c r="E6" i="10" s="1"/>
  <c r="B6" i="10"/>
  <c r="C5" i="10"/>
  <c r="B5" i="10"/>
  <c r="C4" i="10"/>
  <c r="B4" i="10"/>
  <c r="A9" i="10"/>
  <c r="A8" i="10"/>
  <c r="A7" i="10"/>
  <c r="A6" i="10"/>
  <c r="A5" i="10"/>
  <c r="A4" i="10"/>
  <c r="P82" i="7"/>
  <c r="O82" i="7"/>
  <c r="J82" i="7"/>
  <c r="G82" i="7"/>
  <c r="H82" i="7"/>
  <c r="I82" i="7" s="1"/>
  <c r="D84" i="10" s="1"/>
  <c r="P81" i="7"/>
  <c r="O81" i="7"/>
  <c r="Q81" i="7" s="1"/>
  <c r="J81" i="7"/>
  <c r="G81" i="7"/>
  <c r="H81" i="7"/>
  <c r="I81" i="7" s="1"/>
  <c r="D83" i="10" s="1"/>
  <c r="P80" i="7"/>
  <c r="O80" i="7"/>
  <c r="J80" i="7"/>
  <c r="L80" i="7" s="1"/>
  <c r="G80" i="7"/>
  <c r="H80" i="7"/>
  <c r="I80" i="7" s="1"/>
  <c r="D82" i="10" s="1"/>
  <c r="P79" i="7"/>
  <c r="O79" i="7"/>
  <c r="J79" i="7"/>
  <c r="L79" i="7" s="1"/>
  <c r="H79" i="7"/>
  <c r="I79" i="7" s="1"/>
  <c r="D81" i="10" s="1"/>
  <c r="G79" i="7"/>
  <c r="O78" i="7"/>
  <c r="P78" i="7"/>
  <c r="J78" i="7"/>
  <c r="L78" i="7" s="1"/>
  <c r="H78" i="7"/>
  <c r="I78" i="7" s="1"/>
  <c r="D80" i="10" s="1"/>
  <c r="G78" i="7"/>
  <c r="O77" i="7"/>
  <c r="P77" i="7"/>
  <c r="J77" i="7"/>
  <c r="L77" i="7" s="1"/>
  <c r="H77" i="7"/>
  <c r="I77" i="7" s="1"/>
  <c r="D79" i="10" s="1"/>
  <c r="G77" i="7"/>
  <c r="O76" i="7"/>
  <c r="P76" i="7"/>
  <c r="G76" i="7"/>
  <c r="H76" i="7"/>
  <c r="I76" i="7" s="1"/>
  <c r="D78" i="10" s="1"/>
  <c r="J76" i="7"/>
  <c r="L76" i="7" s="1"/>
  <c r="O75" i="7"/>
  <c r="P75" i="7"/>
  <c r="J75" i="7"/>
  <c r="L75" i="7" s="1"/>
  <c r="H75" i="7"/>
  <c r="I75" i="7" s="1"/>
  <c r="D77" i="10" s="1"/>
  <c r="G75" i="7"/>
  <c r="O74" i="7"/>
  <c r="P74" i="7"/>
  <c r="J74" i="7"/>
  <c r="L74" i="7" s="1"/>
  <c r="H74" i="7"/>
  <c r="I74" i="7" s="1"/>
  <c r="D76" i="10" s="1"/>
  <c r="G74" i="7"/>
  <c r="O73" i="7"/>
  <c r="P73" i="7"/>
  <c r="J73" i="7"/>
  <c r="L73" i="7" s="1"/>
  <c r="H73" i="7"/>
  <c r="I73" i="7" s="1"/>
  <c r="D75" i="10" s="1"/>
  <c r="G73" i="7"/>
  <c r="E7" i="10" l="1"/>
  <c r="E15" i="10"/>
  <c r="E23" i="10"/>
  <c r="E31" i="10"/>
  <c r="E39" i="10"/>
  <c r="E47" i="10"/>
  <c r="E55" i="10"/>
  <c r="E63" i="10"/>
  <c r="E56" i="10"/>
  <c r="E64" i="10"/>
  <c r="E52" i="10"/>
  <c r="E28" i="10"/>
  <c r="E4" i="10"/>
  <c r="Y4" i="10" s="1" a="1"/>
  <c r="E62" i="10"/>
  <c r="E70" i="10"/>
  <c r="E36" i="10"/>
  <c r="E44" i="10"/>
  <c r="E33" i="10"/>
  <c r="E50" i="10"/>
  <c r="E67" i="10"/>
  <c r="E49" i="10"/>
  <c r="E74" i="10"/>
  <c r="E27" i="10"/>
  <c r="E9" i="10"/>
  <c r="E10" i="10"/>
  <c r="E60" i="10"/>
  <c r="E68" i="10"/>
  <c r="E11" i="10"/>
  <c r="E34" i="10"/>
  <c r="E43" i="10"/>
  <c r="E21" i="10"/>
  <c r="E45" i="10"/>
  <c r="E53" i="10"/>
  <c r="E69" i="10"/>
  <c r="E66" i="10"/>
  <c r="E59" i="10"/>
  <c r="E29" i="10"/>
  <c r="E37" i="10"/>
  <c r="E61" i="10"/>
  <c r="E25" i="10"/>
  <c r="E26" i="10"/>
  <c r="E12" i="10"/>
  <c r="E17" i="10"/>
  <c r="E18" i="10"/>
  <c r="E51" i="10"/>
  <c r="E20" i="10"/>
  <c r="E13" i="10"/>
  <c r="E71" i="10"/>
  <c r="E41" i="10"/>
  <c r="E42" i="10"/>
  <c r="E19" i="10"/>
  <c r="E5" i="10"/>
  <c r="E57" i="10"/>
  <c r="E58" i="10"/>
  <c r="E35" i="10"/>
  <c r="E72" i="10"/>
  <c r="L81" i="7"/>
  <c r="AA10" i="7"/>
  <c r="L82" i="7"/>
  <c r="Y17" i="7"/>
  <c r="L84" i="7"/>
  <c r="AA9" i="7"/>
  <c r="Q79" i="7"/>
  <c r="Q83" i="7"/>
  <c r="Q75" i="7"/>
  <c r="Q84" i="7"/>
  <c r="Q77" i="7"/>
  <c r="Q80" i="7"/>
  <c r="Q82" i="7"/>
  <c r="Q76" i="7"/>
  <c r="K6" i="10"/>
  <c r="G7" i="10"/>
  <c r="Q78" i="7"/>
  <c r="Q73" i="7"/>
  <c r="Q74" i="7"/>
  <c r="Y4" i="10" l="1"/>
  <c r="Z4" i="10" s="1"/>
  <c r="Z32" i="10"/>
  <c r="Z21" i="10"/>
  <c r="Z48" i="10"/>
  <c r="Z37" i="10"/>
  <c r="Z14" i="10"/>
  <c r="Z7" i="10"/>
  <c r="Z30" i="10"/>
  <c r="Z38" i="10"/>
  <c r="Z43" i="10"/>
  <c r="Z25" i="10"/>
  <c r="Z17" i="10"/>
  <c r="Z33" i="10"/>
  <c r="Z42" i="10"/>
  <c r="Z49" i="10"/>
  <c r="Z44" i="10"/>
  <c r="Z13" i="10"/>
  <c r="Z31" i="10"/>
  <c r="Z16" i="10"/>
  <c r="Z10" i="10"/>
  <c r="Z9" i="10"/>
  <c r="Z46" i="10"/>
  <c r="Z22" i="10"/>
  <c r="Z24" i="10"/>
  <c r="Z12" i="10"/>
  <c r="Z18" i="10"/>
  <c r="Z15" i="10"/>
  <c r="Z50" i="10"/>
  <c r="Z19" i="10"/>
  <c r="Z35" i="10"/>
  <c r="Z27" i="10"/>
  <c r="Z40" i="10"/>
  <c r="Z28" i="10"/>
  <c r="Z29" i="10"/>
  <c r="Z6" i="10"/>
  <c r="Z36" i="10"/>
  <c r="Z26" i="10"/>
  <c r="Z39" i="10"/>
  <c r="Z23" i="10"/>
  <c r="Z11" i="10"/>
  <c r="Z5" i="10"/>
  <c r="Z47" i="10"/>
  <c r="Z8" i="10"/>
  <c r="Z45" i="10"/>
  <c r="K7" i="10"/>
  <c r="G8" i="10"/>
  <c r="P72" i="7"/>
  <c r="O72" i="7"/>
  <c r="J72" i="7"/>
  <c r="L72" i="7" s="1"/>
  <c r="G72" i="7"/>
  <c r="H72" i="7"/>
  <c r="I72" i="7" s="1"/>
  <c r="D74" i="10" s="1"/>
  <c r="P71" i="7"/>
  <c r="O71" i="7"/>
  <c r="J71" i="7"/>
  <c r="L71" i="7" s="1"/>
  <c r="G71" i="7"/>
  <c r="H71" i="7"/>
  <c r="I71" i="7" s="1"/>
  <c r="D73" i="10" s="1"/>
  <c r="AI12" i="7"/>
  <c r="AG10" i="10" s="1"/>
  <c r="AH12" i="7"/>
  <c r="AF10" i="10" s="1"/>
  <c r="AI14" i="7"/>
  <c r="AG12" i="10" s="1"/>
  <c r="AH14" i="7"/>
  <c r="AF12" i="10" s="1"/>
  <c r="AI13" i="7"/>
  <c r="AG11" i="10" s="1"/>
  <c r="AH13" i="7"/>
  <c r="AF11" i="10" s="1"/>
  <c r="AI11" i="7"/>
  <c r="AG9" i="10" s="1"/>
  <c r="AH11" i="7"/>
  <c r="AF9" i="10" s="1"/>
  <c r="O70" i="7"/>
  <c r="P70" i="7"/>
  <c r="J70" i="7"/>
  <c r="L70" i="7" s="1"/>
  <c r="H70" i="7"/>
  <c r="I70" i="7" s="1"/>
  <c r="D72" i="10" s="1"/>
  <c r="G70" i="7"/>
  <c r="O69" i="7"/>
  <c r="P69" i="7"/>
  <c r="J69" i="7"/>
  <c r="L69" i="7" s="1"/>
  <c r="H69" i="7"/>
  <c r="I69" i="7" s="1"/>
  <c r="D71" i="10" s="1"/>
  <c r="G69" i="7"/>
  <c r="Z20" i="10" l="1"/>
  <c r="Z34" i="10"/>
  <c r="AA41" i="10" s="1"/>
  <c r="Z41" i="10"/>
  <c r="AA4" i="10"/>
  <c r="AA5" i="10"/>
  <c r="AA49" i="10"/>
  <c r="AA23" i="10"/>
  <c r="AA35" i="10"/>
  <c r="AA9" i="10"/>
  <c r="AA15" i="10"/>
  <c r="AA19" i="10"/>
  <c r="AA16" i="10"/>
  <c r="AA32" i="10"/>
  <c r="AA28" i="10"/>
  <c r="AA48" i="10"/>
  <c r="AA6" i="10"/>
  <c r="AA12" i="10"/>
  <c r="AA14" i="10"/>
  <c r="AA38" i="10"/>
  <c r="AA29" i="10"/>
  <c r="AA46" i="10"/>
  <c r="AA24" i="10"/>
  <c r="AA39" i="10"/>
  <c r="AA22" i="10"/>
  <c r="AA21" i="10"/>
  <c r="AA31" i="10"/>
  <c r="AA40" i="10"/>
  <c r="AA50" i="10"/>
  <c r="AA43" i="10"/>
  <c r="AA8" i="10"/>
  <c r="AA37" i="10"/>
  <c r="AA44" i="10"/>
  <c r="AA26" i="10"/>
  <c r="AA11" i="10"/>
  <c r="AA34" i="10"/>
  <c r="AA47" i="10"/>
  <c r="AA10" i="10"/>
  <c r="AA45" i="10"/>
  <c r="AA18" i="10"/>
  <c r="AA42" i="10"/>
  <c r="AA7" i="10"/>
  <c r="AA33" i="10"/>
  <c r="AA30" i="10"/>
  <c r="AA25" i="10"/>
  <c r="AA13" i="10"/>
  <c r="AA36" i="10"/>
  <c r="AA27" i="10"/>
  <c r="AA20" i="10"/>
  <c r="AA17" i="10"/>
  <c r="AG15" i="10"/>
  <c r="Q72" i="7"/>
  <c r="AF15" i="10"/>
  <c r="Q71" i="7"/>
  <c r="G9" i="10"/>
  <c r="K8" i="10"/>
  <c r="Q70" i="7"/>
  <c r="Q69" i="7"/>
  <c r="AH15" i="10" l="1"/>
  <c r="G10" i="10"/>
  <c r="K9" i="10"/>
  <c r="O68" i="7"/>
  <c r="P68" i="7"/>
  <c r="J68" i="7"/>
  <c r="L68" i="7" s="1"/>
  <c r="H68" i="7"/>
  <c r="I68" i="7" s="1"/>
  <c r="D70" i="10" s="1"/>
  <c r="G68" i="7"/>
  <c r="O67" i="7"/>
  <c r="P67" i="7"/>
  <c r="J67" i="7"/>
  <c r="L67" i="7" s="1"/>
  <c r="H67" i="7"/>
  <c r="I67" i="7" s="1"/>
  <c r="D69" i="10" s="1"/>
  <c r="G67" i="7"/>
  <c r="P66" i="7"/>
  <c r="O66" i="7"/>
  <c r="J66" i="7"/>
  <c r="L66" i="7" s="1"/>
  <c r="G66" i="7"/>
  <c r="H66" i="7"/>
  <c r="I66" i="7" s="1"/>
  <c r="D68" i="10" s="1"/>
  <c r="P65" i="7"/>
  <c r="O65" i="7"/>
  <c r="J65" i="7"/>
  <c r="L65" i="7" s="1"/>
  <c r="H65" i="7"/>
  <c r="I65" i="7" s="1"/>
  <c r="D67" i="10" s="1"/>
  <c r="G65" i="7"/>
  <c r="Q68" i="7" l="1"/>
  <c r="Q66" i="7"/>
  <c r="G11" i="10"/>
  <c r="K10" i="10"/>
  <c r="Q67" i="7"/>
  <c r="Q65" i="7"/>
  <c r="G12" i="10" l="1"/>
  <c r="K11" i="10"/>
  <c r="O64" i="7"/>
  <c r="P64" i="7"/>
  <c r="J64" i="7"/>
  <c r="H64" i="7"/>
  <c r="I64" i="7" s="1"/>
  <c r="D66" i="10" s="1"/>
  <c r="G64" i="7"/>
  <c r="O63" i="7"/>
  <c r="P63" i="7"/>
  <c r="Q63" i="7" s="1"/>
  <c r="J63" i="7"/>
  <c r="L63" i="7" s="1"/>
  <c r="H63" i="7"/>
  <c r="I63" i="7" s="1"/>
  <c r="D65" i="10" s="1"/>
  <c r="G63" i="7"/>
  <c r="O62" i="7"/>
  <c r="P62" i="7"/>
  <c r="J62" i="7"/>
  <c r="L62" i="7" s="1"/>
  <c r="H62" i="7"/>
  <c r="I62" i="7" s="1"/>
  <c r="D64" i="10" s="1"/>
  <c r="G62" i="7"/>
  <c r="P61" i="7"/>
  <c r="O61" i="7"/>
  <c r="Q61" i="7" s="1"/>
  <c r="J61" i="7"/>
  <c r="L61" i="7" s="1"/>
  <c r="G61" i="7"/>
  <c r="H61" i="7"/>
  <c r="I61" i="7" s="1"/>
  <c r="D63" i="10" s="1"/>
  <c r="P60" i="7"/>
  <c r="O60" i="7"/>
  <c r="J60" i="7"/>
  <c r="G60" i="7"/>
  <c r="H60" i="7"/>
  <c r="I60" i="7" s="1"/>
  <c r="D62" i="10" s="1"/>
  <c r="P59" i="7"/>
  <c r="O59" i="7"/>
  <c r="J59" i="7"/>
  <c r="L59" i="7" s="1"/>
  <c r="G59" i="7"/>
  <c r="H59" i="7"/>
  <c r="I59" i="7" s="1"/>
  <c r="D61" i="10" s="1"/>
  <c r="O58" i="7"/>
  <c r="P58" i="7"/>
  <c r="J58" i="7"/>
  <c r="H58" i="7"/>
  <c r="I58" i="7" s="1"/>
  <c r="D60" i="10" s="1"/>
  <c r="G58" i="7"/>
  <c r="O57" i="7"/>
  <c r="P57" i="7"/>
  <c r="J57" i="7"/>
  <c r="L57" i="7" s="1"/>
  <c r="H57" i="7"/>
  <c r="I57" i="7" s="1"/>
  <c r="D59" i="10" s="1"/>
  <c r="G57" i="7"/>
  <c r="P56" i="7"/>
  <c r="O56" i="7"/>
  <c r="J56" i="7"/>
  <c r="L56" i="7" s="1"/>
  <c r="G56" i="7"/>
  <c r="H56" i="7"/>
  <c r="I56" i="7" s="1"/>
  <c r="D58" i="10" s="1"/>
  <c r="O55" i="7"/>
  <c r="P55" i="7"/>
  <c r="J55" i="7"/>
  <c r="L55" i="7" s="1"/>
  <c r="H55" i="7"/>
  <c r="I55" i="7" s="1"/>
  <c r="D57" i="10" s="1"/>
  <c r="G55" i="7"/>
  <c r="P54" i="7"/>
  <c r="O54" i="7"/>
  <c r="J54" i="7"/>
  <c r="L54" i="7" s="1"/>
  <c r="G54" i="7"/>
  <c r="H54" i="7"/>
  <c r="I54" i="7" s="1"/>
  <c r="D56" i="10" s="1"/>
  <c r="O53" i="7"/>
  <c r="P53" i="7"/>
  <c r="J53" i="7"/>
  <c r="L53" i="7" s="1"/>
  <c r="H53" i="7"/>
  <c r="I53" i="7" s="1"/>
  <c r="D55" i="10" s="1"/>
  <c r="G53" i="7"/>
  <c r="O52" i="7"/>
  <c r="P52" i="7"/>
  <c r="J52" i="7"/>
  <c r="L52" i="7" s="1"/>
  <c r="H52" i="7"/>
  <c r="I52" i="7" s="1"/>
  <c r="D54" i="10" s="1"/>
  <c r="G52" i="7"/>
  <c r="P51" i="7"/>
  <c r="O51" i="7"/>
  <c r="J51" i="7"/>
  <c r="G51" i="7"/>
  <c r="H51" i="7"/>
  <c r="I51" i="7" s="1"/>
  <c r="D53" i="10" s="1"/>
  <c r="P50" i="7"/>
  <c r="O50" i="7"/>
  <c r="J50" i="7"/>
  <c r="L50" i="7" s="1"/>
  <c r="G50" i="7"/>
  <c r="H50" i="7"/>
  <c r="I50" i="7" s="1"/>
  <c r="D52" i="10" s="1"/>
  <c r="P49" i="7"/>
  <c r="O49" i="7"/>
  <c r="J49" i="7"/>
  <c r="L49" i="7" s="1"/>
  <c r="G49" i="7"/>
  <c r="H49" i="7"/>
  <c r="I49" i="7" s="1"/>
  <c r="D51" i="10" s="1"/>
  <c r="P48" i="7"/>
  <c r="O48" i="7"/>
  <c r="Q48" i="7" s="1"/>
  <c r="J48" i="7"/>
  <c r="L48" i="7" s="1"/>
  <c r="G48" i="7"/>
  <c r="H48" i="7"/>
  <c r="I48" i="7" s="1"/>
  <c r="D50" i="10" s="1"/>
  <c r="P47" i="7"/>
  <c r="O47" i="7"/>
  <c r="Q47" i="7" s="1"/>
  <c r="J47" i="7"/>
  <c r="L47" i="7" s="1"/>
  <c r="G47" i="7"/>
  <c r="H47" i="7"/>
  <c r="I47" i="7" s="1"/>
  <c r="D49" i="10" s="1"/>
  <c r="P46" i="7"/>
  <c r="O46" i="7"/>
  <c r="J46" i="7"/>
  <c r="L46" i="7" s="1"/>
  <c r="G46" i="7"/>
  <c r="H46" i="7"/>
  <c r="I46" i="7" s="1"/>
  <c r="D48" i="10" s="1"/>
  <c r="P45" i="7"/>
  <c r="O45" i="7"/>
  <c r="J45" i="7"/>
  <c r="G45" i="7"/>
  <c r="H45" i="7"/>
  <c r="I45" i="7" s="1"/>
  <c r="D47" i="10" s="1"/>
  <c r="L51" i="7" l="1"/>
  <c r="Y22" i="7"/>
  <c r="L64" i="7"/>
  <c r="AA17" i="7"/>
  <c r="AC17" i="7" s="1"/>
  <c r="AD17" i="7" s="1"/>
  <c r="L58" i="7"/>
  <c r="AA13" i="7"/>
  <c r="L60" i="7"/>
  <c r="Y28" i="7"/>
  <c r="L45" i="7"/>
  <c r="AA26" i="7"/>
  <c r="Q64" i="7"/>
  <c r="Q46" i="7"/>
  <c r="Q60" i="7"/>
  <c r="Q45" i="7"/>
  <c r="G13" i="10"/>
  <c r="K12" i="10"/>
  <c r="Q62" i="7"/>
  <c r="Q55" i="7"/>
  <c r="Q59" i="7"/>
  <c r="Q53" i="7"/>
  <c r="Q58" i="7"/>
  <c r="Q49" i="7"/>
  <c r="Q51" i="7"/>
  <c r="Q57" i="7"/>
  <c r="Q52" i="7"/>
  <c r="Q54" i="7"/>
  <c r="Q56" i="7"/>
  <c r="Q50" i="7"/>
  <c r="G14" i="10" l="1"/>
  <c r="K13" i="10"/>
  <c r="G44" i="7"/>
  <c r="H44" i="7"/>
  <c r="I44" i="7" s="1"/>
  <c r="D46" i="10" s="1"/>
  <c r="P44" i="7"/>
  <c r="O44" i="7"/>
  <c r="J44" i="7"/>
  <c r="P43" i="7"/>
  <c r="O43" i="7"/>
  <c r="J43" i="7"/>
  <c r="G43" i="7"/>
  <c r="H43" i="7"/>
  <c r="I43" i="7" s="1"/>
  <c r="D45" i="10" s="1"/>
  <c r="O42" i="7"/>
  <c r="P42" i="7"/>
  <c r="J42" i="7"/>
  <c r="H42" i="7"/>
  <c r="I42" i="7" s="1"/>
  <c r="D44" i="10" s="1"/>
  <c r="G42" i="7"/>
  <c r="O41" i="7"/>
  <c r="P41" i="7"/>
  <c r="J41" i="7"/>
  <c r="H41" i="7"/>
  <c r="I41" i="7" s="1"/>
  <c r="D43" i="10" s="1"/>
  <c r="G41" i="7"/>
  <c r="P40" i="7"/>
  <c r="O40" i="7"/>
  <c r="J40" i="7"/>
  <c r="L40" i="7" s="1"/>
  <c r="G40" i="7"/>
  <c r="H40" i="7"/>
  <c r="I40" i="7"/>
  <c r="D42" i="10" s="1"/>
  <c r="O39" i="7"/>
  <c r="P39" i="7"/>
  <c r="J39" i="7"/>
  <c r="H39" i="7"/>
  <c r="I39" i="7" s="1"/>
  <c r="D41" i="10" s="1"/>
  <c r="G39" i="7"/>
  <c r="O38" i="7"/>
  <c r="P38" i="7"/>
  <c r="J38" i="7"/>
  <c r="H38" i="7"/>
  <c r="I38" i="7" s="1"/>
  <c r="D40" i="10" s="1"/>
  <c r="G38" i="7"/>
  <c r="L43" i="7" l="1"/>
  <c r="AA5" i="7"/>
  <c r="Y19" i="7"/>
  <c r="L42" i="7"/>
  <c r="Y8" i="7"/>
  <c r="AC8" i="7" s="1"/>
  <c r="AD8" i="7" s="1"/>
  <c r="AA6" i="7"/>
  <c r="L38" i="7"/>
  <c r="Y23" i="7"/>
  <c r="L39" i="7"/>
  <c r="AA28" i="7"/>
  <c r="L44" i="7"/>
  <c r="Y12" i="7"/>
  <c r="L41" i="7"/>
  <c r="Y9" i="7"/>
  <c r="G15" i="10"/>
  <c r="K14" i="10"/>
  <c r="AB9" i="7"/>
  <c r="AB28" i="7"/>
  <c r="Q38" i="7"/>
  <c r="Q43" i="7"/>
  <c r="Q42" i="7"/>
  <c r="Q41" i="7"/>
  <c r="Q39" i="7"/>
  <c r="Q40" i="7"/>
  <c r="Q44" i="7"/>
  <c r="AC9" i="7" l="1"/>
  <c r="AD9" i="7" s="1"/>
  <c r="G16" i="10"/>
  <c r="K15" i="10"/>
  <c r="AC28" i="7"/>
  <c r="AD28" i="7" s="1"/>
  <c r="P37" i="7"/>
  <c r="O37" i="7"/>
  <c r="J37" i="7"/>
  <c r="L37" i="7" s="1"/>
  <c r="G37" i="7"/>
  <c r="H37" i="7"/>
  <c r="I37" i="7" s="1"/>
  <c r="D39" i="10" s="1"/>
  <c r="P36" i="7"/>
  <c r="O36" i="7"/>
  <c r="J36" i="7"/>
  <c r="L36" i="7" s="1"/>
  <c r="G36" i="7"/>
  <c r="H36" i="7"/>
  <c r="I36" i="7" s="1"/>
  <c r="D38" i="10" s="1"/>
  <c r="G17" i="10" l="1"/>
  <c r="K16" i="10"/>
  <c r="Q37" i="7"/>
  <c r="Q36" i="7"/>
  <c r="P35" i="7"/>
  <c r="O35" i="7"/>
  <c r="J35" i="7"/>
  <c r="G35" i="7"/>
  <c r="H35" i="7"/>
  <c r="I35" i="7" s="1"/>
  <c r="D37" i="10" s="1"/>
  <c r="P34" i="7"/>
  <c r="O34" i="7"/>
  <c r="Q34" i="7" s="1"/>
  <c r="J34" i="7"/>
  <c r="G34" i="7"/>
  <c r="H34" i="7"/>
  <c r="I34" i="7" s="1"/>
  <c r="D36" i="10" s="1"/>
  <c r="P33" i="7"/>
  <c r="O33" i="7"/>
  <c r="J33" i="7"/>
  <c r="L33" i="7" s="1"/>
  <c r="H33" i="7"/>
  <c r="I33" i="7" s="1"/>
  <c r="D35" i="10" s="1"/>
  <c r="G33" i="7"/>
  <c r="P32" i="7"/>
  <c r="O32" i="7"/>
  <c r="J32" i="7"/>
  <c r="G32" i="7"/>
  <c r="H32" i="7"/>
  <c r="I32" i="7" s="1"/>
  <c r="D34" i="10" s="1"/>
  <c r="P31" i="7"/>
  <c r="O31" i="7"/>
  <c r="J31" i="7"/>
  <c r="L31" i="7" s="1"/>
  <c r="H31" i="7"/>
  <c r="I31" i="7" s="1"/>
  <c r="D33" i="10" s="1"/>
  <c r="G31" i="7"/>
  <c r="P30" i="7"/>
  <c r="O30" i="7"/>
  <c r="J30" i="7"/>
  <c r="L30" i="7" s="1"/>
  <c r="G30" i="7"/>
  <c r="H30" i="7"/>
  <c r="I30" i="7" s="1"/>
  <c r="D32" i="10" s="1"/>
  <c r="P29" i="7"/>
  <c r="O29" i="7"/>
  <c r="J29" i="7"/>
  <c r="L29" i="7" s="1"/>
  <c r="G29" i="7"/>
  <c r="H29" i="7"/>
  <c r="I29" i="7" s="1"/>
  <c r="D31" i="10" s="1"/>
  <c r="O28" i="7"/>
  <c r="P28" i="7"/>
  <c r="J28" i="7"/>
  <c r="H28" i="7"/>
  <c r="I28" i="7" s="1"/>
  <c r="G28" i="7"/>
  <c r="O27" i="7"/>
  <c r="P27" i="7"/>
  <c r="G27" i="7"/>
  <c r="H27" i="7"/>
  <c r="I27" i="7" s="1"/>
  <c r="D29" i="10" s="1"/>
  <c r="J27" i="7"/>
  <c r="O26" i="7"/>
  <c r="P26" i="7"/>
  <c r="J26" i="7"/>
  <c r="L26" i="7" s="1"/>
  <c r="H26" i="7"/>
  <c r="I26" i="7" s="1"/>
  <c r="D28" i="10" s="1"/>
  <c r="G26" i="7"/>
  <c r="P25" i="7"/>
  <c r="O25" i="7"/>
  <c r="G25" i="7"/>
  <c r="H25" i="7"/>
  <c r="I25" i="7" s="1"/>
  <c r="D27" i="10" s="1"/>
  <c r="J25" i="7"/>
  <c r="O24" i="7"/>
  <c r="P24" i="7"/>
  <c r="J24" i="7"/>
  <c r="L24" i="7" s="1"/>
  <c r="H24" i="7"/>
  <c r="I24" i="7" s="1"/>
  <c r="D26" i="10" s="1"/>
  <c r="G24" i="7"/>
  <c r="P23" i="7"/>
  <c r="O23" i="7"/>
  <c r="J23" i="7"/>
  <c r="L23" i="7" s="1"/>
  <c r="H23" i="7"/>
  <c r="I23" i="7" s="1"/>
  <c r="D25" i="10" s="1"/>
  <c r="G23" i="7"/>
  <c r="P22" i="7"/>
  <c r="O22" i="7"/>
  <c r="G22" i="7"/>
  <c r="H22" i="7"/>
  <c r="I22" i="7" s="1"/>
  <c r="D24" i="10" s="1"/>
  <c r="J22" i="7"/>
  <c r="D30" i="10" l="1"/>
  <c r="R110" i="7"/>
  <c r="S110" i="7"/>
  <c r="S107" i="7"/>
  <c r="R107" i="7"/>
  <c r="R108" i="7"/>
  <c r="S108" i="7"/>
  <c r="R109" i="7"/>
  <c r="S109" i="7"/>
  <c r="S106" i="7"/>
  <c r="R106" i="7"/>
  <c r="S105" i="7"/>
  <c r="R105" i="7"/>
  <c r="S102" i="7"/>
  <c r="R102" i="7"/>
  <c r="S103" i="7"/>
  <c r="S104" i="7"/>
  <c r="R104" i="7"/>
  <c r="R103" i="7"/>
  <c r="N110" i="7"/>
  <c r="M110" i="7"/>
  <c r="M107" i="7"/>
  <c r="M108" i="7"/>
  <c r="N108" i="7"/>
  <c r="M109" i="7"/>
  <c r="N109" i="7"/>
  <c r="N107" i="7"/>
  <c r="M106" i="7"/>
  <c r="N106" i="7"/>
  <c r="M103" i="7"/>
  <c r="M105" i="7"/>
  <c r="M104" i="7"/>
  <c r="M102" i="7"/>
  <c r="N103" i="7"/>
  <c r="N102" i="7"/>
  <c r="N105" i="7"/>
  <c r="N104" i="7"/>
  <c r="L35" i="7"/>
  <c r="AA12" i="7"/>
  <c r="AC12" i="7" s="1"/>
  <c r="AD12" i="7" s="1"/>
  <c r="L25" i="7"/>
  <c r="AA19" i="7"/>
  <c r="Y29" i="7"/>
  <c r="L34" i="7"/>
  <c r="Y7" i="7"/>
  <c r="L22" i="7"/>
  <c r="AA11" i="7"/>
  <c r="L32" i="7"/>
  <c r="Y24" i="7"/>
  <c r="L28" i="7"/>
  <c r="AA4" i="7"/>
  <c r="AC4" i="7" s="1"/>
  <c r="L27" i="7"/>
  <c r="Y5" i="7"/>
  <c r="AC5" i="7" s="1"/>
  <c r="AD5" i="7" s="1"/>
  <c r="AG7" i="7"/>
  <c r="AH22" i="7" s="1"/>
  <c r="G18" i="10"/>
  <c r="K17" i="10"/>
  <c r="AB25" i="7"/>
  <c r="AB23" i="7"/>
  <c r="AB15" i="7"/>
  <c r="AB21" i="7"/>
  <c r="AB29" i="7"/>
  <c r="AB19" i="7"/>
  <c r="AB20" i="7"/>
  <c r="AB7" i="7"/>
  <c r="AB4" i="7"/>
  <c r="AB16" i="7"/>
  <c r="AB18" i="7"/>
  <c r="AB11" i="7"/>
  <c r="AB6" i="7"/>
  <c r="AB10" i="7"/>
  <c r="AB26" i="7"/>
  <c r="AB22" i="7"/>
  <c r="Q24" i="7"/>
  <c r="Q29" i="7"/>
  <c r="Q26" i="7"/>
  <c r="Q28" i="7"/>
  <c r="Q35" i="7"/>
  <c r="Q33" i="7"/>
  <c r="Q30" i="7"/>
  <c r="Q32" i="7"/>
  <c r="Q31" i="7"/>
  <c r="Q22" i="7"/>
  <c r="Q27" i="7"/>
  <c r="Q25" i="7"/>
  <c r="Q23" i="7"/>
  <c r="AD4" i="7" l="1"/>
  <c r="G19" i="10"/>
  <c r="K18" i="10"/>
  <c r="AC19" i="7"/>
  <c r="AD19" i="7" s="1"/>
  <c r="P21" i="7"/>
  <c r="O21" i="7"/>
  <c r="G21" i="7"/>
  <c r="H21" i="7"/>
  <c r="I21" i="7" s="1"/>
  <c r="D23" i="10" s="1"/>
  <c r="J21" i="7"/>
  <c r="Y25" i="7" s="1"/>
  <c r="P20" i="7"/>
  <c r="O20" i="7"/>
  <c r="G20" i="7"/>
  <c r="H20" i="7"/>
  <c r="I20" i="7" s="1"/>
  <c r="D22" i="10" s="1"/>
  <c r="J20" i="7"/>
  <c r="L20" i="7" s="1"/>
  <c r="P19" i="7"/>
  <c r="O19" i="7"/>
  <c r="G19" i="7"/>
  <c r="H19" i="7"/>
  <c r="I19" i="7" s="1"/>
  <c r="D21" i="10" s="1"/>
  <c r="J19" i="7"/>
  <c r="AA18" i="7" s="1"/>
  <c r="P18" i="7"/>
  <c r="O18" i="7"/>
  <c r="J18" i="7"/>
  <c r="L18" i="7" s="1"/>
  <c r="G18" i="7"/>
  <c r="H18" i="7"/>
  <c r="I18" i="7" s="1"/>
  <c r="D20" i="10" s="1"/>
  <c r="P17" i="7"/>
  <c r="O17" i="7"/>
  <c r="J17" i="7"/>
  <c r="AA23" i="7" s="1"/>
  <c r="H17" i="7"/>
  <c r="I17" i="7" s="1"/>
  <c r="D19" i="10" s="1"/>
  <c r="G17" i="7"/>
  <c r="L21" i="7" l="1"/>
  <c r="AC23" i="7"/>
  <c r="AD23" i="7" s="1"/>
  <c r="L17" i="7"/>
  <c r="L19" i="7"/>
  <c r="Q19" i="7"/>
  <c r="G20" i="10"/>
  <c r="K19" i="10"/>
  <c r="Q21" i="7"/>
  <c r="Q18" i="7"/>
  <c r="Q20" i="7"/>
  <c r="Q17" i="7"/>
  <c r="G21" i="10" l="1"/>
  <c r="K20" i="10"/>
  <c r="P16" i="7"/>
  <c r="O16" i="7"/>
  <c r="J16" i="7"/>
  <c r="L16" i="7" s="1"/>
  <c r="H16" i="7"/>
  <c r="I16" i="7" s="1"/>
  <c r="D18" i="10" s="1"/>
  <c r="G16" i="7"/>
  <c r="P15" i="7"/>
  <c r="O15" i="7"/>
  <c r="J15" i="7"/>
  <c r="AA25" i="7" s="1"/>
  <c r="H15" i="7"/>
  <c r="I15" i="7" s="1"/>
  <c r="D17" i="10" s="1"/>
  <c r="G15" i="7"/>
  <c r="O14" i="7"/>
  <c r="P14" i="7"/>
  <c r="Q14" i="7" s="1"/>
  <c r="J14" i="7"/>
  <c r="Y11" i="7" s="1"/>
  <c r="H14" i="7"/>
  <c r="I14" i="7" s="1"/>
  <c r="D16" i="10" s="1"/>
  <c r="G14" i="7"/>
  <c r="O13" i="7"/>
  <c r="P13" i="7"/>
  <c r="J13" i="7"/>
  <c r="Y15" i="7" s="1"/>
  <c r="H13" i="7"/>
  <c r="I13" i="7" s="1"/>
  <c r="D15" i="10" s="1"/>
  <c r="G13" i="7"/>
  <c r="O12" i="7"/>
  <c r="P12" i="7"/>
  <c r="J12" i="7"/>
  <c r="AA24" i="7" s="1"/>
  <c r="AC24" i="7" s="1"/>
  <c r="AD24" i="7" s="1"/>
  <c r="H12" i="7"/>
  <c r="I12" i="7" s="1"/>
  <c r="D14" i="10" s="1"/>
  <c r="G12" i="7"/>
  <c r="K8" i="7"/>
  <c r="A10" i="10" s="1"/>
  <c r="P2" i="7"/>
  <c r="O2" i="7"/>
  <c r="J11" i="7"/>
  <c r="J10" i="7"/>
  <c r="J9" i="7"/>
  <c r="AA29" i="7" s="1"/>
  <c r="J8" i="7"/>
  <c r="AA22" i="7" s="1"/>
  <c r="J7" i="7"/>
  <c r="J6" i="7"/>
  <c r="Y10" i="7" s="1"/>
  <c r="J5" i="7"/>
  <c r="Y26" i="7" s="1"/>
  <c r="J4" i="7"/>
  <c r="J3" i="7"/>
  <c r="J2" i="7"/>
  <c r="P11" i="7"/>
  <c r="O11" i="7"/>
  <c r="G11" i="7"/>
  <c r="H11" i="7"/>
  <c r="I11" i="7" s="1"/>
  <c r="D13" i="10" s="1"/>
  <c r="P10" i="7"/>
  <c r="O10" i="7"/>
  <c r="G10" i="7"/>
  <c r="H10" i="7"/>
  <c r="I10" i="7" s="1"/>
  <c r="D12" i="10" s="1"/>
  <c r="P9" i="7"/>
  <c r="O9" i="7"/>
  <c r="P8" i="7"/>
  <c r="O8" i="7"/>
  <c r="P7" i="7"/>
  <c r="O7" i="7"/>
  <c r="P6" i="7"/>
  <c r="O6" i="7"/>
  <c r="P5" i="7"/>
  <c r="O5" i="7"/>
  <c r="P4" i="7"/>
  <c r="O4" i="7"/>
  <c r="P3" i="7"/>
  <c r="O3" i="7"/>
  <c r="Q3" i="7" s="1"/>
  <c r="G9" i="7"/>
  <c r="H9" i="7"/>
  <c r="I9" i="7" s="1"/>
  <c r="D11" i="10" s="1"/>
  <c r="G8" i="7"/>
  <c r="H8" i="7"/>
  <c r="I8" i="7" s="1"/>
  <c r="D10" i="10" s="1"/>
  <c r="L11" i="7" l="1"/>
  <c r="Y6" i="7"/>
  <c r="AC6" i="7" s="1"/>
  <c r="AD6" i="7" s="1"/>
  <c r="AA15" i="7"/>
  <c r="M97" i="7"/>
  <c r="M90" i="7"/>
  <c r="M95" i="7"/>
  <c r="M93" i="7"/>
  <c r="M91" i="7"/>
  <c r="M99" i="7"/>
  <c r="M100" i="7"/>
  <c r="M101" i="7"/>
  <c r="M96" i="7"/>
  <c r="M89" i="7"/>
  <c r="M98" i="7"/>
  <c r="AH6" i="7"/>
  <c r="AI6" i="7" s="1"/>
  <c r="M94" i="7"/>
  <c r="AJ6" i="7"/>
  <c r="AK6" i="7" s="1"/>
  <c r="M88" i="7"/>
  <c r="M92" i="7"/>
  <c r="Y18" i="7"/>
  <c r="AC18" i="7" s="1"/>
  <c r="AD18" i="7" s="1"/>
  <c r="AA7" i="7"/>
  <c r="AC7" i="7" s="1"/>
  <c r="AD7" i="7" s="1"/>
  <c r="L3" i="7"/>
  <c r="AJ4" i="7"/>
  <c r="AH4" i="7"/>
  <c r="Y20" i="7"/>
  <c r="AA16" i="7"/>
  <c r="L4" i="7"/>
  <c r="AH5" i="7"/>
  <c r="AI5" i="7" s="1"/>
  <c r="Y13" i="7"/>
  <c r="AC13" i="7" s="1"/>
  <c r="AD13" i="7" s="1"/>
  <c r="AJ5" i="7"/>
  <c r="AK5" i="7" s="1"/>
  <c r="AA21" i="7"/>
  <c r="AC21" i="7" s="1"/>
  <c r="AD21" i="7" s="1"/>
  <c r="L7" i="7"/>
  <c r="AA20" i="7"/>
  <c r="Y14" i="7"/>
  <c r="L10" i="7"/>
  <c r="Y16" i="7"/>
  <c r="AA14" i="7"/>
  <c r="Q4" i="7"/>
  <c r="AC11" i="7"/>
  <c r="AD11" i="7" s="1"/>
  <c r="L14" i="7"/>
  <c r="L2" i="7"/>
  <c r="M85" i="7"/>
  <c r="M86" i="7"/>
  <c r="M87" i="7"/>
  <c r="L12" i="7"/>
  <c r="AC25" i="7"/>
  <c r="AD25" i="7" s="1"/>
  <c r="L15" i="7"/>
  <c r="AC10" i="7"/>
  <c r="AD10" i="7" s="1"/>
  <c r="L6" i="7"/>
  <c r="L13" i="7"/>
  <c r="AC22" i="7"/>
  <c r="AD22" i="7" s="1"/>
  <c r="L8" i="7"/>
  <c r="AC26" i="7"/>
  <c r="AD26" i="7" s="1"/>
  <c r="L5" i="7"/>
  <c r="AC29" i="7"/>
  <c r="AD29" i="7" s="1"/>
  <c r="L9" i="7"/>
  <c r="M84" i="7"/>
  <c r="M83" i="7"/>
  <c r="Q10" i="7"/>
  <c r="Q15" i="7"/>
  <c r="M81" i="7"/>
  <c r="M82" i="7"/>
  <c r="M80" i="7"/>
  <c r="Q7" i="7"/>
  <c r="G22" i="10"/>
  <c r="K21" i="10"/>
  <c r="M77" i="7"/>
  <c r="M76" i="7"/>
  <c r="M73" i="7"/>
  <c r="M75" i="7"/>
  <c r="M78" i="7"/>
  <c r="M79" i="7"/>
  <c r="M74" i="7"/>
  <c r="M70" i="7"/>
  <c r="M69" i="7"/>
  <c r="M72" i="7"/>
  <c r="M71" i="7"/>
  <c r="M68" i="7"/>
  <c r="M65" i="7"/>
  <c r="M67" i="7"/>
  <c r="M66" i="7"/>
  <c r="M64" i="7"/>
  <c r="M62" i="7"/>
  <c r="M63" i="7"/>
  <c r="Q12" i="7"/>
  <c r="M58" i="7"/>
  <c r="M54" i="7"/>
  <c r="N7" i="7"/>
  <c r="N3" i="7"/>
  <c r="N2" i="7"/>
  <c r="M52" i="7"/>
  <c r="M50" i="7"/>
  <c r="N6" i="7"/>
  <c r="N4" i="7"/>
  <c r="N5" i="7"/>
  <c r="M61" i="7"/>
  <c r="M59" i="7"/>
  <c r="M57" i="7"/>
  <c r="M55" i="7"/>
  <c r="M51" i="7"/>
  <c r="M56" i="7"/>
  <c r="M53" i="7"/>
  <c r="M60" i="7"/>
  <c r="M7" i="7"/>
  <c r="K9" i="7"/>
  <c r="A11" i="10" s="1"/>
  <c r="N8" i="7"/>
  <c r="M46" i="7"/>
  <c r="M45" i="7"/>
  <c r="M47" i="7"/>
  <c r="M48" i="7"/>
  <c r="M49" i="7"/>
  <c r="M39" i="7"/>
  <c r="M42" i="7"/>
  <c r="M40" i="7"/>
  <c r="M43" i="7"/>
  <c r="M44" i="7"/>
  <c r="M41" i="7"/>
  <c r="M8" i="7"/>
  <c r="Q6" i="7"/>
  <c r="M38" i="7"/>
  <c r="M36" i="7"/>
  <c r="M37" i="7"/>
  <c r="M35" i="7"/>
  <c r="M34" i="7"/>
  <c r="M32" i="7"/>
  <c r="M29" i="7"/>
  <c r="M30" i="7"/>
  <c r="M31" i="7"/>
  <c r="M33" i="7"/>
  <c r="M5" i="7"/>
  <c r="M26" i="7"/>
  <c r="M27" i="7"/>
  <c r="M25" i="7"/>
  <c r="M28" i="7"/>
  <c r="M10" i="7"/>
  <c r="M9" i="7"/>
  <c r="M6" i="7"/>
  <c r="M2" i="7"/>
  <c r="M24" i="7"/>
  <c r="M22" i="7"/>
  <c r="M23" i="7"/>
  <c r="M20" i="7"/>
  <c r="M19" i="7"/>
  <c r="M21" i="7"/>
  <c r="M18" i="7"/>
  <c r="M3" i="7"/>
  <c r="M4" i="7"/>
  <c r="M16" i="7"/>
  <c r="Q9" i="7"/>
  <c r="M17" i="7"/>
  <c r="M14" i="7"/>
  <c r="Q13" i="7"/>
  <c r="M12" i="7"/>
  <c r="Q5" i="7"/>
  <c r="Q11" i="7"/>
  <c r="M11" i="7"/>
  <c r="M15" i="7"/>
  <c r="Q16" i="7"/>
  <c r="M13" i="7"/>
  <c r="Q8" i="7"/>
  <c r="Q2" i="7"/>
  <c r="G7" i="7"/>
  <c r="H7" i="7"/>
  <c r="I7" i="7" s="1"/>
  <c r="D9" i="10" s="1"/>
  <c r="G6" i="7"/>
  <c r="H6" i="7"/>
  <c r="I6" i="7" s="1"/>
  <c r="D8" i="10" s="1"/>
  <c r="H3" i="7"/>
  <c r="I3" i="7" s="1"/>
  <c r="D5" i="10" s="1"/>
  <c r="H4" i="7"/>
  <c r="I4" i="7" s="1"/>
  <c r="D6" i="10" s="1"/>
  <c r="H5" i="7"/>
  <c r="I5" i="7" s="1"/>
  <c r="D7" i="10" s="1"/>
  <c r="H2" i="7"/>
  <c r="I2" i="7" s="1"/>
  <c r="G5" i="7"/>
  <c r="G4" i="7"/>
  <c r="AC14" i="7" l="1"/>
  <c r="AD14" i="7" s="1"/>
  <c r="S99" i="7"/>
  <c r="S95" i="7"/>
  <c r="R93" i="7"/>
  <c r="R95" i="7"/>
  <c r="S93" i="7"/>
  <c r="S101" i="7"/>
  <c r="S98" i="7"/>
  <c r="S100" i="7"/>
  <c r="S97" i="7"/>
  <c r="R100" i="7"/>
  <c r="R98" i="7"/>
  <c r="R99" i="7"/>
  <c r="R101" i="7"/>
  <c r="R89" i="7"/>
  <c r="S91" i="7"/>
  <c r="R94" i="7"/>
  <c r="R97" i="7"/>
  <c r="S89" i="7"/>
  <c r="AK12" i="7"/>
  <c r="R92" i="7"/>
  <c r="AK11" i="7"/>
  <c r="S88" i="7"/>
  <c r="R91" i="7"/>
  <c r="S92" i="7"/>
  <c r="R88" i="7"/>
  <c r="S94" i="7"/>
  <c r="S90" i="7"/>
  <c r="S96" i="7"/>
  <c r="R90" i="7"/>
  <c r="R96" i="7"/>
  <c r="AC15" i="7"/>
  <c r="AD15" i="7" s="1"/>
  <c r="R85" i="7"/>
  <c r="S86" i="7"/>
  <c r="R86" i="7"/>
  <c r="R87" i="7"/>
  <c r="S87" i="7"/>
  <c r="S85" i="7"/>
  <c r="S83" i="7"/>
  <c r="R83" i="7"/>
  <c r="R84" i="7"/>
  <c r="S84" i="7"/>
  <c r="AK13" i="7"/>
  <c r="S82" i="7"/>
  <c r="R82" i="7"/>
  <c r="D4" i="10"/>
  <c r="S80" i="7"/>
  <c r="R80" i="7"/>
  <c r="S81" i="7"/>
  <c r="R81" i="7"/>
  <c r="AK14" i="7"/>
  <c r="S79" i="7"/>
  <c r="G23" i="10"/>
  <c r="K22" i="10"/>
  <c r="R79" i="7"/>
  <c r="S73" i="7"/>
  <c r="S78" i="7"/>
  <c r="S76" i="7"/>
  <c r="R76" i="7"/>
  <c r="R77" i="7"/>
  <c r="S77" i="7"/>
  <c r="R73" i="7"/>
  <c r="R75" i="7"/>
  <c r="R78" i="7"/>
  <c r="S75" i="7"/>
  <c r="S74" i="7"/>
  <c r="R74" i="7"/>
  <c r="S72" i="7"/>
  <c r="R72" i="7"/>
  <c r="R71" i="7"/>
  <c r="S71" i="7"/>
  <c r="R69" i="7"/>
  <c r="R70" i="7"/>
  <c r="S70" i="7"/>
  <c r="S69" i="7"/>
  <c r="S66" i="7"/>
  <c r="R66" i="7"/>
  <c r="S67" i="7"/>
  <c r="S68" i="7"/>
  <c r="R68" i="7"/>
  <c r="R67" i="7"/>
  <c r="S65" i="7"/>
  <c r="R65" i="7"/>
  <c r="R64" i="7"/>
  <c r="S64" i="7"/>
  <c r="AC16" i="7"/>
  <c r="AD16" i="7" s="1"/>
  <c r="AC20" i="7"/>
  <c r="AD20" i="7" s="1"/>
  <c r="AK4" i="7"/>
  <c r="AJ7" i="7"/>
  <c r="AH7" i="7"/>
  <c r="AI4" i="7"/>
  <c r="S63" i="7"/>
  <c r="R63" i="7"/>
  <c r="R62" i="7"/>
  <c r="S62" i="7"/>
  <c r="K10" i="7"/>
  <c r="A12" i="10" s="1"/>
  <c r="N9" i="7"/>
  <c r="S61" i="7"/>
  <c r="R61" i="7"/>
  <c r="S55" i="7"/>
  <c r="S51" i="7"/>
  <c r="S59" i="7"/>
  <c r="R54" i="7"/>
  <c r="R59" i="7"/>
  <c r="R51" i="7"/>
  <c r="R60" i="7"/>
  <c r="S60" i="7"/>
  <c r="S54" i="7"/>
  <c r="S53" i="7"/>
  <c r="R50" i="7"/>
  <c r="R52" i="7"/>
  <c r="S52" i="7"/>
  <c r="S50" i="7"/>
  <c r="S57" i="7"/>
  <c r="R55" i="7"/>
  <c r="S56" i="7"/>
  <c r="R57" i="7"/>
  <c r="R53" i="7"/>
  <c r="S58" i="7"/>
  <c r="R58" i="7"/>
  <c r="R56" i="7"/>
  <c r="S49" i="7"/>
  <c r="R49" i="7"/>
  <c r="S45" i="7"/>
  <c r="S47" i="7"/>
  <c r="R45" i="7"/>
  <c r="R47" i="7"/>
  <c r="S48" i="7"/>
  <c r="R48" i="7"/>
  <c r="S46" i="7"/>
  <c r="R46" i="7"/>
  <c r="S44" i="7"/>
  <c r="R44" i="7"/>
  <c r="R40" i="7"/>
  <c r="S43" i="7"/>
  <c r="R43" i="7"/>
  <c r="S40" i="7"/>
  <c r="S42" i="7"/>
  <c r="R39" i="7"/>
  <c r="R41" i="7"/>
  <c r="R42" i="7"/>
  <c r="S41" i="7"/>
  <c r="S39" i="7"/>
  <c r="S31" i="7"/>
  <c r="S30" i="7"/>
  <c r="S12" i="7"/>
  <c r="S14" i="7"/>
  <c r="S15" i="7"/>
  <c r="S32" i="7"/>
  <c r="S16" i="7"/>
  <c r="S17" i="7"/>
  <c r="S33" i="7"/>
  <c r="S2" i="7"/>
  <c r="S18" i="7"/>
  <c r="S34" i="7"/>
  <c r="S3" i="7"/>
  <c r="S19" i="7"/>
  <c r="S35" i="7"/>
  <c r="S4" i="7"/>
  <c r="S20" i="7"/>
  <c r="S36" i="7"/>
  <c r="S5" i="7"/>
  <c r="S21" i="7"/>
  <c r="S37" i="7"/>
  <c r="S6" i="7"/>
  <c r="S22" i="7"/>
  <c r="S38" i="7"/>
  <c r="S7" i="7"/>
  <c r="S23" i="7"/>
  <c r="S8" i="7"/>
  <c r="S24" i="7"/>
  <c r="S9" i="7"/>
  <c r="S25" i="7"/>
  <c r="S10" i="7"/>
  <c r="S26" i="7"/>
  <c r="R38" i="7"/>
  <c r="S11" i="7"/>
  <c r="S27" i="7"/>
  <c r="S28" i="7"/>
  <c r="S13" i="7"/>
  <c r="S29" i="7"/>
  <c r="R36" i="7"/>
  <c r="R37" i="7"/>
  <c r="R35" i="7"/>
  <c r="R34" i="7"/>
  <c r="R32" i="7"/>
  <c r="R30" i="7"/>
  <c r="R29" i="7"/>
  <c r="R33" i="7"/>
  <c r="R31" i="7"/>
  <c r="R26" i="7"/>
  <c r="R25" i="7"/>
  <c r="R27" i="7"/>
  <c r="R28" i="7"/>
  <c r="R3" i="7"/>
  <c r="R4" i="7"/>
  <c r="R20" i="7"/>
  <c r="R5" i="7"/>
  <c r="R21" i="7"/>
  <c r="R6" i="7"/>
  <c r="R22" i="7"/>
  <c r="R7" i="7"/>
  <c r="R23" i="7"/>
  <c r="R19" i="7"/>
  <c r="R24" i="7"/>
  <c r="R8" i="7"/>
  <c r="R9" i="7"/>
  <c r="R2" i="7"/>
  <c r="R10" i="7"/>
  <c r="R11" i="7"/>
  <c r="R12" i="7"/>
  <c r="R13" i="7"/>
  <c r="R14" i="7"/>
  <c r="R15" i="7"/>
  <c r="R16" i="7"/>
  <c r="R17" i="7"/>
  <c r="R18" i="7"/>
  <c r="G3" i="7"/>
  <c r="G2" i="7"/>
  <c r="AD33" i="7" l="1"/>
  <c r="AI19" i="7"/>
  <c r="AH17" i="7"/>
  <c r="AH18" i="7"/>
  <c r="AH19" i="7"/>
  <c r="AI17" i="7"/>
  <c r="AI18" i="7"/>
  <c r="AK7" i="7"/>
  <c r="AI7" i="7"/>
  <c r="G24" i="10"/>
  <c r="K23" i="10"/>
  <c r="K11" i="7"/>
  <c r="A13" i="10" s="1"/>
  <c r="N10" i="7"/>
  <c r="G25" i="10" l="1"/>
  <c r="K24" i="10"/>
  <c r="K12" i="7"/>
  <c r="A14" i="10" s="1"/>
  <c r="N11" i="7"/>
  <c r="U4" i="10" l="1"/>
  <c r="G26" i="10"/>
  <c r="K25" i="10"/>
  <c r="K13" i="7"/>
  <c r="A15" i="10" s="1"/>
  <c r="N12" i="7"/>
  <c r="G27" i="10" l="1"/>
  <c r="K26" i="10"/>
  <c r="K14" i="7"/>
  <c r="A16" i="10" s="1"/>
  <c r="N13" i="7"/>
  <c r="G28" i="10" l="1"/>
  <c r="K27" i="10"/>
  <c r="K15" i="7"/>
  <c r="A17" i="10" s="1"/>
  <c r="N14" i="7"/>
  <c r="G29" i="10" l="1"/>
  <c r="K28" i="10"/>
  <c r="K16" i="7"/>
  <c r="A18" i="10" s="1"/>
  <c r="N15" i="7"/>
  <c r="G30" i="10" l="1"/>
  <c r="K29" i="10"/>
  <c r="K17" i="7"/>
  <c r="A19" i="10" s="1"/>
  <c r="N16" i="7"/>
  <c r="G31" i="10" l="1"/>
  <c r="K30" i="10"/>
  <c r="K18" i="7"/>
  <c r="A20" i="10" s="1"/>
  <c r="N17" i="7"/>
  <c r="G32" i="10" l="1"/>
  <c r="K31" i="10"/>
  <c r="K19" i="7"/>
  <c r="A21" i="10" s="1"/>
  <c r="N18" i="7"/>
  <c r="K32" i="10" l="1"/>
  <c r="H4" i="10" a="1"/>
  <c r="I4" i="10" a="1"/>
  <c r="K20" i="7"/>
  <c r="A22" i="10" s="1"/>
  <c r="N19" i="7"/>
  <c r="I4" i="10" l="1"/>
  <c r="I16" i="10"/>
  <c r="I17" i="10"/>
  <c r="I18" i="10"/>
  <c r="I19" i="10"/>
  <c r="I14" i="10"/>
  <c r="I30" i="10"/>
  <c r="I31" i="10"/>
  <c r="I32" i="10"/>
  <c r="I15" i="10"/>
  <c r="I8" i="10"/>
  <c r="I23" i="10"/>
  <c r="I7" i="10"/>
  <c r="I22" i="10"/>
  <c r="I6" i="10"/>
  <c r="I29" i="10"/>
  <c r="I21" i="10"/>
  <c r="I28" i="10"/>
  <c r="I5" i="10"/>
  <c r="I12" i="10"/>
  <c r="I20" i="10"/>
  <c r="I13" i="10"/>
  <c r="I27" i="10"/>
  <c r="I11" i="10"/>
  <c r="I25" i="10"/>
  <c r="I26" i="10"/>
  <c r="I24" i="10"/>
  <c r="I9" i="10"/>
  <c r="I10" i="10"/>
  <c r="H5" i="10"/>
  <c r="H11" i="10"/>
  <c r="H7" i="10"/>
  <c r="H4" i="10"/>
  <c r="H22" i="10"/>
  <c r="H12" i="10"/>
  <c r="H6" i="10"/>
  <c r="H24" i="10"/>
  <c r="H21" i="10"/>
  <c r="H8" i="10"/>
  <c r="H18" i="10"/>
  <c r="H16" i="10"/>
  <c r="H30" i="10"/>
  <c r="H20" i="10"/>
  <c r="H28" i="10"/>
  <c r="H27" i="10"/>
  <c r="H31" i="10"/>
  <c r="H13" i="10"/>
  <c r="H14" i="10"/>
  <c r="H9" i="10"/>
  <c r="H23" i="10"/>
  <c r="H29" i="10"/>
  <c r="H32" i="10"/>
  <c r="H26" i="10"/>
  <c r="H25" i="10"/>
  <c r="H17" i="10"/>
  <c r="H19" i="10"/>
  <c r="H15" i="10"/>
  <c r="H10" i="10"/>
  <c r="K21" i="7"/>
  <c r="A23" i="10" s="1"/>
  <c r="N20" i="7"/>
  <c r="L14" i="10" l="1"/>
  <c r="M22" i="10"/>
  <c r="L31" i="10"/>
  <c r="M7" i="10"/>
  <c r="L5" i="10"/>
  <c r="L7" i="10"/>
  <c r="M29" i="10"/>
  <c r="L13" i="10"/>
  <c r="L11" i="10"/>
  <c r="M6" i="10"/>
  <c r="M23" i="10"/>
  <c r="M8" i="10"/>
  <c r="M15" i="10"/>
  <c r="M24" i="10"/>
  <c r="M32" i="10"/>
  <c r="M31" i="10"/>
  <c r="L27" i="10"/>
  <c r="M26" i="10"/>
  <c r="M11" i="10"/>
  <c r="L17" i="10"/>
  <c r="L8" i="10"/>
  <c r="M27" i="10"/>
  <c r="M30" i="10"/>
  <c r="M13" i="10"/>
  <c r="M14" i="10"/>
  <c r="L15" i="10"/>
  <c r="L18" i="10"/>
  <c r="L26" i="10"/>
  <c r="L24" i="10"/>
  <c r="M20" i="10"/>
  <c r="M19" i="10"/>
  <c r="M9" i="10"/>
  <c r="L30" i="10"/>
  <c r="M18" i="10"/>
  <c r="L28" i="10"/>
  <c r="L16" i="10"/>
  <c r="L21" i="10"/>
  <c r="L32" i="10"/>
  <c r="L29" i="10"/>
  <c r="L12" i="10"/>
  <c r="M5" i="10"/>
  <c r="M17" i="10"/>
  <c r="L20" i="10"/>
  <c r="M25" i="10"/>
  <c r="L25" i="10"/>
  <c r="L6" i="10"/>
  <c r="L23" i="10"/>
  <c r="L22" i="10"/>
  <c r="M28" i="10"/>
  <c r="M16" i="10"/>
  <c r="M10" i="10"/>
  <c r="L10" i="10"/>
  <c r="L19" i="10"/>
  <c r="M12" i="10"/>
  <c r="L9" i="10"/>
  <c r="L4" i="10"/>
  <c r="M21" i="10"/>
  <c r="M4" i="10"/>
  <c r="K22" i="7"/>
  <c r="A24" i="10" s="1"/>
  <c r="N21" i="7"/>
  <c r="O28" i="10" l="1"/>
  <c r="O27" i="10"/>
  <c r="O26" i="10"/>
  <c r="O25" i="10"/>
  <c r="O19" i="10"/>
  <c r="O18" i="10"/>
  <c r="O32" i="10"/>
  <c r="O24" i="10"/>
  <c r="O21" i="10"/>
  <c r="O30" i="10"/>
  <c r="O23" i="10"/>
  <c r="O22" i="10"/>
  <c r="O20" i="10"/>
  <c r="O31" i="10"/>
  <c r="O29" i="10"/>
  <c r="O9" i="10"/>
  <c r="O8" i="10"/>
  <c r="O4" i="10"/>
  <c r="O5" i="10"/>
  <c r="O7" i="10"/>
  <c r="O6" i="10"/>
  <c r="O17" i="10"/>
  <c r="O12" i="10"/>
  <c r="O13" i="10"/>
  <c r="O14" i="10"/>
  <c r="O10" i="10"/>
  <c r="O15" i="10"/>
  <c r="O16" i="10"/>
  <c r="O11" i="10"/>
  <c r="N27" i="10"/>
  <c r="N26" i="10"/>
  <c r="N25" i="10"/>
  <c r="N24" i="10"/>
  <c r="N30" i="10"/>
  <c r="N23" i="10"/>
  <c r="N20" i="10"/>
  <c r="N18" i="10"/>
  <c r="N22" i="10"/>
  <c r="N21" i="10"/>
  <c r="N19" i="10"/>
  <c r="N32" i="10"/>
  <c r="N31" i="10"/>
  <c r="N29" i="10"/>
  <c r="N28" i="10"/>
  <c r="N16" i="10"/>
  <c r="N4" i="10"/>
  <c r="N17" i="10"/>
  <c r="N10" i="10"/>
  <c r="N13" i="10"/>
  <c r="N5" i="10"/>
  <c r="N7" i="10"/>
  <c r="N15" i="10"/>
  <c r="N11" i="10"/>
  <c r="N8" i="10"/>
  <c r="N14" i="10"/>
  <c r="N9" i="10"/>
  <c r="N12" i="10"/>
  <c r="N6" i="10"/>
  <c r="K23" i="7"/>
  <c r="A25" i="10" s="1"/>
  <c r="N22" i="7"/>
  <c r="K24" i="7" l="1"/>
  <c r="A26" i="10" s="1"/>
  <c r="N23" i="7"/>
  <c r="K25" i="7" l="1"/>
  <c r="A27" i="10" s="1"/>
  <c r="N24" i="7"/>
  <c r="K26" i="7" l="1"/>
  <c r="A28" i="10" s="1"/>
  <c r="N25" i="7"/>
  <c r="K27" i="7" l="1"/>
  <c r="A29" i="10" s="1"/>
  <c r="N26" i="7"/>
  <c r="K28" i="7" l="1"/>
  <c r="A30" i="10" s="1"/>
  <c r="N27" i="7"/>
  <c r="K29" i="7" l="1"/>
  <c r="A31" i="10" s="1"/>
  <c r="N28" i="7"/>
  <c r="K30" i="7" l="1"/>
  <c r="A32" i="10" s="1"/>
  <c r="N29" i="7"/>
  <c r="K31" i="7" l="1"/>
  <c r="A33" i="10" s="1"/>
  <c r="N30" i="7"/>
  <c r="K32" i="7" l="1"/>
  <c r="A34" i="10" s="1"/>
  <c r="N31" i="7"/>
  <c r="K33" i="7" l="1"/>
  <c r="A35" i="10" s="1"/>
  <c r="N32" i="7"/>
  <c r="K34" i="7" l="1"/>
  <c r="A36" i="10" s="1"/>
  <c r="N33" i="7"/>
  <c r="K35" i="7" l="1"/>
  <c r="A37" i="10" s="1"/>
  <c r="N34" i="7"/>
  <c r="K36" i="7" l="1"/>
  <c r="A38" i="10" s="1"/>
  <c r="N35" i="7"/>
  <c r="K37" i="7" l="1"/>
  <c r="A39" i="10" s="1"/>
  <c r="N36" i="7"/>
  <c r="K38" i="7" l="1"/>
  <c r="A40" i="10" s="1"/>
  <c r="N37" i="7"/>
  <c r="K39" i="7" l="1"/>
  <c r="A41" i="10" s="1"/>
  <c r="N38" i="7"/>
  <c r="K40" i="7" l="1"/>
  <c r="A42" i="10" s="1"/>
  <c r="N39" i="7"/>
  <c r="K41" i="7" l="1"/>
  <c r="A43" i="10" s="1"/>
  <c r="N40" i="7"/>
  <c r="K42" i="7" l="1"/>
  <c r="A44" i="10" s="1"/>
  <c r="N41" i="7"/>
  <c r="K43" i="7" l="1"/>
  <c r="A45" i="10" s="1"/>
  <c r="N42" i="7"/>
  <c r="K44" i="7" l="1"/>
  <c r="A46" i="10" s="1"/>
  <c r="N43" i="7"/>
  <c r="K45" i="7" l="1"/>
  <c r="A47" i="10" s="1"/>
  <c r="N44" i="7"/>
  <c r="K46" i="7" l="1"/>
  <c r="A48" i="10" s="1"/>
  <c r="N45" i="7"/>
  <c r="K47" i="7" l="1"/>
  <c r="A49" i="10" s="1"/>
  <c r="N46" i="7"/>
  <c r="K48" i="7" l="1"/>
  <c r="A50" i="10" s="1"/>
  <c r="N47" i="7"/>
  <c r="K49" i="7" l="1"/>
  <c r="A51" i="10" s="1"/>
  <c r="N48" i="7"/>
  <c r="K50" i="7" l="1"/>
  <c r="A52" i="10" s="1"/>
  <c r="N49" i="7"/>
  <c r="N50" i="7" l="1"/>
  <c r="K51" i="7"/>
  <c r="A53" i="10" s="1"/>
  <c r="K52" i="7" l="1"/>
  <c r="A54" i="10" s="1"/>
  <c r="N51" i="7"/>
  <c r="N52" i="7" l="1"/>
  <c r="K53" i="7"/>
  <c r="A55" i="10" s="1"/>
  <c r="K54" i="7" l="1"/>
  <c r="A56" i="10" s="1"/>
  <c r="N53" i="7"/>
  <c r="N54" i="7" l="1"/>
  <c r="K55" i="7"/>
  <c r="A57" i="10" s="1"/>
  <c r="N55" i="7" l="1"/>
  <c r="K56" i="7"/>
  <c r="A58" i="10" s="1"/>
  <c r="N56" i="7" l="1"/>
  <c r="K57" i="7"/>
  <c r="A59" i="10" s="1"/>
  <c r="K58" i="7" l="1"/>
  <c r="A60" i="10" s="1"/>
  <c r="N57" i="7"/>
  <c r="N58" i="7" l="1"/>
  <c r="K59" i="7"/>
  <c r="A61" i="10" s="1"/>
  <c r="N59" i="7" l="1"/>
  <c r="K60" i="7"/>
  <c r="A62" i="10" s="1"/>
  <c r="N60" i="7" l="1"/>
  <c r="K61" i="7"/>
  <c r="A63" i="10" s="1"/>
  <c r="N61" i="7" l="1"/>
  <c r="K62" i="7"/>
  <c r="A64" i="10" s="1"/>
  <c r="K63" i="7" l="1"/>
  <c r="A65" i="10" s="1"/>
  <c r="N62" i="7"/>
  <c r="N63" i="7" l="1"/>
  <c r="K64" i="7"/>
  <c r="A66" i="10" s="1"/>
  <c r="K65" i="7" l="1"/>
  <c r="A67" i="10" s="1"/>
  <c r="N64" i="7"/>
  <c r="N65" i="7" l="1"/>
  <c r="K66" i="7"/>
  <c r="A68" i="10" s="1"/>
  <c r="N66" i="7" l="1"/>
  <c r="K67" i="7"/>
  <c r="A69" i="10" s="1"/>
  <c r="K68" i="7" l="1"/>
  <c r="A70" i="10" s="1"/>
  <c r="N67" i="7"/>
  <c r="K69" i="7" l="1"/>
  <c r="A71" i="10" s="1"/>
  <c r="N68" i="7"/>
  <c r="K70" i="7" l="1"/>
  <c r="A72" i="10" s="1"/>
  <c r="N69" i="7"/>
  <c r="N70" i="7" l="1"/>
  <c r="K71" i="7"/>
  <c r="A73" i="10" s="1"/>
  <c r="N71" i="7" l="1"/>
  <c r="K72" i="7"/>
  <c r="A74" i="10" s="1"/>
  <c r="N72" i="7" l="1"/>
  <c r="K73" i="7"/>
  <c r="A75" i="10" s="1"/>
  <c r="K74" i="7" l="1"/>
  <c r="A76" i="10" s="1"/>
  <c r="N73" i="7"/>
  <c r="N74" i="7" l="1"/>
  <c r="K75" i="7"/>
  <c r="A77" i="10" s="1"/>
  <c r="K76" i="7" l="1"/>
  <c r="A78" i="10" s="1"/>
  <c r="N75" i="7"/>
  <c r="N76" i="7" l="1"/>
  <c r="K77" i="7"/>
  <c r="A79" i="10" s="1"/>
  <c r="N77" i="7" l="1"/>
  <c r="K78" i="7"/>
  <c r="A80" i="10" s="1"/>
  <c r="K79" i="7" l="1"/>
  <c r="N78" i="7"/>
  <c r="N79" i="7" l="1"/>
  <c r="K80" i="7"/>
  <c r="A81" i="10"/>
  <c r="N80" i="7" l="1"/>
  <c r="K81" i="7"/>
  <c r="A82" i="10"/>
  <c r="N81" i="7" l="1"/>
  <c r="K82" i="7"/>
  <c r="K83" i="7" s="1"/>
  <c r="A85" i="10" s="1"/>
  <c r="A83" i="10"/>
  <c r="K84" i="7" l="1"/>
  <c r="N83" i="7"/>
  <c r="N82" i="7"/>
  <c r="A84" i="10"/>
  <c r="N84" i="7" l="1"/>
  <c r="K85" i="7"/>
  <c r="A87" i="10" s="1"/>
  <c r="A86" i="10"/>
  <c r="N85" i="7" l="1"/>
  <c r="K86" i="7"/>
  <c r="A88" i="10" s="1"/>
  <c r="K87" i="7" l="1"/>
  <c r="N86" i="7"/>
  <c r="N87" i="7" l="1"/>
  <c r="A89" i="10"/>
  <c r="K88" i="7"/>
  <c r="K89" i="7" l="1"/>
  <c r="A90" i="10"/>
  <c r="N88" i="7"/>
  <c r="K90" i="7" l="1"/>
  <c r="A91" i="10"/>
  <c r="N89" i="7"/>
  <c r="N90" i="7" l="1"/>
  <c r="A92" i="10"/>
  <c r="K91" i="7"/>
  <c r="K92" i="7" l="1"/>
  <c r="A93" i="10"/>
  <c r="N91" i="7"/>
  <c r="A94" i="10" l="1"/>
  <c r="K93" i="7"/>
  <c r="N92" i="7"/>
  <c r="N93" i="7" l="1"/>
  <c r="K94" i="7"/>
  <c r="A95" i="10"/>
  <c r="N94" i="7" l="1"/>
  <c r="K95" i="7"/>
  <c r="A96" i="10"/>
  <c r="N95" i="7" l="1"/>
  <c r="A97" i="10"/>
  <c r="K96" i="7"/>
  <c r="N96" i="7" l="1"/>
  <c r="K97" i="7"/>
  <c r="A98" i="10"/>
  <c r="N97" i="7" l="1"/>
  <c r="A99" i="10"/>
  <c r="K98" i="7"/>
  <c r="N98" i="7" l="1"/>
  <c r="A100" i="10"/>
  <c r="K99" i="7"/>
  <c r="A101" i="10" l="1"/>
  <c r="K100" i="7"/>
  <c r="N99" i="7"/>
  <c r="K101" i="7" l="1"/>
  <c r="A102" i="10"/>
  <c r="N100" i="7"/>
  <c r="A103" i="10" l="1"/>
  <c r="AF6" i="10" s="1"/>
  <c r="N10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<sst xmlns="http://schemas.openxmlformats.org/spreadsheetml/2006/main" count="628" uniqueCount="148">
  <si>
    <t>Date</t>
  </si>
  <si>
    <t>Map</t>
  </si>
  <si>
    <t>SB Corp.</t>
  </si>
  <si>
    <t>AV. Corp.</t>
  </si>
  <si>
    <t>SB Score</t>
  </si>
  <si>
    <t>AV Score</t>
  </si>
  <si>
    <t>Total</t>
  </si>
  <si>
    <t>Diff</t>
  </si>
  <si>
    <t>Winner</t>
  </si>
  <si>
    <t>Game #</t>
  </si>
  <si>
    <t>SB Net Wins</t>
  </si>
  <si>
    <t>SB Total</t>
  </si>
  <si>
    <t>AV Total</t>
  </si>
  <si>
    <t>SB Net Score</t>
  </si>
  <si>
    <t>Hellas</t>
  </si>
  <si>
    <t>Credicor</t>
  </si>
  <si>
    <t>Manutech</t>
  </si>
  <si>
    <t>Tharsis</t>
  </si>
  <si>
    <t>Recyclon</t>
  </si>
  <si>
    <t>Saturn</t>
  </si>
  <si>
    <t>Elysium</t>
  </si>
  <si>
    <t>Viron</t>
  </si>
  <si>
    <t>Helion</t>
  </si>
  <si>
    <t>Mining Guild</t>
  </si>
  <si>
    <t>Aphrodite</t>
  </si>
  <si>
    <t>Inventrix</t>
  </si>
  <si>
    <t>Robinson</t>
  </si>
  <si>
    <t>Arcadian</t>
  </si>
  <si>
    <t>Thorgate</t>
  </si>
  <si>
    <t>Morning Star</t>
  </si>
  <si>
    <t>Phobolog</t>
  </si>
  <si>
    <t>Cheung</t>
  </si>
  <si>
    <t>SB Win</t>
  </si>
  <si>
    <t>SB Win Ratio</t>
  </si>
  <si>
    <t>SB</t>
  </si>
  <si>
    <t>AV</t>
  </si>
  <si>
    <t>Point Luna</t>
  </si>
  <si>
    <t>Terractor</t>
  </si>
  <si>
    <t>(All)</t>
  </si>
  <si>
    <t>Row Labels</t>
  </si>
  <si>
    <t>Grand Total</t>
  </si>
  <si>
    <t>Vitor</t>
  </si>
  <si>
    <t>Average Win Margin</t>
  </si>
  <si>
    <t>Abs. Diff</t>
  </si>
  <si>
    <t>Ecoline</t>
  </si>
  <si>
    <t>Corp</t>
  </si>
  <si>
    <t xml:space="preserve">Map </t>
  </si>
  <si>
    <t>Count</t>
  </si>
  <si>
    <t>Valley</t>
  </si>
  <si>
    <t>Cinematics</t>
  </si>
  <si>
    <t>Note</t>
  </si>
  <si>
    <t>SB lost due to a bug</t>
  </si>
  <si>
    <t>Avg. Score</t>
  </si>
  <si>
    <t>Astrodrill</t>
  </si>
  <si>
    <t>Median Win Margin</t>
  </si>
  <si>
    <t>Celestic</t>
  </si>
  <si>
    <t>AstroDrill</t>
  </si>
  <si>
    <t>Splice</t>
  </si>
  <si>
    <t>Milestones</t>
  </si>
  <si>
    <t>Awards</t>
  </si>
  <si>
    <t>Cities</t>
  </si>
  <si>
    <t>Trees</t>
  </si>
  <si>
    <t>VPs</t>
  </si>
  <si>
    <t>TR</t>
  </si>
  <si>
    <t>AV Win</t>
  </si>
  <si>
    <t>SB win %</t>
  </si>
  <si>
    <t>AV win %</t>
  </si>
  <si>
    <t>SB%</t>
  </si>
  <si>
    <t>AV%</t>
  </si>
  <si>
    <t>sumcheck</t>
  </si>
  <si>
    <t>Corp Win%</t>
  </si>
  <si>
    <t>United</t>
  </si>
  <si>
    <t>Max Score</t>
  </si>
  <si>
    <t>Median Score</t>
  </si>
  <si>
    <t>Min. Score</t>
  </si>
  <si>
    <t>n</t>
  </si>
  <si>
    <t>Wins</t>
  </si>
  <si>
    <t xml:space="preserve">SB Score </t>
  </si>
  <si>
    <t>Range</t>
  </si>
  <si>
    <t>min</t>
  </si>
  <si>
    <t>max</t>
  </si>
  <si>
    <t>range</t>
  </si>
  <si>
    <t>AV. Freq.</t>
  </si>
  <si>
    <t>SB Freq.</t>
  </si>
  <si>
    <t>Score (bin center)</t>
  </si>
  <si>
    <t>pdf</t>
  </si>
  <si>
    <t>SB pdf</t>
  </si>
  <si>
    <t>AV pdf</t>
  </si>
  <si>
    <t>SB cdf</t>
  </si>
  <si>
    <t>AV cdf</t>
  </si>
  <si>
    <t>Score (bin start)</t>
  </si>
  <si>
    <t>Diff  (bin start)</t>
  </si>
  <si>
    <t>Freq</t>
  </si>
  <si>
    <t>cdf</t>
  </si>
  <si>
    <t>Column Labels</t>
  </si>
  <si>
    <t>SB_Win</t>
  </si>
  <si>
    <t>Average of SB_Win</t>
  </si>
  <si>
    <t>Copy down columns a-d</t>
  </si>
  <si>
    <t>Win on ME tie break</t>
  </si>
  <si>
    <t>Win Margin Avg.</t>
  </si>
  <si>
    <t>Avg Win Score</t>
  </si>
  <si>
    <t>Avg Lose Score</t>
  </si>
  <si>
    <t>Games/Day</t>
  </si>
  <si>
    <t>less than</t>
  </si>
  <si>
    <t>Terraformer</t>
  </si>
  <si>
    <t>Gardener</t>
  </si>
  <si>
    <t>Builder</t>
  </si>
  <si>
    <t>Planner</t>
  </si>
  <si>
    <t>Landlord</t>
  </si>
  <si>
    <t>Banker</t>
  </si>
  <si>
    <t>Scientist</t>
  </si>
  <si>
    <t>Thermalist</t>
  </si>
  <si>
    <t>Miner</t>
  </si>
  <si>
    <t>Hoverlord</t>
  </si>
  <si>
    <t>Venuphile</t>
  </si>
  <si>
    <t>Diversifier</t>
  </si>
  <si>
    <t>Polar Explorer</t>
  </si>
  <si>
    <t>Energizer</t>
  </si>
  <si>
    <t>RimSettler</t>
  </si>
  <si>
    <t>Cultivator</t>
  </si>
  <si>
    <t>Space Baron</t>
  </si>
  <si>
    <t>Eccentric</t>
  </si>
  <si>
    <t>Contractor</t>
  </si>
  <si>
    <t>Generalist</t>
  </si>
  <si>
    <t>Specialist</t>
  </si>
  <si>
    <t>Tycoon</t>
  </si>
  <si>
    <t>Legend</t>
  </si>
  <si>
    <t>Celebrity</t>
  </si>
  <si>
    <t>Industrialist</t>
  </si>
  <si>
    <t>Desert Settler</t>
  </si>
  <si>
    <t>Benefactor</t>
  </si>
  <si>
    <t>Estate Dealer</t>
  </si>
  <si>
    <t>Magnate (green)</t>
  </si>
  <si>
    <t>Tactician (Reqs)</t>
  </si>
  <si>
    <t>Ecologist</t>
  </si>
  <si>
    <t>Pharmacy Union</t>
  </si>
  <si>
    <t>Mayor</t>
  </si>
  <si>
    <t>Loss on ME tie break</t>
  </si>
  <si>
    <t>How to read</t>
  </si>
  <si>
    <t>A:A is SB Corp</t>
  </si>
  <si>
    <t>4:4 is AV Corp</t>
  </si>
  <si>
    <t>Cell value is SB win % for that match up</t>
  </si>
  <si>
    <t>SB n</t>
  </si>
  <si>
    <t>AV n</t>
  </si>
  <si>
    <t>Score Dist</t>
  </si>
  <si>
    <t>Diff Dist</t>
  </si>
  <si>
    <t>Total Dist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</si>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</sst>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6" borderId="1" applyNumberFormat="0" applyAlignment="0" applyProtection="0"/>
    <xf numFmtId="0" fontId="4" fillId="7" borderId="0" applyNumberFormat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2" fontId="0" fillId="0" borderId="0" xfId="0" applyNumberFormat="1"/>
    <xf numFmtId="0" fontId="3" fillId="6" borderId="1" xfId="2"/>
    <xf numFmtId="15" fontId="2" fillId="5" borderId="1" xfId="1" applyNumberFormat="1"/>
    <xf numFmtId="0" fontId="2" fillId="5" borderId="1" xfId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6" borderId="1" xfId="2" applyAlignment="1">
      <alignment horizontal="center"/>
    </xf>
    <xf numFmtId="15" fontId="2" fillId="5" borderId="2" xfId="1" applyNumberFormat="1" applyBorder="1"/>
    <xf numFmtId="0" fontId="2" fillId="5" borderId="2" xfId="1" applyBorder="1"/>
    <xf numFmtId="164" fontId="3" fillId="6" borderId="1" xfId="2" applyNumberFormat="1" applyAlignment="1">
      <alignment horizontal="center"/>
    </xf>
    <xf numFmtId="0" fontId="5" fillId="7" borderId="0" xfId="3" applyFont="1"/>
    <xf numFmtId="0" fontId="5" fillId="7" borderId="0" xfId="3" applyFont="1" applyAlignment="1">
      <alignment horizontal="center" vertical="top"/>
    </xf>
    <xf numFmtId="0" fontId="0" fillId="0" borderId="0" xfId="0" applyAlignment="1">
      <alignment horizontal="center" vertical="top"/>
    </xf>
    <xf numFmtId="9" fontId="0" fillId="0" borderId="0" xfId="4" applyFont="1"/>
    <xf numFmtId="9" fontId="0" fillId="4" borderId="0" xfId="4" applyFont="1" applyFill="1"/>
    <xf numFmtId="9" fontId="0" fillId="2" borderId="0" xfId="4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" fillId="2" borderId="3" xfId="0" applyFont="1" applyFill="1" applyBorder="1"/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9" fontId="0" fillId="4" borderId="0" xfId="4" applyFont="1" applyFill="1" applyAlignment="1">
      <alignment horizontal="center"/>
    </xf>
    <xf numFmtId="9" fontId="0" fillId="2" borderId="0" xfId="4" applyFont="1" applyFill="1" applyAlignment="1">
      <alignment horizontal="center"/>
    </xf>
    <xf numFmtId="165" fontId="1" fillId="4" borderId="3" xfId="4" applyNumberFormat="1" applyFont="1" applyFill="1" applyBorder="1" applyAlignment="1">
      <alignment horizontal="center"/>
    </xf>
    <xf numFmtId="165" fontId="1" fillId="2" borderId="3" xfId="4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166" fontId="0" fillId="0" borderId="0" xfId="0" applyNumberFormat="1"/>
    <xf numFmtId="0" fontId="1" fillId="0" borderId="0" xfId="0" applyFont="1" applyAlignment="1">
      <alignment horizontal="center"/>
    </xf>
    <xf numFmtId="1" fontId="0" fillId="3" borderId="0" xfId="4" applyNumberFormat="1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9" fontId="0" fillId="3" borderId="0" xfId="4" applyFont="1" applyFill="1" applyAlignment="1">
      <alignment horizontal="center"/>
    </xf>
    <xf numFmtId="0" fontId="0" fillId="0" borderId="0" xfId="4" applyNumberFormat="1" applyFont="1"/>
    <xf numFmtId="9" fontId="1" fillId="0" borderId="0" xfId="4" applyFont="1"/>
    <xf numFmtId="0" fontId="7" fillId="0" borderId="0" xfId="0" pivotButton="1" applyFont="1"/>
    <xf numFmtId="0" fontId="7" fillId="0" borderId="0" xfId="0" applyFont="1"/>
    <xf numFmtId="0" fontId="8" fillId="0" borderId="0" xfId="0" applyFont="1" applyAlignment="1">
      <alignment horizontal="left"/>
    </xf>
    <xf numFmtId="9" fontId="7" fillId="0" borderId="0" xfId="0" applyNumberFormat="1" applyFont="1"/>
    <xf numFmtId="0" fontId="7" fillId="0" borderId="0" xfId="0" applyFont="1" applyAlignment="1">
      <alignment horizontal="left"/>
    </xf>
    <xf numFmtId="0" fontId="0" fillId="8" borderId="0" xfId="0" applyFill="1"/>
    <xf numFmtId="0" fontId="3" fillId="8" borderId="1" xfId="2" applyFill="1" applyAlignment="1">
      <alignment horizontal="center"/>
    </xf>
    <xf numFmtId="9" fontId="8" fillId="0" borderId="0" xfId="0" applyNumberFormat="1" applyFont="1"/>
    <xf numFmtId="9" fontId="7" fillId="9" borderId="0" xfId="0" applyNumberFormat="1" applyFont="1" applyFill="1" applyAlignment="1">
      <alignment horizontal="center"/>
    </xf>
  </cellXfs>
  <cellStyles count="5">
    <cellStyle name="Calculation" xfId="2" builtinId="22"/>
    <cellStyle name="Good" xfId="3" builtinId="26"/>
    <cellStyle name="Input" xfId="1" builtinId="20"/>
    <cellStyle name="Normal" xfId="0" builtinId="0"/>
    <cellStyle name="Percent" xfId="4" builtinId="5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ill>
        <patternFill>
          <fgColor theme="0" tint="-0.1499984740745262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b/>
      </font>
    </dxf>
    <dxf>
      <numFmt numFmtId="13" formatCode="0%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restart_Mar_2025!$N$1</c:f>
              <c:strCache>
                <c:ptCount val="1"/>
                <c:pt idx="0">
                  <c:v>SB Win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restart_Mar_2025!$N$2:$N$1000</c:f>
              <c:numCache>
                <c:formatCode>0.000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0.22222222222222221</c:v>
                </c:pt>
                <c:pt idx="9">
                  <c:v>0.3</c:v>
                </c:pt>
                <c:pt idx="10">
                  <c:v>0.36363636363636365</c:v>
                </c:pt>
                <c:pt idx="11">
                  <c:v>0.41666666666666669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0.39130434782608697</c:v>
                </c:pt>
                <c:pt idx="23">
                  <c:v>0.375</c:v>
                </c:pt>
                <c:pt idx="24">
                  <c:v>0.36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0.34482758620689657</c:v>
                </c:pt>
                <c:pt idx="29">
                  <c:v>0.36666666666666664</c:v>
                </c:pt>
                <c:pt idx="30">
                  <c:v>0.35483870967741937</c:v>
                </c:pt>
                <c:pt idx="31">
                  <c:v>0.375</c:v>
                </c:pt>
                <c:pt idx="32">
                  <c:v>0.39393939393939392</c:v>
                </c:pt>
                <c:pt idx="33">
                  <c:v>0.41176470588235292</c:v>
                </c:pt>
                <c:pt idx="34">
                  <c:v>0.42857142857142855</c:v>
                </c:pt>
                <c:pt idx="35">
                  <c:v>0.41666666666666669</c:v>
                </c:pt>
                <c:pt idx="36">
                  <c:v>0.40540540540540543</c:v>
                </c:pt>
                <c:pt idx="37">
                  <c:v>0.42105263157894735</c:v>
                </c:pt>
                <c:pt idx="38">
                  <c:v>0.41025641025641024</c:v>
                </c:pt>
                <c:pt idx="39">
                  <c:v>0.42499999999999999</c:v>
                </c:pt>
                <c:pt idx="40">
                  <c:v>0.43902439024390244</c:v>
                </c:pt>
                <c:pt idx="41">
                  <c:v>0.42857142857142855</c:v>
                </c:pt>
                <c:pt idx="42">
                  <c:v>0.44186046511627908</c:v>
                </c:pt>
                <c:pt idx="43">
                  <c:v>0.45454545454545453</c:v>
                </c:pt>
                <c:pt idx="44">
                  <c:v>0.46666666666666667</c:v>
                </c:pt>
                <c:pt idx="45">
                  <c:v>0.47826086956521741</c:v>
                </c:pt>
                <c:pt idx="46">
                  <c:v>0.48936170212765956</c:v>
                </c:pt>
                <c:pt idx="47">
                  <c:v>0.5</c:v>
                </c:pt>
                <c:pt idx="48">
                  <c:v>0.48979591836734693</c:v>
                </c:pt>
                <c:pt idx="49">
                  <c:v>0.48</c:v>
                </c:pt>
                <c:pt idx="50">
                  <c:v>0.49019607843137253</c:v>
                </c:pt>
                <c:pt idx="51">
                  <c:v>0.5</c:v>
                </c:pt>
                <c:pt idx="52">
                  <c:v>0.50943396226415094</c:v>
                </c:pt>
                <c:pt idx="53">
                  <c:v>0.51851851851851849</c:v>
                </c:pt>
                <c:pt idx="54">
                  <c:v>0.50909090909090904</c:v>
                </c:pt>
                <c:pt idx="55">
                  <c:v>0.5</c:v>
                </c:pt>
                <c:pt idx="56">
                  <c:v>0.49122807017543857</c:v>
                </c:pt>
                <c:pt idx="57">
                  <c:v>0.5</c:v>
                </c:pt>
                <c:pt idx="58">
                  <c:v>0.49152542372881358</c:v>
                </c:pt>
                <c:pt idx="59">
                  <c:v>0.5</c:v>
                </c:pt>
                <c:pt idx="60">
                  <c:v>0.50819672131147542</c:v>
                </c:pt>
                <c:pt idx="61">
                  <c:v>0.5161290322580645</c:v>
                </c:pt>
                <c:pt idx="62">
                  <c:v>0.50793650793650791</c:v>
                </c:pt>
                <c:pt idx="63">
                  <c:v>0.5</c:v>
                </c:pt>
                <c:pt idx="64">
                  <c:v>0.50769230769230766</c:v>
                </c:pt>
                <c:pt idx="65">
                  <c:v>0.5</c:v>
                </c:pt>
                <c:pt idx="66">
                  <c:v>0.5074626865671642</c:v>
                </c:pt>
                <c:pt idx="67">
                  <c:v>0.51470588235294112</c:v>
                </c:pt>
                <c:pt idx="68">
                  <c:v>0.52173913043478259</c:v>
                </c:pt>
                <c:pt idx="69">
                  <c:v>0.52857142857142858</c:v>
                </c:pt>
                <c:pt idx="70">
                  <c:v>0.53521126760563376</c:v>
                </c:pt>
                <c:pt idx="71">
                  <c:v>0.52777777777777779</c:v>
                </c:pt>
                <c:pt idx="72">
                  <c:v>0.52054794520547942</c:v>
                </c:pt>
                <c:pt idx="73">
                  <c:v>0.52702702702702697</c:v>
                </c:pt>
                <c:pt idx="74">
                  <c:v>0.53333333333333333</c:v>
                </c:pt>
                <c:pt idx="75">
                  <c:v>0.53947368421052633</c:v>
                </c:pt>
                <c:pt idx="76">
                  <c:v>0.54545454545454541</c:v>
                </c:pt>
                <c:pt idx="77">
                  <c:v>0.55128205128205132</c:v>
                </c:pt>
                <c:pt idx="78">
                  <c:v>0.55696202531645567</c:v>
                </c:pt>
                <c:pt idx="79">
                  <c:v>0.55000000000000004</c:v>
                </c:pt>
                <c:pt idx="80">
                  <c:v>0.55555555555555558</c:v>
                </c:pt>
                <c:pt idx="81">
                  <c:v>0.56097560975609762</c:v>
                </c:pt>
                <c:pt idx="82">
                  <c:v>0.5662650602409639</c:v>
                </c:pt>
                <c:pt idx="83">
                  <c:v>0.5714285714285714</c:v>
                </c:pt>
                <c:pt idx="84">
                  <c:v>0.57647058823529407</c:v>
                </c:pt>
                <c:pt idx="85">
                  <c:v>0.56976744186046513</c:v>
                </c:pt>
                <c:pt idx="86">
                  <c:v>0.57471264367816088</c:v>
                </c:pt>
                <c:pt idx="87">
                  <c:v>0.57954545454545459</c:v>
                </c:pt>
                <c:pt idx="88">
                  <c:v>0.5842696629213483</c:v>
                </c:pt>
                <c:pt idx="89">
                  <c:v>0.58888888888888891</c:v>
                </c:pt>
                <c:pt idx="90">
                  <c:v>0.58241758241758246</c:v>
                </c:pt>
                <c:pt idx="91">
                  <c:v>0.58695652173913049</c:v>
                </c:pt>
                <c:pt idx="92">
                  <c:v>0.59139784946236562</c:v>
                </c:pt>
                <c:pt idx="93">
                  <c:v>0.5957446808510638</c:v>
                </c:pt>
                <c:pt idx="94">
                  <c:v>0.6</c:v>
                </c:pt>
                <c:pt idx="95">
                  <c:v>0.59375</c:v>
                </c:pt>
                <c:pt idx="96">
                  <c:v>0.59793814432989689</c:v>
                </c:pt>
                <c:pt idx="97">
                  <c:v>0.60204081632653061</c:v>
                </c:pt>
                <c:pt idx="98">
                  <c:v>0.60606060606060608</c:v>
                </c:pt>
                <c:pt idx="99">
                  <c:v>0.61</c:v>
                </c:pt>
                <c:pt idx="100">
                  <c:v>0.61386138613861385</c:v>
                </c:pt>
                <c:pt idx="101">
                  <c:v>0.61764705882352944</c:v>
                </c:pt>
                <c:pt idx="102">
                  <c:v>0.61165048543689315</c:v>
                </c:pt>
                <c:pt idx="103">
                  <c:v>0.60576923076923073</c:v>
                </c:pt>
                <c:pt idx="104">
                  <c:v>0.60952380952380958</c:v>
                </c:pt>
                <c:pt idx="105">
                  <c:v>0.6132075471698113</c:v>
                </c:pt>
                <c:pt idx="106">
                  <c:v>0.60747663551401865</c:v>
                </c:pt>
                <c:pt idx="107">
                  <c:v>0.61111111111111116</c:v>
                </c:pt>
                <c:pt idx="108">
                  <c:v>0.61467889908256879</c:v>
                </c:pt>
                <c:pt idx="109">
                  <c:v>0.60909090909090913</c:v>
                </c:pt>
                <c:pt idx="110">
                  <c:v>0.61261261261261257</c:v>
                </c:pt>
                <c:pt idx="111">
                  <c:v>0.6071428571428571</c:v>
                </c:pt>
                <c:pt idx="112">
                  <c:v>0.61061946902654862</c:v>
                </c:pt>
                <c:pt idx="113">
                  <c:v>0.60526315789473684</c:v>
                </c:pt>
                <c:pt idx="114">
                  <c:v>0.60869565217391308</c:v>
                </c:pt>
                <c:pt idx="115">
                  <c:v>0.61206896551724133</c:v>
                </c:pt>
                <c:pt idx="116">
                  <c:v>0.61538461538461542</c:v>
                </c:pt>
                <c:pt idx="117">
                  <c:v>0.61864406779661019</c:v>
                </c:pt>
                <c:pt idx="118">
                  <c:v>0.62184873949579833</c:v>
                </c:pt>
                <c:pt idx="119">
                  <c:v>0.625</c:v>
                </c:pt>
                <c:pt idx="120">
                  <c:v>0.62809917355371903</c:v>
                </c:pt>
                <c:pt idx="121">
                  <c:v>0.63114754098360659</c:v>
                </c:pt>
                <c:pt idx="122">
                  <c:v>0.63414634146341464</c:v>
                </c:pt>
                <c:pt idx="123">
                  <c:v>0.63709677419354838</c:v>
                </c:pt>
                <c:pt idx="124">
                  <c:v>0.63200000000000001</c:v>
                </c:pt>
                <c:pt idx="125">
                  <c:v>0.62698412698412698</c:v>
                </c:pt>
                <c:pt idx="126">
                  <c:v>0.62992125984251968</c:v>
                </c:pt>
                <c:pt idx="127">
                  <c:v>0.625</c:v>
                </c:pt>
                <c:pt idx="128">
                  <c:v>0.62015503875968991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6-4C76-93BC-E4C36D32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scatterChart>
        <c:scatterStyle val="lineMarker"/>
        <c:varyColors val="0"/>
        <c:ser>
          <c:idx val="1"/>
          <c:order val="1"/>
          <c:tx>
            <c:strRef>
              <c:f>restart_Mar_2025!$Q$1</c:f>
              <c:strCache>
                <c:ptCount val="1"/>
                <c:pt idx="0">
                  <c:v>SB Net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restart_Mar_2025!$Q$2:$Q$1000</c:f>
              <c:numCache>
                <c:formatCode>General</c:formatCode>
                <c:ptCount val="999"/>
                <c:pt idx="0">
                  <c:v>-8</c:v>
                </c:pt>
                <c:pt idx="1">
                  <c:v>-23</c:v>
                </c:pt>
                <c:pt idx="2">
                  <c:v>-27</c:v>
                </c:pt>
                <c:pt idx="3">
                  <c:v>-49</c:v>
                </c:pt>
                <c:pt idx="4">
                  <c:v>-81</c:v>
                </c:pt>
                <c:pt idx="5">
                  <c:v>-103</c:v>
                </c:pt>
                <c:pt idx="6">
                  <c:v>-71</c:v>
                </c:pt>
                <c:pt idx="7">
                  <c:v>-66</c:v>
                </c:pt>
                <c:pt idx="8">
                  <c:v>-74</c:v>
                </c:pt>
                <c:pt idx="9">
                  <c:v>-70</c:v>
                </c:pt>
                <c:pt idx="10">
                  <c:v>-43</c:v>
                </c:pt>
                <c:pt idx="11">
                  <c:v>-28</c:v>
                </c:pt>
                <c:pt idx="12">
                  <c:v>-46</c:v>
                </c:pt>
                <c:pt idx="13">
                  <c:v>-9</c:v>
                </c:pt>
                <c:pt idx="14">
                  <c:v>-12</c:v>
                </c:pt>
                <c:pt idx="15">
                  <c:v>-13</c:v>
                </c:pt>
                <c:pt idx="16">
                  <c:v>-60</c:v>
                </c:pt>
                <c:pt idx="17">
                  <c:v>-35</c:v>
                </c:pt>
                <c:pt idx="18">
                  <c:v>-18</c:v>
                </c:pt>
                <c:pt idx="19">
                  <c:v>-29</c:v>
                </c:pt>
                <c:pt idx="20">
                  <c:v>-39</c:v>
                </c:pt>
                <c:pt idx="21">
                  <c:v>-37</c:v>
                </c:pt>
                <c:pt idx="22">
                  <c:v>-53</c:v>
                </c:pt>
                <c:pt idx="23">
                  <c:v>-71</c:v>
                </c:pt>
                <c:pt idx="24">
                  <c:v>-95</c:v>
                </c:pt>
                <c:pt idx="25">
                  <c:v>-94</c:v>
                </c:pt>
                <c:pt idx="26">
                  <c:v>-99</c:v>
                </c:pt>
                <c:pt idx="27">
                  <c:v>-120</c:v>
                </c:pt>
                <c:pt idx="28">
                  <c:v>-131</c:v>
                </c:pt>
                <c:pt idx="29">
                  <c:v>-120</c:v>
                </c:pt>
                <c:pt idx="30">
                  <c:v>-126</c:v>
                </c:pt>
                <c:pt idx="31">
                  <c:v>-121</c:v>
                </c:pt>
                <c:pt idx="32">
                  <c:v>-74</c:v>
                </c:pt>
                <c:pt idx="33">
                  <c:v>-56</c:v>
                </c:pt>
                <c:pt idx="34">
                  <c:v>-50</c:v>
                </c:pt>
                <c:pt idx="35">
                  <c:v>-54</c:v>
                </c:pt>
                <c:pt idx="36">
                  <c:v>-59</c:v>
                </c:pt>
                <c:pt idx="37">
                  <c:v>-34</c:v>
                </c:pt>
                <c:pt idx="38">
                  <c:v>-36</c:v>
                </c:pt>
                <c:pt idx="39">
                  <c:v>-12</c:v>
                </c:pt>
                <c:pt idx="40">
                  <c:v>8</c:v>
                </c:pt>
                <c:pt idx="41">
                  <c:v>-14</c:v>
                </c:pt>
                <c:pt idx="42">
                  <c:v>-10</c:v>
                </c:pt>
                <c:pt idx="43">
                  <c:v>29</c:v>
                </c:pt>
                <c:pt idx="44">
                  <c:v>41</c:v>
                </c:pt>
                <c:pt idx="45">
                  <c:v>46</c:v>
                </c:pt>
                <c:pt idx="46">
                  <c:v>67</c:v>
                </c:pt>
                <c:pt idx="47">
                  <c:v>97</c:v>
                </c:pt>
                <c:pt idx="48">
                  <c:v>96</c:v>
                </c:pt>
                <c:pt idx="49">
                  <c:v>76</c:v>
                </c:pt>
                <c:pt idx="50">
                  <c:v>117</c:v>
                </c:pt>
                <c:pt idx="51">
                  <c:v>151</c:v>
                </c:pt>
                <c:pt idx="52">
                  <c:v>185</c:v>
                </c:pt>
                <c:pt idx="53">
                  <c:v>186</c:v>
                </c:pt>
                <c:pt idx="54">
                  <c:v>184</c:v>
                </c:pt>
                <c:pt idx="55">
                  <c:v>176</c:v>
                </c:pt>
                <c:pt idx="56">
                  <c:v>171</c:v>
                </c:pt>
                <c:pt idx="57">
                  <c:v>174</c:v>
                </c:pt>
                <c:pt idx="58">
                  <c:v>171</c:v>
                </c:pt>
                <c:pt idx="59">
                  <c:v>183</c:v>
                </c:pt>
                <c:pt idx="60">
                  <c:v>194</c:v>
                </c:pt>
                <c:pt idx="61">
                  <c:v>214</c:v>
                </c:pt>
                <c:pt idx="62">
                  <c:v>197</c:v>
                </c:pt>
                <c:pt idx="63">
                  <c:v>193</c:v>
                </c:pt>
                <c:pt idx="64">
                  <c:v>196</c:v>
                </c:pt>
                <c:pt idx="65">
                  <c:v>189</c:v>
                </c:pt>
                <c:pt idx="66">
                  <c:v>199</c:v>
                </c:pt>
                <c:pt idx="67">
                  <c:v>223</c:v>
                </c:pt>
                <c:pt idx="68">
                  <c:v>252</c:v>
                </c:pt>
                <c:pt idx="69">
                  <c:v>259</c:v>
                </c:pt>
                <c:pt idx="70">
                  <c:v>277</c:v>
                </c:pt>
                <c:pt idx="71">
                  <c:v>255</c:v>
                </c:pt>
                <c:pt idx="72">
                  <c:v>252</c:v>
                </c:pt>
                <c:pt idx="73">
                  <c:v>285</c:v>
                </c:pt>
                <c:pt idx="74">
                  <c:v>303</c:v>
                </c:pt>
                <c:pt idx="75">
                  <c:v>304</c:v>
                </c:pt>
                <c:pt idx="76">
                  <c:v>321</c:v>
                </c:pt>
                <c:pt idx="77">
                  <c:v>339</c:v>
                </c:pt>
                <c:pt idx="78">
                  <c:v>368</c:v>
                </c:pt>
                <c:pt idx="79">
                  <c:v>364</c:v>
                </c:pt>
                <c:pt idx="80">
                  <c:v>380</c:v>
                </c:pt>
                <c:pt idx="81">
                  <c:v>381</c:v>
                </c:pt>
                <c:pt idx="82">
                  <c:v>431</c:v>
                </c:pt>
                <c:pt idx="83">
                  <c:v>431</c:v>
                </c:pt>
                <c:pt idx="84">
                  <c:v>459</c:v>
                </c:pt>
                <c:pt idx="85">
                  <c:v>456</c:v>
                </c:pt>
                <c:pt idx="86">
                  <c:v>466</c:v>
                </c:pt>
                <c:pt idx="87">
                  <c:v>498</c:v>
                </c:pt>
                <c:pt idx="88">
                  <c:v>503</c:v>
                </c:pt>
                <c:pt idx="89">
                  <c:v>528</c:v>
                </c:pt>
                <c:pt idx="90">
                  <c:v>521</c:v>
                </c:pt>
                <c:pt idx="91">
                  <c:v>529</c:v>
                </c:pt>
                <c:pt idx="92">
                  <c:v>533</c:v>
                </c:pt>
                <c:pt idx="93">
                  <c:v>571</c:v>
                </c:pt>
                <c:pt idx="94">
                  <c:v>620</c:v>
                </c:pt>
                <c:pt idx="95">
                  <c:v>587</c:v>
                </c:pt>
                <c:pt idx="96">
                  <c:v>609</c:v>
                </c:pt>
                <c:pt idx="97">
                  <c:v>612</c:v>
                </c:pt>
                <c:pt idx="98">
                  <c:v>622</c:v>
                </c:pt>
                <c:pt idx="99">
                  <c:v>637</c:v>
                </c:pt>
                <c:pt idx="100">
                  <c:v>645</c:v>
                </c:pt>
                <c:pt idx="101">
                  <c:v>645</c:v>
                </c:pt>
                <c:pt idx="102">
                  <c:v>639</c:v>
                </c:pt>
                <c:pt idx="103">
                  <c:v>639</c:v>
                </c:pt>
                <c:pt idx="104">
                  <c:v>668</c:v>
                </c:pt>
                <c:pt idx="105">
                  <c:v>693</c:v>
                </c:pt>
                <c:pt idx="106">
                  <c:v>685</c:v>
                </c:pt>
                <c:pt idx="107">
                  <c:v>711</c:v>
                </c:pt>
                <c:pt idx="108">
                  <c:v>717</c:v>
                </c:pt>
                <c:pt idx="109">
                  <c:v>694</c:v>
                </c:pt>
                <c:pt idx="110">
                  <c:v>698</c:v>
                </c:pt>
                <c:pt idx="111">
                  <c:v>687</c:v>
                </c:pt>
                <c:pt idx="112">
                  <c:v>704</c:v>
                </c:pt>
                <c:pt idx="113">
                  <c:v>700</c:v>
                </c:pt>
                <c:pt idx="114">
                  <c:v>709</c:v>
                </c:pt>
                <c:pt idx="115">
                  <c:v>717</c:v>
                </c:pt>
                <c:pt idx="116">
                  <c:v>753</c:v>
                </c:pt>
                <c:pt idx="117">
                  <c:v>796</c:v>
                </c:pt>
                <c:pt idx="118">
                  <c:v>808</c:v>
                </c:pt>
                <c:pt idx="119">
                  <c:v>870</c:v>
                </c:pt>
                <c:pt idx="120">
                  <c:v>879</c:v>
                </c:pt>
                <c:pt idx="121">
                  <c:v>913</c:v>
                </c:pt>
                <c:pt idx="122">
                  <c:v>927</c:v>
                </c:pt>
                <c:pt idx="123">
                  <c:v>946</c:v>
                </c:pt>
                <c:pt idx="124">
                  <c:v>940</c:v>
                </c:pt>
                <c:pt idx="125">
                  <c:v>937</c:v>
                </c:pt>
                <c:pt idx="126">
                  <c:v>953</c:v>
                </c:pt>
                <c:pt idx="127">
                  <c:v>948</c:v>
                </c:pt>
                <c:pt idx="128">
                  <c:v>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4D-458A-B349-3B1DC298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25663"/>
        <c:axId val="676630943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  <c:max val="0.75000000000000011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valAx>
        <c:axId val="676630943"/>
        <c:scaling>
          <c:orientation val="minMax"/>
          <c:max val="1000"/>
          <c:min val="-1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25663"/>
        <c:crosses val="max"/>
        <c:crossBetween val="midCat"/>
      </c:valAx>
      <c:valAx>
        <c:axId val="6766256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6630943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Game Score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restart_Mar_2025!$N$1</c:f>
              <c:strCache>
                <c:ptCount val="1"/>
                <c:pt idx="0">
                  <c:v>SB Win 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restart_Mar_2025!$G$2:$G$1000</c:f>
              <c:numCache>
                <c:formatCode>General</c:formatCode>
                <c:ptCount val="999"/>
                <c:pt idx="0">
                  <c:v>208</c:v>
                </c:pt>
                <c:pt idx="1">
                  <c:v>245</c:v>
                </c:pt>
                <c:pt idx="2">
                  <c:v>160</c:v>
                </c:pt>
                <c:pt idx="3">
                  <c:v>234</c:v>
                </c:pt>
                <c:pt idx="4">
                  <c:v>238</c:v>
                </c:pt>
                <c:pt idx="5">
                  <c:v>186</c:v>
                </c:pt>
                <c:pt idx="6">
                  <c:v>228</c:v>
                </c:pt>
                <c:pt idx="7">
                  <c:v>199</c:v>
                </c:pt>
                <c:pt idx="8">
                  <c:v>210</c:v>
                </c:pt>
                <c:pt idx="9">
                  <c:v>192</c:v>
                </c:pt>
                <c:pt idx="10">
                  <c:v>223</c:v>
                </c:pt>
                <c:pt idx="11">
                  <c:v>181</c:v>
                </c:pt>
                <c:pt idx="12">
                  <c:v>162</c:v>
                </c:pt>
                <c:pt idx="13">
                  <c:v>197</c:v>
                </c:pt>
                <c:pt idx="14">
                  <c:v>221</c:v>
                </c:pt>
                <c:pt idx="15">
                  <c:v>205</c:v>
                </c:pt>
                <c:pt idx="16">
                  <c:v>195</c:v>
                </c:pt>
                <c:pt idx="17">
                  <c:v>247</c:v>
                </c:pt>
                <c:pt idx="18">
                  <c:v>225</c:v>
                </c:pt>
                <c:pt idx="19">
                  <c:v>229</c:v>
                </c:pt>
                <c:pt idx="20">
                  <c:v>194</c:v>
                </c:pt>
                <c:pt idx="21">
                  <c:v>226</c:v>
                </c:pt>
                <c:pt idx="22">
                  <c:v>176</c:v>
                </c:pt>
                <c:pt idx="23">
                  <c:v>192</c:v>
                </c:pt>
                <c:pt idx="24">
                  <c:v>204</c:v>
                </c:pt>
                <c:pt idx="25">
                  <c:v>189</c:v>
                </c:pt>
                <c:pt idx="26">
                  <c:v>177</c:v>
                </c:pt>
                <c:pt idx="27">
                  <c:v>275</c:v>
                </c:pt>
                <c:pt idx="28">
                  <c:v>167</c:v>
                </c:pt>
                <c:pt idx="29">
                  <c:v>193</c:v>
                </c:pt>
                <c:pt idx="30">
                  <c:v>154</c:v>
                </c:pt>
                <c:pt idx="31">
                  <c:v>153</c:v>
                </c:pt>
                <c:pt idx="32">
                  <c:v>221</c:v>
                </c:pt>
                <c:pt idx="33">
                  <c:v>218</c:v>
                </c:pt>
                <c:pt idx="34">
                  <c:v>174</c:v>
                </c:pt>
                <c:pt idx="35">
                  <c:v>268</c:v>
                </c:pt>
                <c:pt idx="36">
                  <c:v>217</c:v>
                </c:pt>
                <c:pt idx="37">
                  <c:v>207</c:v>
                </c:pt>
                <c:pt idx="38">
                  <c:v>188</c:v>
                </c:pt>
                <c:pt idx="39">
                  <c:v>168</c:v>
                </c:pt>
                <c:pt idx="40">
                  <c:v>206</c:v>
                </c:pt>
                <c:pt idx="41">
                  <c:v>268</c:v>
                </c:pt>
                <c:pt idx="42">
                  <c:v>152</c:v>
                </c:pt>
                <c:pt idx="43">
                  <c:v>223</c:v>
                </c:pt>
                <c:pt idx="44">
                  <c:v>176</c:v>
                </c:pt>
                <c:pt idx="45">
                  <c:v>243</c:v>
                </c:pt>
                <c:pt idx="46">
                  <c:v>259</c:v>
                </c:pt>
                <c:pt idx="47">
                  <c:v>206</c:v>
                </c:pt>
                <c:pt idx="48">
                  <c:v>197</c:v>
                </c:pt>
                <c:pt idx="49">
                  <c:v>182</c:v>
                </c:pt>
                <c:pt idx="50">
                  <c:v>163</c:v>
                </c:pt>
                <c:pt idx="51">
                  <c:v>254</c:v>
                </c:pt>
                <c:pt idx="52">
                  <c:v>198</c:v>
                </c:pt>
                <c:pt idx="53">
                  <c:v>195</c:v>
                </c:pt>
                <c:pt idx="54">
                  <c:v>178</c:v>
                </c:pt>
                <c:pt idx="55">
                  <c:v>214</c:v>
                </c:pt>
                <c:pt idx="56">
                  <c:v>205</c:v>
                </c:pt>
                <c:pt idx="57">
                  <c:v>153</c:v>
                </c:pt>
                <c:pt idx="58">
                  <c:v>223</c:v>
                </c:pt>
                <c:pt idx="59">
                  <c:v>162</c:v>
                </c:pt>
                <c:pt idx="60">
                  <c:v>205</c:v>
                </c:pt>
                <c:pt idx="61">
                  <c:v>200</c:v>
                </c:pt>
                <c:pt idx="62">
                  <c:v>203</c:v>
                </c:pt>
                <c:pt idx="63">
                  <c:v>284</c:v>
                </c:pt>
                <c:pt idx="64">
                  <c:v>223</c:v>
                </c:pt>
                <c:pt idx="65">
                  <c:v>253</c:v>
                </c:pt>
                <c:pt idx="66">
                  <c:v>180</c:v>
                </c:pt>
                <c:pt idx="67">
                  <c:v>222</c:v>
                </c:pt>
                <c:pt idx="68">
                  <c:v>307</c:v>
                </c:pt>
                <c:pt idx="69">
                  <c:v>221</c:v>
                </c:pt>
                <c:pt idx="70">
                  <c:v>212</c:v>
                </c:pt>
                <c:pt idx="71">
                  <c:v>204</c:v>
                </c:pt>
                <c:pt idx="72">
                  <c:v>201</c:v>
                </c:pt>
                <c:pt idx="73">
                  <c:v>233</c:v>
                </c:pt>
                <c:pt idx="74">
                  <c:v>192</c:v>
                </c:pt>
                <c:pt idx="75">
                  <c:v>199</c:v>
                </c:pt>
                <c:pt idx="76">
                  <c:v>225</c:v>
                </c:pt>
                <c:pt idx="77">
                  <c:v>170</c:v>
                </c:pt>
                <c:pt idx="78">
                  <c:v>239</c:v>
                </c:pt>
                <c:pt idx="79">
                  <c:v>206</c:v>
                </c:pt>
                <c:pt idx="80">
                  <c:v>188</c:v>
                </c:pt>
                <c:pt idx="81">
                  <c:v>153</c:v>
                </c:pt>
                <c:pt idx="82">
                  <c:v>300</c:v>
                </c:pt>
                <c:pt idx="83">
                  <c:v>188</c:v>
                </c:pt>
                <c:pt idx="84">
                  <c:v>220</c:v>
                </c:pt>
                <c:pt idx="85">
                  <c:v>277</c:v>
                </c:pt>
                <c:pt idx="86">
                  <c:v>276</c:v>
                </c:pt>
                <c:pt idx="87">
                  <c:v>248</c:v>
                </c:pt>
                <c:pt idx="88">
                  <c:v>223</c:v>
                </c:pt>
                <c:pt idx="89">
                  <c:v>227</c:v>
                </c:pt>
                <c:pt idx="90">
                  <c:v>181</c:v>
                </c:pt>
                <c:pt idx="91">
                  <c:v>218</c:v>
                </c:pt>
                <c:pt idx="92">
                  <c:v>264</c:v>
                </c:pt>
                <c:pt idx="93">
                  <c:v>282</c:v>
                </c:pt>
                <c:pt idx="94">
                  <c:v>239</c:v>
                </c:pt>
                <c:pt idx="95">
                  <c:v>293</c:v>
                </c:pt>
                <c:pt idx="96">
                  <c:v>248</c:v>
                </c:pt>
                <c:pt idx="97">
                  <c:v>239</c:v>
                </c:pt>
                <c:pt idx="98">
                  <c:v>208</c:v>
                </c:pt>
                <c:pt idx="99">
                  <c:v>179</c:v>
                </c:pt>
                <c:pt idx="100">
                  <c:v>184</c:v>
                </c:pt>
                <c:pt idx="101">
                  <c:v>236</c:v>
                </c:pt>
                <c:pt idx="102">
                  <c:v>248</c:v>
                </c:pt>
                <c:pt idx="103">
                  <c:v>220</c:v>
                </c:pt>
                <c:pt idx="104">
                  <c:v>237</c:v>
                </c:pt>
                <c:pt idx="105">
                  <c:v>237</c:v>
                </c:pt>
                <c:pt idx="106">
                  <c:v>236</c:v>
                </c:pt>
                <c:pt idx="107">
                  <c:v>252</c:v>
                </c:pt>
                <c:pt idx="108">
                  <c:v>222</c:v>
                </c:pt>
                <c:pt idx="109">
                  <c:v>219</c:v>
                </c:pt>
                <c:pt idx="110">
                  <c:v>202</c:v>
                </c:pt>
                <c:pt idx="111">
                  <c:v>221</c:v>
                </c:pt>
                <c:pt idx="112">
                  <c:v>293</c:v>
                </c:pt>
                <c:pt idx="113">
                  <c:v>212</c:v>
                </c:pt>
                <c:pt idx="114">
                  <c:v>223</c:v>
                </c:pt>
                <c:pt idx="115">
                  <c:v>182</c:v>
                </c:pt>
                <c:pt idx="116">
                  <c:v>218</c:v>
                </c:pt>
                <c:pt idx="117">
                  <c:v>231</c:v>
                </c:pt>
                <c:pt idx="118">
                  <c:v>266</c:v>
                </c:pt>
                <c:pt idx="119">
                  <c:v>196</c:v>
                </c:pt>
                <c:pt idx="120">
                  <c:v>219</c:v>
                </c:pt>
                <c:pt idx="121">
                  <c:v>188</c:v>
                </c:pt>
                <c:pt idx="122">
                  <c:v>232</c:v>
                </c:pt>
                <c:pt idx="123">
                  <c:v>241</c:v>
                </c:pt>
                <c:pt idx="124">
                  <c:v>248</c:v>
                </c:pt>
                <c:pt idx="125">
                  <c:v>225</c:v>
                </c:pt>
                <c:pt idx="126">
                  <c:v>196</c:v>
                </c:pt>
                <c:pt idx="127">
                  <c:v>219</c:v>
                </c:pt>
                <c:pt idx="128">
                  <c:v>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6-4C76-93BC-E4C36D32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1"/>
          <c:order val="0"/>
          <c:tx>
            <c:strRef>
              <c:f>restart_Mar_2025!$E$1</c:f>
              <c:strCache>
                <c:ptCount val="1"/>
                <c:pt idx="0">
                  <c:v>SB Score</c:v>
                </c:pt>
              </c:strCache>
            </c:strRef>
          </c:tx>
          <c:spPr>
            <a:ln w="25400">
              <a:noFill/>
            </a:ln>
          </c:spPr>
          <c:marker>
            <c:spPr>
              <a:solidFill>
                <a:schemeClr val="accent1"/>
              </a:solidFill>
            </c:spPr>
          </c:marker>
          <c:trendline>
            <c:spPr>
              <a:ln w="12700">
                <a:solidFill>
                  <a:schemeClr val="accent1"/>
                </a:solidFill>
              </a:ln>
            </c:spPr>
            <c:trendlineType val="movingAvg"/>
            <c:period val="15"/>
            <c:dispRSqr val="1"/>
            <c:dispEq val="0"/>
            <c:trendlineLbl>
              <c:layout>
                <c:manualLayout>
                  <c:x val="8.7205073358441937E-2"/>
                  <c:y val="-9.6431908859689382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restart_Mar_2025!$E$2:$E$1000</c:f>
              <c:numCache>
                <c:formatCode>General</c:formatCode>
                <c:ptCount val="999"/>
                <c:pt idx="0">
                  <c:v>100</c:v>
                </c:pt>
                <c:pt idx="1">
                  <c:v>115</c:v>
                </c:pt>
                <c:pt idx="2">
                  <c:v>78</c:v>
                </c:pt>
                <c:pt idx="3">
                  <c:v>106</c:v>
                </c:pt>
                <c:pt idx="4">
                  <c:v>103</c:v>
                </c:pt>
                <c:pt idx="5">
                  <c:v>82</c:v>
                </c:pt>
                <c:pt idx="6">
                  <c:v>130</c:v>
                </c:pt>
                <c:pt idx="7">
                  <c:v>102</c:v>
                </c:pt>
                <c:pt idx="8">
                  <c:v>101</c:v>
                </c:pt>
                <c:pt idx="9">
                  <c:v>98</c:v>
                </c:pt>
                <c:pt idx="10">
                  <c:v>125</c:v>
                </c:pt>
                <c:pt idx="11">
                  <c:v>98</c:v>
                </c:pt>
                <c:pt idx="12">
                  <c:v>72</c:v>
                </c:pt>
                <c:pt idx="13">
                  <c:v>117</c:v>
                </c:pt>
                <c:pt idx="14">
                  <c:v>109</c:v>
                </c:pt>
                <c:pt idx="15">
                  <c:v>102</c:v>
                </c:pt>
                <c:pt idx="16">
                  <c:v>74</c:v>
                </c:pt>
                <c:pt idx="17">
                  <c:v>136</c:v>
                </c:pt>
                <c:pt idx="18">
                  <c:v>121</c:v>
                </c:pt>
                <c:pt idx="19">
                  <c:v>109</c:v>
                </c:pt>
                <c:pt idx="20">
                  <c:v>92</c:v>
                </c:pt>
                <c:pt idx="21">
                  <c:v>114</c:v>
                </c:pt>
                <c:pt idx="22">
                  <c:v>80</c:v>
                </c:pt>
                <c:pt idx="23">
                  <c:v>87</c:v>
                </c:pt>
                <c:pt idx="24">
                  <c:v>90</c:v>
                </c:pt>
                <c:pt idx="25">
                  <c:v>95</c:v>
                </c:pt>
                <c:pt idx="26">
                  <c:v>86</c:v>
                </c:pt>
                <c:pt idx="27">
                  <c:v>127</c:v>
                </c:pt>
                <c:pt idx="28">
                  <c:v>78</c:v>
                </c:pt>
                <c:pt idx="29">
                  <c:v>102</c:v>
                </c:pt>
                <c:pt idx="30">
                  <c:v>74</c:v>
                </c:pt>
                <c:pt idx="31">
                  <c:v>79</c:v>
                </c:pt>
                <c:pt idx="32">
                  <c:v>134</c:v>
                </c:pt>
                <c:pt idx="33">
                  <c:v>118</c:v>
                </c:pt>
                <c:pt idx="34">
                  <c:v>90</c:v>
                </c:pt>
                <c:pt idx="35">
                  <c:v>132</c:v>
                </c:pt>
                <c:pt idx="36">
                  <c:v>106</c:v>
                </c:pt>
                <c:pt idx="37">
                  <c:v>116</c:v>
                </c:pt>
                <c:pt idx="38">
                  <c:v>93</c:v>
                </c:pt>
                <c:pt idx="39">
                  <c:v>96</c:v>
                </c:pt>
                <c:pt idx="40">
                  <c:v>113</c:v>
                </c:pt>
                <c:pt idx="41">
                  <c:v>123</c:v>
                </c:pt>
                <c:pt idx="42">
                  <c:v>78</c:v>
                </c:pt>
                <c:pt idx="43">
                  <c:v>131</c:v>
                </c:pt>
                <c:pt idx="44">
                  <c:v>94</c:v>
                </c:pt>
                <c:pt idx="45">
                  <c:v>124</c:v>
                </c:pt>
                <c:pt idx="46">
                  <c:v>140</c:v>
                </c:pt>
                <c:pt idx="47">
                  <c:v>118</c:v>
                </c:pt>
                <c:pt idx="48">
                  <c:v>98</c:v>
                </c:pt>
                <c:pt idx="49">
                  <c:v>81</c:v>
                </c:pt>
                <c:pt idx="50">
                  <c:v>102</c:v>
                </c:pt>
                <c:pt idx="51">
                  <c:v>144</c:v>
                </c:pt>
                <c:pt idx="52">
                  <c:v>116</c:v>
                </c:pt>
                <c:pt idx="53">
                  <c:v>98</c:v>
                </c:pt>
                <c:pt idx="54">
                  <c:v>88</c:v>
                </c:pt>
                <c:pt idx="55">
                  <c:v>103</c:v>
                </c:pt>
                <c:pt idx="56">
                  <c:v>100</c:v>
                </c:pt>
                <c:pt idx="57">
                  <c:v>78</c:v>
                </c:pt>
                <c:pt idx="58">
                  <c:v>110</c:v>
                </c:pt>
                <c:pt idx="59">
                  <c:v>87</c:v>
                </c:pt>
                <c:pt idx="60">
                  <c:v>108</c:v>
                </c:pt>
                <c:pt idx="61">
                  <c:v>110</c:v>
                </c:pt>
                <c:pt idx="62">
                  <c:v>93</c:v>
                </c:pt>
                <c:pt idx="63">
                  <c:v>140</c:v>
                </c:pt>
                <c:pt idx="64">
                  <c:v>113</c:v>
                </c:pt>
                <c:pt idx="65">
                  <c:v>123</c:v>
                </c:pt>
                <c:pt idx="66">
                  <c:v>95</c:v>
                </c:pt>
                <c:pt idx="67">
                  <c:v>123</c:v>
                </c:pt>
                <c:pt idx="68">
                  <c:v>168</c:v>
                </c:pt>
                <c:pt idx="69">
                  <c:v>114</c:v>
                </c:pt>
                <c:pt idx="70">
                  <c:v>115</c:v>
                </c:pt>
                <c:pt idx="71">
                  <c:v>91</c:v>
                </c:pt>
                <c:pt idx="72">
                  <c:v>99</c:v>
                </c:pt>
                <c:pt idx="73">
                  <c:v>133</c:v>
                </c:pt>
                <c:pt idx="74">
                  <c:v>105</c:v>
                </c:pt>
                <c:pt idx="75">
                  <c:v>100</c:v>
                </c:pt>
                <c:pt idx="76">
                  <c:v>121</c:v>
                </c:pt>
                <c:pt idx="77">
                  <c:v>94</c:v>
                </c:pt>
                <c:pt idx="78">
                  <c:v>134</c:v>
                </c:pt>
                <c:pt idx="79">
                  <c:v>101</c:v>
                </c:pt>
                <c:pt idx="80">
                  <c:v>102</c:v>
                </c:pt>
                <c:pt idx="81">
                  <c:v>77</c:v>
                </c:pt>
                <c:pt idx="82">
                  <c:v>175</c:v>
                </c:pt>
                <c:pt idx="83">
                  <c:v>94</c:v>
                </c:pt>
                <c:pt idx="84">
                  <c:v>124</c:v>
                </c:pt>
                <c:pt idx="85">
                  <c:v>137</c:v>
                </c:pt>
                <c:pt idx="86">
                  <c:v>143</c:v>
                </c:pt>
                <c:pt idx="87">
                  <c:v>140</c:v>
                </c:pt>
                <c:pt idx="88">
                  <c:v>114</c:v>
                </c:pt>
                <c:pt idx="89">
                  <c:v>126</c:v>
                </c:pt>
                <c:pt idx="90">
                  <c:v>87</c:v>
                </c:pt>
                <c:pt idx="91">
                  <c:v>113</c:v>
                </c:pt>
                <c:pt idx="92">
                  <c:v>134</c:v>
                </c:pt>
                <c:pt idx="93">
                  <c:v>160</c:v>
                </c:pt>
                <c:pt idx="94">
                  <c:v>144</c:v>
                </c:pt>
                <c:pt idx="95">
                  <c:v>130</c:v>
                </c:pt>
                <c:pt idx="96">
                  <c:v>135</c:v>
                </c:pt>
                <c:pt idx="97">
                  <c:v>121</c:v>
                </c:pt>
                <c:pt idx="98">
                  <c:v>109</c:v>
                </c:pt>
                <c:pt idx="99">
                  <c:v>97</c:v>
                </c:pt>
                <c:pt idx="100">
                  <c:v>96</c:v>
                </c:pt>
                <c:pt idx="101">
                  <c:v>118</c:v>
                </c:pt>
                <c:pt idx="102">
                  <c:v>121</c:v>
                </c:pt>
                <c:pt idx="103">
                  <c:v>110</c:v>
                </c:pt>
                <c:pt idx="104">
                  <c:v>133</c:v>
                </c:pt>
                <c:pt idx="105">
                  <c:v>131</c:v>
                </c:pt>
                <c:pt idx="106">
                  <c:v>114</c:v>
                </c:pt>
                <c:pt idx="107">
                  <c:v>139</c:v>
                </c:pt>
                <c:pt idx="108">
                  <c:v>114</c:v>
                </c:pt>
                <c:pt idx="109">
                  <c:v>98</c:v>
                </c:pt>
                <c:pt idx="110">
                  <c:v>103</c:v>
                </c:pt>
                <c:pt idx="111">
                  <c:v>105</c:v>
                </c:pt>
                <c:pt idx="112">
                  <c:v>155</c:v>
                </c:pt>
                <c:pt idx="113">
                  <c:v>104</c:v>
                </c:pt>
                <c:pt idx="114">
                  <c:v>116</c:v>
                </c:pt>
                <c:pt idx="115">
                  <c:v>95</c:v>
                </c:pt>
                <c:pt idx="116">
                  <c:v>127</c:v>
                </c:pt>
                <c:pt idx="117">
                  <c:v>137</c:v>
                </c:pt>
                <c:pt idx="118">
                  <c:v>139</c:v>
                </c:pt>
                <c:pt idx="119">
                  <c:v>129</c:v>
                </c:pt>
                <c:pt idx="120">
                  <c:v>114</c:v>
                </c:pt>
                <c:pt idx="121">
                  <c:v>111</c:v>
                </c:pt>
                <c:pt idx="122">
                  <c:v>123</c:v>
                </c:pt>
                <c:pt idx="123">
                  <c:v>130</c:v>
                </c:pt>
                <c:pt idx="124">
                  <c:v>121</c:v>
                </c:pt>
                <c:pt idx="125">
                  <c:v>111</c:v>
                </c:pt>
                <c:pt idx="126">
                  <c:v>106</c:v>
                </c:pt>
                <c:pt idx="127">
                  <c:v>107</c:v>
                </c:pt>
                <c:pt idx="128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5E-4A0D-ABF7-53E004A5AEE7}"/>
            </c:ext>
          </c:extLst>
        </c:ser>
        <c:ser>
          <c:idx val="0"/>
          <c:order val="1"/>
          <c:tx>
            <c:strRef>
              <c:f>restart_Mar_2025!$F$1</c:f>
              <c:strCache>
                <c:ptCount val="1"/>
                <c:pt idx="0">
                  <c:v>AV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>
                <a:solidFill>
                  <a:schemeClr val="accent2"/>
                </a:solidFill>
              </a:ln>
            </c:spPr>
            <c:trendlineType val="movingAvg"/>
            <c:period val="15"/>
            <c:dispRSqr val="1"/>
            <c:dispEq val="0"/>
            <c:trendlineLbl>
              <c:numFmt formatCode="General" sourceLinked="0"/>
            </c:trendlineLbl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restart_Mar_2025!$F$2:$F$1000</c:f>
              <c:numCache>
                <c:formatCode>General</c:formatCode>
                <c:ptCount val="999"/>
                <c:pt idx="0">
                  <c:v>108</c:v>
                </c:pt>
                <c:pt idx="1">
                  <c:v>130</c:v>
                </c:pt>
                <c:pt idx="2">
                  <c:v>82</c:v>
                </c:pt>
                <c:pt idx="3">
                  <c:v>128</c:v>
                </c:pt>
                <c:pt idx="4">
                  <c:v>135</c:v>
                </c:pt>
                <c:pt idx="5">
                  <c:v>104</c:v>
                </c:pt>
                <c:pt idx="6">
                  <c:v>98</c:v>
                </c:pt>
                <c:pt idx="7">
                  <c:v>97</c:v>
                </c:pt>
                <c:pt idx="8">
                  <c:v>109</c:v>
                </c:pt>
                <c:pt idx="9">
                  <c:v>94</c:v>
                </c:pt>
                <c:pt idx="10">
                  <c:v>98</c:v>
                </c:pt>
                <c:pt idx="11">
                  <c:v>83</c:v>
                </c:pt>
                <c:pt idx="12">
                  <c:v>90</c:v>
                </c:pt>
                <c:pt idx="13">
                  <c:v>80</c:v>
                </c:pt>
                <c:pt idx="14">
                  <c:v>112</c:v>
                </c:pt>
                <c:pt idx="15">
                  <c:v>103</c:v>
                </c:pt>
                <c:pt idx="16">
                  <c:v>121</c:v>
                </c:pt>
                <c:pt idx="17">
                  <c:v>111</c:v>
                </c:pt>
                <c:pt idx="18">
                  <c:v>104</c:v>
                </c:pt>
                <c:pt idx="19">
                  <c:v>120</c:v>
                </c:pt>
                <c:pt idx="20">
                  <c:v>102</c:v>
                </c:pt>
                <c:pt idx="21">
                  <c:v>112</c:v>
                </c:pt>
                <c:pt idx="22">
                  <c:v>96</c:v>
                </c:pt>
                <c:pt idx="23">
                  <c:v>105</c:v>
                </c:pt>
                <c:pt idx="24">
                  <c:v>114</c:v>
                </c:pt>
                <c:pt idx="25">
                  <c:v>94</c:v>
                </c:pt>
                <c:pt idx="26">
                  <c:v>91</c:v>
                </c:pt>
                <c:pt idx="27">
                  <c:v>148</c:v>
                </c:pt>
                <c:pt idx="28">
                  <c:v>89</c:v>
                </c:pt>
                <c:pt idx="29">
                  <c:v>91</c:v>
                </c:pt>
                <c:pt idx="30">
                  <c:v>80</c:v>
                </c:pt>
                <c:pt idx="31">
                  <c:v>74</c:v>
                </c:pt>
                <c:pt idx="32">
                  <c:v>87</c:v>
                </c:pt>
                <c:pt idx="33">
                  <c:v>100</c:v>
                </c:pt>
                <c:pt idx="34">
                  <c:v>84</c:v>
                </c:pt>
                <c:pt idx="35">
                  <c:v>136</c:v>
                </c:pt>
                <c:pt idx="36">
                  <c:v>111</c:v>
                </c:pt>
                <c:pt idx="37">
                  <c:v>91</c:v>
                </c:pt>
                <c:pt idx="38">
                  <c:v>95</c:v>
                </c:pt>
                <c:pt idx="39">
                  <c:v>72</c:v>
                </c:pt>
                <c:pt idx="40">
                  <c:v>93</c:v>
                </c:pt>
                <c:pt idx="41">
                  <c:v>145</c:v>
                </c:pt>
                <c:pt idx="42">
                  <c:v>74</c:v>
                </c:pt>
                <c:pt idx="43">
                  <c:v>92</c:v>
                </c:pt>
                <c:pt idx="44">
                  <c:v>82</c:v>
                </c:pt>
                <c:pt idx="45">
                  <c:v>119</c:v>
                </c:pt>
                <c:pt idx="46">
                  <c:v>119</c:v>
                </c:pt>
                <c:pt idx="47">
                  <c:v>88</c:v>
                </c:pt>
                <c:pt idx="48">
                  <c:v>99</c:v>
                </c:pt>
                <c:pt idx="49">
                  <c:v>101</c:v>
                </c:pt>
                <c:pt idx="50">
                  <c:v>61</c:v>
                </c:pt>
                <c:pt idx="51">
                  <c:v>110</c:v>
                </c:pt>
                <c:pt idx="52">
                  <c:v>82</c:v>
                </c:pt>
                <c:pt idx="53">
                  <c:v>97</c:v>
                </c:pt>
                <c:pt idx="54">
                  <c:v>90</c:v>
                </c:pt>
                <c:pt idx="55">
                  <c:v>111</c:v>
                </c:pt>
                <c:pt idx="56">
                  <c:v>105</c:v>
                </c:pt>
                <c:pt idx="57">
                  <c:v>75</c:v>
                </c:pt>
                <c:pt idx="58">
                  <c:v>113</c:v>
                </c:pt>
                <c:pt idx="59">
                  <c:v>75</c:v>
                </c:pt>
                <c:pt idx="60">
                  <c:v>97</c:v>
                </c:pt>
                <c:pt idx="61">
                  <c:v>90</c:v>
                </c:pt>
                <c:pt idx="62">
                  <c:v>110</c:v>
                </c:pt>
                <c:pt idx="63">
                  <c:v>144</c:v>
                </c:pt>
                <c:pt idx="64">
                  <c:v>110</c:v>
                </c:pt>
                <c:pt idx="65">
                  <c:v>130</c:v>
                </c:pt>
                <c:pt idx="66">
                  <c:v>85</c:v>
                </c:pt>
                <c:pt idx="67">
                  <c:v>99</c:v>
                </c:pt>
                <c:pt idx="68">
                  <c:v>139</c:v>
                </c:pt>
                <c:pt idx="69">
                  <c:v>107</c:v>
                </c:pt>
                <c:pt idx="70">
                  <c:v>97</c:v>
                </c:pt>
                <c:pt idx="71">
                  <c:v>113</c:v>
                </c:pt>
                <c:pt idx="72">
                  <c:v>102</c:v>
                </c:pt>
                <c:pt idx="73">
                  <c:v>100</c:v>
                </c:pt>
                <c:pt idx="74">
                  <c:v>87</c:v>
                </c:pt>
                <c:pt idx="75">
                  <c:v>99</c:v>
                </c:pt>
                <c:pt idx="76">
                  <c:v>104</c:v>
                </c:pt>
                <c:pt idx="77">
                  <c:v>76</c:v>
                </c:pt>
                <c:pt idx="78">
                  <c:v>105</c:v>
                </c:pt>
                <c:pt idx="79">
                  <c:v>105</c:v>
                </c:pt>
                <c:pt idx="80">
                  <c:v>86</c:v>
                </c:pt>
                <c:pt idx="81">
                  <c:v>76</c:v>
                </c:pt>
                <c:pt idx="82">
                  <c:v>125</c:v>
                </c:pt>
                <c:pt idx="83">
                  <c:v>94</c:v>
                </c:pt>
                <c:pt idx="84">
                  <c:v>96</c:v>
                </c:pt>
                <c:pt idx="85">
                  <c:v>140</c:v>
                </c:pt>
                <c:pt idx="86">
                  <c:v>133</c:v>
                </c:pt>
                <c:pt idx="87">
                  <c:v>108</c:v>
                </c:pt>
                <c:pt idx="88">
                  <c:v>109</c:v>
                </c:pt>
                <c:pt idx="89">
                  <c:v>101</c:v>
                </c:pt>
                <c:pt idx="90">
                  <c:v>94</c:v>
                </c:pt>
                <c:pt idx="91">
                  <c:v>105</c:v>
                </c:pt>
                <c:pt idx="92">
                  <c:v>130</c:v>
                </c:pt>
                <c:pt idx="93">
                  <c:v>122</c:v>
                </c:pt>
                <c:pt idx="94">
                  <c:v>95</c:v>
                </c:pt>
                <c:pt idx="95">
                  <c:v>163</c:v>
                </c:pt>
                <c:pt idx="96">
                  <c:v>113</c:v>
                </c:pt>
                <c:pt idx="97">
                  <c:v>118</c:v>
                </c:pt>
                <c:pt idx="98">
                  <c:v>99</c:v>
                </c:pt>
                <c:pt idx="99">
                  <c:v>82</c:v>
                </c:pt>
                <c:pt idx="100">
                  <c:v>88</c:v>
                </c:pt>
                <c:pt idx="101">
                  <c:v>118</c:v>
                </c:pt>
                <c:pt idx="102">
                  <c:v>127</c:v>
                </c:pt>
                <c:pt idx="103">
                  <c:v>110</c:v>
                </c:pt>
                <c:pt idx="104">
                  <c:v>104</c:v>
                </c:pt>
                <c:pt idx="105">
                  <c:v>106</c:v>
                </c:pt>
                <c:pt idx="106">
                  <c:v>122</c:v>
                </c:pt>
                <c:pt idx="107">
                  <c:v>113</c:v>
                </c:pt>
                <c:pt idx="108">
                  <c:v>108</c:v>
                </c:pt>
                <c:pt idx="109">
                  <c:v>121</c:v>
                </c:pt>
                <c:pt idx="110">
                  <c:v>99</c:v>
                </c:pt>
                <c:pt idx="111">
                  <c:v>116</c:v>
                </c:pt>
                <c:pt idx="112">
                  <c:v>138</c:v>
                </c:pt>
                <c:pt idx="113">
                  <c:v>108</c:v>
                </c:pt>
                <c:pt idx="114">
                  <c:v>107</c:v>
                </c:pt>
                <c:pt idx="115">
                  <c:v>87</c:v>
                </c:pt>
                <c:pt idx="116">
                  <c:v>91</c:v>
                </c:pt>
                <c:pt idx="117">
                  <c:v>94</c:v>
                </c:pt>
                <c:pt idx="118">
                  <c:v>127</c:v>
                </c:pt>
                <c:pt idx="119">
                  <c:v>67</c:v>
                </c:pt>
                <c:pt idx="120">
                  <c:v>105</c:v>
                </c:pt>
                <c:pt idx="121">
                  <c:v>77</c:v>
                </c:pt>
                <c:pt idx="122">
                  <c:v>109</c:v>
                </c:pt>
                <c:pt idx="123">
                  <c:v>111</c:v>
                </c:pt>
                <c:pt idx="124">
                  <c:v>127</c:v>
                </c:pt>
                <c:pt idx="125">
                  <c:v>114</c:v>
                </c:pt>
                <c:pt idx="126">
                  <c:v>90</c:v>
                </c:pt>
                <c:pt idx="127">
                  <c:v>112</c:v>
                </c:pt>
                <c:pt idx="128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5E-4A0D-ABF7-53E004A5A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differential</a:t>
            </a: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75025030378234E-2"/>
          <c:y val="1.893385797080963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v>Score diff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restart_Mar_2025!$I$2:$I$1000</c:f>
              <c:numCache>
                <c:formatCode>General</c:formatCode>
                <c:ptCount val="999"/>
                <c:pt idx="0">
                  <c:v>8</c:v>
                </c:pt>
                <c:pt idx="1">
                  <c:v>15</c:v>
                </c:pt>
                <c:pt idx="2">
                  <c:v>4</c:v>
                </c:pt>
                <c:pt idx="3">
                  <c:v>22</c:v>
                </c:pt>
                <c:pt idx="4">
                  <c:v>32</c:v>
                </c:pt>
                <c:pt idx="5">
                  <c:v>22</c:v>
                </c:pt>
                <c:pt idx="6">
                  <c:v>32</c:v>
                </c:pt>
                <c:pt idx="7">
                  <c:v>5</c:v>
                </c:pt>
                <c:pt idx="8">
                  <c:v>8</c:v>
                </c:pt>
                <c:pt idx="9">
                  <c:v>4</c:v>
                </c:pt>
                <c:pt idx="10">
                  <c:v>27</c:v>
                </c:pt>
                <c:pt idx="11">
                  <c:v>15</c:v>
                </c:pt>
                <c:pt idx="12">
                  <c:v>18</c:v>
                </c:pt>
                <c:pt idx="13">
                  <c:v>37</c:v>
                </c:pt>
                <c:pt idx="14">
                  <c:v>3</c:v>
                </c:pt>
                <c:pt idx="15">
                  <c:v>1</c:v>
                </c:pt>
                <c:pt idx="16">
                  <c:v>47</c:v>
                </c:pt>
                <c:pt idx="17">
                  <c:v>25</c:v>
                </c:pt>
                <c:pt idx="18">
                  <c:v>17</c:v>
                </c:pt>
                <c:pt idx="19">
                  <c:v>11</c:v>
                </c:pt>
                <c:pt idx="20">
                  <c:v>10</c:v>
                </c:pt>
                <c:pt idx="21">
                  <c:v>2</c:v>
                </c:pt>
                <c:pt idx="22">
                  <c:v>16</c:v>
                </c:pt>
                <c:pt idx="23">
                  <c:v>18</c:v>
                </c:pt>
                <c:pt idx="24">
                  <c:v>24</c:v>
                </c:pt>
                <c:pt idx="25">
                  <c:v>1</c:v>
                </c:pt>
                <c:pt idx="26">
                  <c:v>5</c:v>
                </c:pt>
                <c:pt idx="27">
                  <c:v>21</c:v>
                </c:pt>
                <c:pt idx="28">
                  <c:v>11</c:v>
                </c:pt>
                <c:pt idx="29">
                  <c:v>11</c:v>
                </c:pt>
                <c:pt idx="30">
                  <c:v>6</c:v>
                </c:pt>
                <c:pt idx="31">
                  <c:v>5</c:v>
                </c:pt>
                <c:pt idx="32">
                  <c:v>47</c:v>
                </c:pt>
                <c:pt idx="33">
                  <c:v>18</c:v>
                </c:pt>
                <c:pt idx="34">
                  <c:v>6</c:v>
                </c:pt>
                <c:pt idx="35">
                  <c:v>4</c:v>
                </c:pt>
                <c:pt idx="36">
                  <c:v>5</c:v>
                </c:pt>
                <c:pt idx="37">
                  <c:v>25</c:v>
                </c:pt>
                <c:pt idx="38">
                  <c:v>2</c:v>
                </c:pt>
                <c:pt idx="39">
                  <c:v>24</c:v>
                </c:pt>
                <c:pt idx="40">
                  <c:v>20</c:v>
                </c:pt>
                <c:pt idx="41">
                  <c:v>22</c:v>
                </c:pt>
                <c:pt idx="42">
                  <c:v>4</c:v>
                </c:pt>
                <c:pt idx="43">
                  <c:v>39</c:v>
                </c:pt>
                <c:pt idx="44">
                  <c:v>12</c:v>
                </c:pt>
                <c:pt idx="45">
                  <c:v>5</c:v>
                </c:pt>
                <c:pt idx="46">
                  <c:v>21</c:v>
                </c:pt>
                <c:pt idx="47">
                  <c:v>30</c:v>
                </c:pt>
                <c:pt idx="48">
                  <c:v>1</c:v>
                </c:pt>
                <c:pt idx="49">
                  <c:v>20</c:v>
                </c:pt>
                <c:pt idx="50">
                  <c:v>41</c:v>
                </c:pt>
                <c:pt idx="51">
                  <c:v>34</c:v>
                </c:pt>
                <c:pt idx="52">
                  <c:v>34</c:v>
                </c:pt>
                <c:pt idx="53">
                  <c:v>1</c:v>
                </c:pt>
                <c:pt idx="54">
                  <c:v>2</c:v>
                </c:pt>
                <c:pt idx="55">
                  <c:v>8</c:v>
                </c:pt>
                <c:pt idx="56">
                  <c:v>5</c:v>
                </c:pt>
                <c:pt idx="57">
                  <c:v>3</c:v>
                </c:pt>
                <c:pt idx="58">
                  <c:v>3</c:v>
                </c:pt>
                <c:pt idx="59">
                  <c:v>12</c:v>
                </c:pt>
                <c:pt idx="60">
                  <c:v>11</c:v>
                </c:pt>
                <c:pt idx="61">
                  <c:v>20</c:v>
                </c:pt>
                <c:pt idx="62">
                  <c:v>17</c:v>
                </c:pt>
                <c:pt idx="63">
                  <c:v>4</c:v>
                </c:pt>
                <c:pt idx="64">
                  <c:v>3</c:v>
                </c:pt>
                <c:pt idx="65">
                  <c:v>7</c:v>
                </c:pt>
                <c:pt idx="66">
                  <c:v>10</c:v>
                </c:pt>
                <c:pt idx="67">
                  <c:v>24</c:v>
                </c:pt>
                <c:pt idx="68">
                  <c:v>29</c:v>
                </c:pt>
                <c:pt idx="69">
                  <c:v>7</c:v>
                </c:pt>
                <c:pt idx="70">
                  <c:v>18</c:v>
                </c:pt>
                <c:pt idx="71">
                  <c:v>22</c:v>
                </c:pt>
                <c:pt idx="72">
                  <c:v>3</c:v>
                </c:pt>
                <c:pt idx="73">
                  <c:v>33</c:v>
                </c:pt>
                <c:pt idx="74">
                  <c:v>18</c:v>
                </c:pt>
                <c:pt idx="75">
                  <c:v>1</c:v>
                </c:pt>
                <c:pt idx="76">
                  <c:v>17</c:v>
                </c:pt>
                <c:pt idx="77">
                  <c:v>18</c:v>
                </c:pt>
                <c:pt idx="78">
                  <c:v>29</c:v>
                </c:pt>
                <c:pt idx="79">
                  <c:v>4</c:v>
                </c:pt>
                <c:pt idx="80">
                  <c:v>16</c:v>
                </c:pt>
                <c:pt idx="81">
                  <c:v>1</c:v>
                </c:pt>
                <c:pt idx="82">
                  <c:v>50</c:v>
                </c:pt>
                <c:pt idx="83">
                  <c:v>0</c:v>
                </c:pt>
                <c:pt idx="84">
                  <c:v>28</c:v>
                </c:pt>
                <c:pt idx="85">
                  <c:v>3</c:v>
                </c:pt>
                <c:pt idx="86">
                  <c:v>10</c:v>
                </c:pt>
                <c:pt idx="87">
                  <c:v>32</c:v>
                </c:pt>
                <c:pt idx="88">
                  <c:v>5</c:v>
                </c:pt>
                <c:pt idx="89">
                  <c:v>25</c:v>
                </c:pt>
                <c:pt idx="90">
                  <c:v>7</c:v>
                </c:pt>
                <c:pt idx="91">
                  <c:v>8</c:v>
                </c:pt>
                <c:pt idx="92">
                  <c:v>4</c:v>
                </c:pt>
                <c:pt idx="93">
                  <c:v>38</c:v>
                </c:pt>
                <c:pt idx="94">
                  <c:v>49</c:v>
                </c:pt>
                <c:pt idx="95">
                  <c:v>33</c:v>
                </c:pt>
                <c:pt idx="96">
                  <c:v>22</c:v>
                </c:pt>
                <c:pt idx="97">
                  <c:v>3</c:v>
                </c:pt>
                <c:pt idx="98">
                  <c:v>10</c:v>
                </c:pt>
                <c:pt idx="99">
                  <c:v>15</c:v>
                </c:pt>
                <c:pt idx="100">
                  <c:v>8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29</c:v>
                </c:pt>
                <c:pt idx="105">
                  <c:v>25</c:v>
                </c:pt>
                <c:pt idx="106">
                  <c:v>8</c:v>
                </c:pt>
                <c:pt idx="107">
                  <c:v>26</c:v>
                </c:pt>
                <c:pt idx="108">
                  <c:v>6</c:v>
                </c:pt>
                <c:pt idx="109">
                  <c:v>23</c:v>
                </c:pt>
                <c:pt idx="110">
                  <c:v>4</c:v>
                </c:pt>
                <c:pt idx="111">
                  <c:v>11</c:v>
                </c:pt>
                <c:pt idx="112">
                  <c:v>17</c:v>
                </c:pt>
                <c:pt idx="113">
                  <c:v>4</c:v>
                </c:pt>
                <c:pt idx="114">
                  <c:v>9</c:v>
                </c:pt>
                <c:pt idx="115">
                  <c:v>8</c:v>
                </c:pt>
                <c:pt idx="116">
                  <c:v>36</c:v>
                </c:pt>
                <c:pt idx="117">
                  <c:v>43</c:v>
                </c:pt>
                <c:pt idx="118">
                  <c:v>12</c:v>
                </c:pt>
                <c:pt idx="119">
                  <c:v>62</c:v>
                </c:pt>
                <c:pt idx="120">
                  <c:v>9</c:v>
                </c:pt>
                <c:pt idx="121">
                  <c:v>34</c:v>
                </c:pt>
                <c:pt idx="122">
                  <c:v>14</c:v>
                </c:pt>
                <c:pt idx="123">
                  <c:v>19</c:v>
                </c:pt>
                <c:pt idx="124">
                  <c:v>6</c:v>
                </c:pt>
                <c:pt idx="125">
                  <c:v>3</c:v>
                </c:pt>
                <c:pt idx="126">
                  <c:v>16</c:v>
                </c:pt>
                <c:pt idx="127">
                  <c:v>5</c:v>
                </c:pt>
                <c:pt idx="128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6-4EBF-9EF8-6EC140C5D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Dist'n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'Score pdfs'!$H$3</c:f>
              <c:strCache>
                <c:ptCount val="1"/>
                <c:pt idx="0">
                  <c:v>SB Freq.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'Score pdfs'!$G$4:$G$32</c:f>
              <c:numCache>
                <c:formatCode>General</c:formatCode>
                <c:ptCount val="29"/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</c:numCache>
            </c:numRef>
          </c:cat>
          <c:val>
            <c:numRef>
              <c:f>'Score pdfs'!$H$4:$H$32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7</c:v>
                </c:pt>
                <c:pt idx="7">
                  <c:v>2</c:v>
                </c:pt>
                <c:pt idx="8">
                  <c:v>7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13</c:v>
                </c:pt>
                <c:pt idx="14">
                  <c:v>7</c:v>
                </c:pt>
                <c:pt idx="15">
                  <c:v>12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3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D-4716-BA33-B831D3AC7FD1}"/>
            </c:ext>
          </c:extLst>
        </c:ser>
        <c:ser>
          <c:idx val="2"/>
          <c:order val="1"/>
          <c:tx>
            <c:strRef>
              <c:f>'Score pdfs'!$I$3</c:f>
              <c:strCache>
                <c:ptCount val="1"/>
                <c:pt idx="0">
                  <c:v>AV. Freq.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'Score pdfs'!$G$4:$G$32</c:f>
              <c:numCache>
                <c:formatCode>General</c:formatCode>
                <c:ptCount val="29"/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</c:numCache>
            </c:numRef>
          </c:cat>
          <c:val>
            <c:numRef>
              <c:f>'Score pdfs'!$I$4:$I$32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13</c:v>
                </c:pt>
                <c:pt idx="14">
                  <c:v>6</c:v>
                </c:pt>
                <c:pt idx="15">
                  <c:v>5</c:v>
                </c:pt>
                <c:pt idx="16">
                  <c:v>7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1D-4716-BA33-B831D3AC7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397439"/>
        <c:axId val="639395039"/>
      </c:barChart>
      <c:catAx>
        <c:axId val="63939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5039"/>
        <c:crosses val="autoZero"/>
        <c:auto val="1"/>
        <c:lblAlgn val="ctr"/>
        <c:lblOffset val="100"/>
        <c:noMultiLvlLbl val="0"/>
      </c:catAx>
      <c:valAx>
        <c:axId val="6393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'Score pdfs'!$L$3</c:f>
              <c:strCache>
                <c:ptCount val="1"/>
                <c:pt idx="0">
                  <c:v>SB 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pdfs'!$L$4:$L$32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2.3255813953488372E-2</c:v>
                </c:pt>
                <c:pt idx="6">
                  <c:v>5.4263565891472867E-2</c:v>
                </c:pt>
                <c:pt idx="7">
                  <c:v>1.5503875968992248E-2</c:v>
                </c:pt>
                <c:pt idx="8">
                  <c:v>5.4263565891472867E-2</c:v>
                </c:pt>
                <c:pt idx="9">
                  <c:v>7.7519379844961239E-2</c:v>
                </c:pt>
                <c:pt idx="10">
                  <c:v>9.3023255813953487E-2</c:v>
                </c:pt>
                <c:pt idx="11">
                  <c:v>0.10077519379844961</c:v>
                </c:pt>
                <c:pt idx="12">
                  <c:v>8.5271317829457363E-2</c:v>
                </c:pt>
                <c:pt idx="13">
                  <c:v>0.10077519379844961</c:v>
                </c:pt>
                <c:pt idx="14">
                  <c:v>5.4263565891472867E-2</c:v>
                </c:pt>
                <c:pt idx="15">
                  <c:v>9.3023255813953487E-2</c:v>
                </c:pt>
                <c:pt idx="16">
                  <c:v>5.4263565891472867E-2</c:v>
                </c:pt>
                <c:pt idx="17">
                  <c:v>6.9767441860465115E-2</c:v>
                </c:pt>
                <c:pt idx="18">
                  <c:v>6.2015503875968991E-2</c:v>
                </c:pt>
                <c:pt idx="19">
                  <c:v>2.3255813953488372E-2</c:v>
                </c:pt>
                <c:pt idx="20">
                  <c:v>0</c:v>
                </c:pt>
                <c:pt idx="21">
                  <c:v>1.5503875968992248E-2</c:v>
                </c:pt>
                <c:pt idx="22">
                  <c:v>7.7519379844961239E-3</c:v>
                </c:pt>
                <c:pt idx="23">
                  <c:v>0</c:v>
                </c:pt>
                <c:pt idx="24">
                  <c:v>7.7519379844961239E-3</c:v>
                </c:pt>
                <c:pt idx="25">
                  <c:v>7.7519379844961239E-3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0-4C05-BD3B-9FD1C8F311BF}"/>
            </c:ext>
          </c:extLst>
        </c:ser>
        <c:ser>
          <c:idx val="1"/>
          <c:order val="1"/>
          <c:tx>
            <c:strRef>
              <c:f>'Score pdfs'!$M$3</c:f>
              <c:strCache>
                <c:ptCount val="1"/>
                <c:pt idx="0">
                  <c:v>AV pdf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pdfs'!$M$4:$M$32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7.7519379844961239E-3</c:v>
                </c:pt>
                <c:pt idx="4">
                  <c:v>7.7519379844961239E-3</c:v>
                </c:pt>
                <c:pt idx="5">
                  <c:v>3.875968992248062E-2</c:v>
                </c:pt>
                <c:pt idx="6">
                  <c:v>3.875968992248062E-2</c:v>
                </c:pt>
                <c:pt idx="7">
                  <c:v>5.4263565891472867E-2</c:v>
                </c:pt>
                <c:pt idx="8">
                  <c:v>8.5271317829457363E-2</c:v>
                </c:pt>
                <c:pt idx="9">
                  <c:v>0.10077519379844961</c:v>
                </c:pt>
                <c:pt idx="10">
                  <c:v>0.11627906976744186</c:v>
                </c:pt>
                <c:pt idx="11">
                  <c:v>0.11627906976744186</c:v>
                </c:pt>
                <c:pt idx="12">
                  <c:v>0.10852713178294573</c:v>
                </c:pt>
                <c:pt idx="13">
                  <c:v>0.10077519379844961</c:v>
                </c:pt>
                <c:pt idx="14">
                  <c:v>4.6511627906976744E-2</c:v>
                </c:pt>
                <c:pt idx="15">
                  <c:v>3.875968992248062E-2</c:v>
                </c:pt>
                <c:pt idx="16">
                  <c:v>5.4263565891472867E-2</c:v>
                </c:pt>
                <c:pt idx="17">
                  <c:v>1.5503875968992248E-2</c:v>
                </c:pt>
                <c:pt idx="18">
                  <c:v>3.1007751937984496E-2</c:v>
                </c:pt>
                <c:pt idx="19">
                  <c:v>1.5503875968992248E-2</c:v>
                </c:pt>
                <c:pt idx="20">
                  <c:v>7.7519379844961239E-3</c:v>
                </c:pt>
                <c:pt idx="21">
                  <c:v>0</c:v>
                </c:pt>
                <c:pt idx="22">
                  <c:v>0</c:v>
                </c:pt>
                <c:pt idx="23">
                  <c:v>7.7519379844961239E-3</c:v>
                </c:pt>
                <c:pt idx="24">
                  <c:v>0</c:v>
                </c:pt>
                <c:pt idx="25">
                  <c:v>0</c:v>
                </c:pt>
                <c:pt idx="26">
                  <c:v>7.7519379844961239E-3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0-4C05-BD3B-9FD1C8F31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pdfs'!$N$3</c:f>
              <c:strCache>
                <c:ptCount val="1"/>
                <c:pt idx="0">
                  <c:v>SB 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9515191348250829"/>
                  <c:y val="0.246309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pdfs'!$N$4:$N$32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2.3255813953488372E-2</c:v>
                </c:pt>
                <c:pt idx="6">
                  <c:v>7.7519379844961239E-2</c:v>
                </c:pt>
                <c:pt idx="7">
                  <c:v>9.3023255813953487E-2</c:v>
                </c:pt>
                <c:pt idx="8">
                  <c:v>0.14728682170542634</c:v>
                </c:pt>
                <c:pt idx="9">
                  <c:v>0.22480620155038758</c:v>
                </c:pt>
                <c:pt idx="10">
                  <c:v>0.31782945736434109</c:v>
                </c:pt>
                <c:pt idx="11">
                  <c:v>0.41860465116279072</c:v>
                </c:pt>
                <c:pt idx="12">
                  <c:v>0.50387596899224807</c:v>
                </c:pt>
                <c:pt idx="13">
                  <c:v>0.60465116279069764</c:v>
                </c:pt>
                <c:pt idx="14">
                  <c:v>0.65891472868217049</c:v>
                </c:pt>
                <c:pt idx="15">
                  <c:v>0.75193798449612403</c:v>
                </c:pt>
                <c:pt idx="16">
                  <c:v>0.80620155038759689</c:v>
                </c:pt>
                <c:pt idx="17">
                  <c:v>0.87596899224806202</c:v>
                </c:pt>
                <c:pt idx="18">
                  <c:v>0.93798449612403101</c:v>
                </c:pt>
                <c:pt idx="19">
                  <c:v>0.96124031007751942</c:v>
                </c:pt>
                <c:pt idx="20">
                  <c:v>0.96124031007751942</c:v>
                </c:pt>
                <c:pt idx="21">
                  <c:v>0.9767441860465117</c:v>
                </c:pt>
                <c:pt idx="22">
                  <c:v>0.98449612403100784</c:v>
                </c:pt>
                <c:pt idx="23">
                  <c:v>0.98449612403100784</c:v>
                </c:pt>
                <c:pt idx="24">
                  <c:v>0.99224806201550397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7C-478D-907E-4158CC633517}"/>
            </c:ext>
          </c:extLst>
        </c:ser>
        <c:ser>
          <c:idx val="3"/>
          <c:order val="1"/>
          <c:tx>
            <c:strRef>
              <c:f>'Score pdfs'!$O$3</c:f>
              <c:strCache>
                <c:ptCount val="1"/>
                <c:pt idx="0">
                  <c:v>AV 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42785687967416525"/>
                  <c:y val="2.75872222222222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pdfs'!$O$4:$O$32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7.7519379844961239E-3</c:v>
                </c:pt>
                <c:pt idx="4">
                  <c:v>1.5503875968992248E-2</c:v>
                </c:pt>
                <c:pt idx="5">
                  <c:v>5.4263565891472867E-2</c:v>
                </c:pt>
                <c:pt idx="6">
                  <c:v>9.3023255813953487E-2</c:v>
                </c:pt>
                <c:pt idx="7">
                  <c:v>0.14728682170542634</c:v>
                </c:pt>
                <c:pt idx="8">
                  <c:v>0.23255813953488369</c:v>
                </c:pt>
                <c:pt idx="9">
                  <c:v>0.33333333333333331</c:v>
                </c:pt>
                <c:pt idx="10">
                  <c:v>0.44961240310077516</c:v>
                </c:pt>
                <c:pt idx="11">
                  <c:v>0.56589147286821706</c:v>
                </c:pt>
                <c:pt idx="12">
                  <c:v>0.67441860465116277</c:v>
                </c:pt>
                <c:pt idx="13">
                  <c:v>0.77519379844961234</c:v>
                </c:pt>
                <c:pt idx="14">
                  <c:v>0.82170542635658905</c:v>
                </c:pt>
                <c:pt idx="15">
                  <c:v>0.86046511627906963</c:v>
                </c:pt>
                <c:pt idx="16">
                  <c:v>0.91472868217054248</c:v>
                </c:pt>
                <c:pt idx="17">
                  <c:v>0.93023255813953476</c:v>
                </c:pt>
                <c:pt idx="18">
                  <c:v>0.96124031007751931</c:v>
                </c:pt>
                <c:pt idx="19">
                  <c:v>0.97674418604651159</c:v>
                </c:pt>
                <c:pt idx="20">
                  <c:v>0.98449612403100772</c:v>
                </c:pt>
                <c:pt idx="21">
                  <c:v>0.98449612403100772</c:v>
                </c:pt>
                <c:pt idx="22">
                  <c:v>0.98449612403100772</c:v>
                </c:pt>
                <c:pt idx="23">
                  <c:v>0.99224806201550386</c:v>
                </c:pt>
                <c:pt idx="24">
                  <c:v>0.99224806201550386</c:v>
                </c:pt>
                <c:pt idx="25">
                  <c:v>0.99224806201550386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7C-478D-907E-4158CC633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19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diff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pdfs'!$T$3</c:f>
              <c:strCache>
                <c:ptCount val="1"/>
                <c:pt idx="0">
                  <c:v>pdf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2.4198010336689273E-2"/>
                  <c:y val="-0.333043888888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pdfs'!$R$4:$R$69</c:f>
              <c:numCache>
                <c:formatCode>General</c:formatCode>
                <c:ptCount val="6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</c:numCache>
            </c:numRef>
          </c:xVal>
          <c:yVal>
            <c:numRef>
              <c:f>'Score pdfs'!$T$4:$T$69</c:f>
              <c:numCache>
                <c:formatCode>General</c:formatCode>
                <c:ptCount val="66"/>
                <c:pt idx="0">
                  <c:v>6.9767441860465115E-2</c:v>
                </c:pt>
                <c:pt idx="1">
                  <c:v>2.3255813953488372E-2</c:v>
                </c:pt>
                <c:pt idx="2">
                  <c:v>6.2015503875968991E-2</c:v>
                </c:pt>
                <c:pt idx="3">
                  <c:v>6.9767441860465115E-2</c:v>
                </c:pt>
                <c:pt idx="4">
                  <c:v>6.2015503875968991E-2</c:v>
                </c:pt>
                <c:pt idx="5">
                  <c:v>3.875968992248062E-2</c:v>
                </c:pt>
                <c:pt idx="6">
                  <c:v>2.3255813953488372E-2</c:v>
                </c:pt>
                <c:pt idx="7">
                  <c:v>5.4263565891472867E-2</c:v>
                </c:pt>
                <c:pt idx="8">
                  <c:v>1.5503875968992248E-2</c:v>
                </c:pt>
                <c:pt idx="9">
                  <c:v>3.1007751937984496E-2</c:v>
                </c:pt>
                <c:pt idx="10">
                  <c:v>3.875968992248062E-2</c:v>
                </c:pt>
                <c:pt idx="11">
                  <c:v>2.3255813953488372E-2</c:v>
                </c:pt>
                <c:pt idx="12">
                  <c:v>0</c:v>
                </c:pt>
                <c:pt idx="13">
                  <c:v>7.7519379844961239E-3</c:v>
                </c:pt>
                <c:pt idx="14">
                  <c:v>2.3255813953488372E-2</c:v>
                </c:pt>
                <c:pt idx="15">
                  <c:v>2.3255813953488372E-2</c:v>
                </c:pt>
                <c:pt idx="16">
                  <c:v>3.1007751937984496E-2</c:v>
                </c:pt>
                <c:pt idx="17">
                  <c:v>4.6511627906976744E-2</c:v>
                </c:pt>
                <c:pt idx="18">
                  <c:v>7.7519379844961239E-3</c:v>
                </c:pt>
                <c:pt idx="19">
                  <c:v>2.3255813953488372E-2</c:v>
                </c:pt>
                <c:pt idx="20">
                  <c:v>2.3255813953488372E-2</c:v>
                </c:pt>
                <c:pt idx="21">
                  <c:v>3.875968992248062E-2</c:v>
                </c:pt>
                <c:pt idx="22">
                  <c:v>7.7519379844961239E-3</c:v>
                </c:pt>
                <c:pt idx="23">
                  <c:v>2.3255813953488372E-2</c:v>
                </c:pt>
                <c:pt idx="24">
                  <c:v>3.1007751937984496E-2</c:v>
                </c:pt>
                <c:pt idx="25">
                  <c:v>7.7519379844961239E-3</c:v>
                </c:pt>
                <c:pt idx="26">
                  <c:v>7.7519379844961239E-3</c:v>
                </c:pt>
                <c:pt idx="27">
                  <c:v>7.7519379844961239E-3</c:v>
                </c:pt>
                <c:pt idx="28">
                  <c:v>2.3255813953488372E-2</c:v>
                </c:pt>
                <c:pt idx="29">
                  <c:v>7.7519379844961239E-3</c:v>
                </c:pt>
                <c:pt idx="30">
                  <c:v>0</c:v>
                </c:pt>
                <c:pt idx="31">
                  <c:v>2.3255813953488372E-2</c:v>
                </c:pt>
                <c:pt idx="32">
                  <c:v>1.5503875968992248E-2</c:v>
                </c:pt>
                <c:pt idx="33">
                  <c:v>2.3255813953488372E-2</c:v>
                </c:pt>
                <c:pt idx="34">
                  <c:v>0</c:v>
                </c:pt>
                <c:pt idx="35">
                  <c:v>7.7519379844961239E-3</c:v>
                </c:pt>
                <c:pt idx="36">
                  <c:v>7.7519379844961239E-3</c:v>
                </c:pt>
                <c:pt idx="37">
                  <c:v>7.7519379844961239E-3</c:v>
                </c:pt>
                <c:pt idx="38">
                  <c:v>7.7519379844961239E-3</c:v>
                </c:pt>
                <c:pt idx="39">
                  <c:v>0</c:v>
                </c:pt>
                <c:pt idx="40">
                  <c:v>7.7519379844961239E-3</c:v>
                </c:pt>
                <c:pt idx="41">
                  <c:v>0</c:v>
                </c:pt>
                <c:pt idx="42">
                  <c:v>7.7519379844961239E-3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1.5503875968992248E-2</c:v>
                </c:pt>
                <c:pt idx="47">
                  <c:v>0</c:v>
                </c:pt>
                <c:pt idx="48">
                  <c:v>7.7519379844961239E-3</c:v>
                </c:pt>
                <c:pt idx="49">
                  <c:v>7.7519379844961239E-3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7.7519379844961239E-3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B-4F7E-8B67-DC324D164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diff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pdfs'!$U$3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8925083898465431"/>
                  <c:y val="0.253365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pdfs'!$R$4:$R$69</c:f>
              <c:numCache>
                <c:formatCode>General</c:formatCode>
                <c:ptCount val="6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</c:numCache>
            </c:numRef>
          </c:xVal>
          <c:yVal>
            <c:numRef>
              <c:f>'Score pdfs'!$U$4:$U$69</c:f>
              <c:numCache>
                <c:formatCode>General</c:formatCode>
                <c:ptCount val="66"/>
                <c:pt idx="0">
                  <c:v>6.9767441860465115E-2</c:v>
                </c:pt>
                <c:pt idx="1">
                  <c:v>9.3023255813953487E-2</c:v>
                </c:pt>
                <c:pt idx="2">
                  <c:v>0.15503875968992248</c:v>
                </c:pt>
                <c:pt idx="3">
                  <c:v>0.22480620155038761</c:v>
                </c:pt>
                <c:pt idx="4">
                  <c:v>0.2868217054263566</c:v>
                </c:pt>
                <c:pt idx="5">
                  <c:v>0.32558139534883723</c:v>
                </c:pt>
                <c:pt idx="6">
                  <c:v>0.34883720930232559</c:v>
                </c:pt>
                <c:pt idx="7">
                  <c:v>0.40310077519379844</c:v>
                </c:pt>
                <c:pt idx="8">
                  <c:v>0.41860465116279066</c:v>
                </c:pt>
                <c:pt idx="9">
                  <c:v>0.44961240310077516</c:v>
                </c:pt>
                <c:pt idx="10">
                  <c:v>0.48837209302325579</c:v>
                </c:pt>
                <c:pt idx="11">
                  <c:v>0.51162790697674421</c:v>
                </c:pt>
                <c:pt idx="12">
                  <c:v>0.51162790697674421</c:v>
                </c:pt>
                <c:pt idx="13">
                  <c:v>0.51937984496124034</c:v>
                </c:pt>
                <c:pt idx="14">
                  <c:v>0.54263565891472876</c:v>
                </c:pt>
                <c:pt idx="15">
                  <c:v>0.56589147286821717</c:v>
                </c:pt>
                <c:pt idx="16">
                  <c:v>0.59689922480620172</c:v>
                </c:pt>
                <c:pt idx="17">
                  <c:v>0.64341085271317844</c:v>
                </c:pt>
                <c:pt idx="18">
                  <c:v>0.65116279069767458</c:v>
                </c:pt>
                <c:pt idx="19">
                  <c:v>0.67441860465116299</c:v>
                </c:pt>
                <c:pt idx="20">
                  <c:v>0.6976744186046514</c:v>
                </c:pt>
                <c:pt idx="21">
                  <c:v>0.73643410852713198</c:v>
                </c:pt>
                <c:pt idx="22">
                  <c:v>0.74418604651162812</c:v>
                </c:pt>
                <c:pt idx="23">
                  <c:v>0.76744186046511653</c:v>
                </c:pt>
                <c:pt idx="24">
                  <c:v>0.79844961240310108</c:v>
                </c:pt>
                <c:pt idx="25">
                  <c:v>0.80620155038759722</c:v>
                </c:pt>
                <c:pt idx="26">
                  <c:v>0.81395348837209336</c:v>
                </c:pt>
                <c:pt idx="27">
                  <c:v>0.8217054263565895</c:v>
                </c:pt>
                <c:pt idx="28">
                  <c:v>0.84496124031007791</c:v>
                </c:pt>
                <c:pt idx="29">
                  <c:v>0.85271317829457405</c:v>
                </c:pt>
                <c:pt idx="30">
                  <c:v>0.85271317829457405</c:v>
                </c:pt>
                <c:pt idx="31">
                  <c:v>0.87596899224806246</c:v>
                </c:pt>
                <c:pt idx="32">
                  <c:v>0.89147286821705474</c:v>
                </c:pt>
                <c:pt idx="33">
                  <c:v>0.91472868217054315</c:v>
                </c:pt>
                <c:pt idx="34">
                  <c:v>0.91472868217054315</c:v>
                </c:pt>
                <c:pt idx="35">
                  <c:v>0.92248062015503929</c:v>
                </c:pt>
                <c:pt idx="36">
                  <c:v>0.93023255813953543</c:v>
                </c:pt>
                <c:pt idx="37">
                  <c:v>0.93798449612403156</c:v>
                </c:pt>
                <c:pt idx="38">
                  <c:v>0.9457364341085277</c:v>
                </c:pt>
                <c:pt idx="39">
                  <c:v>0.9457364341085277</c:v>
                </c:pt>
                <c:pt idx="40">
                  <c:v>0.95348837209302384</c:v>
                </c:pt>
                <c:pt idx="41">
                  <c:v>0.95348837209302384</c:v>
                </c:pt>
                <c:pt idx="42">
                  <c:v>0.96124031007751998</c:v>
                </c:pt>
                <c:pt idx="43">
                  <c:v>0.96124031007751998</c:v>
                </c:pt>
                <c:pt idx="44">
                  <c:v>0.96124031007751998</c:v>
                </c:pt>
                <c:pt idx="45">
                  <c:v>0.96124031007751998</c:v>
                </c:pt>
                <c:pt idx="46">
                  <c:v>0.97674418604651225</c:v>
                </c:pt>
                <c:pt idx="47">
                  <c:v>0.97674418604651225</c:v>
                </c:pt>
                <c:pt idx="48">
                  <c:v>0.98449612403100839</c:v>
                </c:pt>
                <c:pt idx="49">
                  <c:v>0.99224806201550453</c:v>
                </c:pt>
                <c:pt idx="50">
                  <c:v>0.99224806201550453</c:v>
                </c:pt>
                <c:pt idx="51">
                  <c:v>0.99224806201550453</c:v>
                </c:pt>
                <c:pt idx="52">
                  <c:v>0.99224806201550453</c:v>
                </c:pt>
                <c:pt idx="53">
                  <c:v>0.99224806201550453</c:v>
                </c:pt>
                <c:pt idx="54">
                  <c:v>0.99224806201550453</c:v>
                </c:pt>
                <c:pt idx="55">
                  <c:v>0.99224806201550453</c:v>
                </c:pt>
                <c:pt idx="56">
                  <c:v>0.99224806201550453</c:v>
                </c:pt>
                <c:pt idx="57">
                  <c:v>0.99224806201550453</c:v>
                </c:pt>
                <c:pt idx="58">
                  <c:v>0.99224806201550453</c:v>
                </c:pt>
                <c:pt idx="59">
                  <c:v>0.99224806201550453</c:v>
                </c:pt>
                <c:pt idx="60">
                  <c:v>0.99224806201550453</c:v>
                </c:pt>
                <c:pt idx="61">
                  <c:v>1.0000000000000007</c:v>
                </c:pt>
                <c:pt idx="62">
                  <c:v>1.0000000000000007</c:v>
                </c:pt>
                <c:pt idx="63">
                  <c:v>1.0000000000000007</c:v>
                </c:pt>
                <c:pt idx="64">
                  <c:v>1.0000000000000007</c:v>
                </c:pt>
                <c:pt idx="65">
                  <c:v>1.0000000000000007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1-4B76-9D16-B23898CE7F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Combined score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pdfs'!$Z$3</c:f>
              <c:strCache>
                <c:ptCount val="1"/>
                <c:pt idx="0">
                  <c:v>pdf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'Score pdfs'!$X$4:$X$50</c:f>
              <c:numCache>
                <c:formatCode>General</c:formatCode>
                <c:ptCount val="47"/>
                <c:pt idx="0">
                  <c:v>122.5</c:v>
                </c:pt>
                <c:pt idx="1">
                  <c:v>127.5</c:v>
                </c:pt>
                <c:pt idx="2">
                  <c:v>132.5</c:v>
                </c:pt>
                <c:pt idx="3">
                  <c:v>137.5</c:v>
                </c:pt>
                <c:pt idx="4">
                  <c:v>142.5</c:v>
                </c:pt>
                <c:pt idx="5">
                  <c:v>147.5</c:v>
                </c:pt>
                <c:pt idx="6">
                  <c:v>152.5</c:v>
                </c:pt>
                <c:pt idx="7">
                  <c:v>157.5</c:v>
                </c:pt>
                <c:pt idx="8">
                  <c:v>162.5</c:v>
                </c:pt>
                <c:pt idx="9">
                  <c:v>167.5</c:v>
                </c:pt>
                <c:pt idx="10">
                  <c:v>172.5</c:v>
                </c:pt>
                <c:pt idx="11">
                  <c:v>177.5</c:v>
                </c:pt>
                <c:pt idx="12">
                  <c:v>182.5</c:v>
                </c:pt>
                <c:pt idx="13">
                  <c:v>187.5</c:v>
                </c:pt>
                <c:pt idx="14">
                  <c:v>192.5</c:v>
                </c:pt>
                <c:pt idx="15">
                  <c:v>197.5</c:v>
                </c:pt>
                <c:pt idx="16">
                  <c:v>202.5</c:v>
                </c:pt>
                <c:pt idx="17">
                  <c:v>207.5</c:v>
                </c:pt>
                <c:pt idx="18">
                  <c:v>212.5</c:v>
                </c:pt>
                <c:pt idx="19">
                  <c:v>217.5</c:v>
                </c:pt>
                <c:pt idx="20">
                  <c:v>222.5</c:v>
                </c:pt>
                <c:pt idx="21">
                  <c:v>227.5</c:v>
                </c:pt>
                <c:pt idx="22">
                  <c:v>232.5</c:v>
                </c:pt>
                <c:pt idx="23">
                  <c:v>237.5</c:v>
                </c:pt>
                <c:pt idx="24">
                  <c:v>242.5</c:v>
                </c:pt>
                <c:pt idx="25">
                  <c:v>247.5</c:v>
                </c:pt>
                <c:pt idx="26">
                  <c:v>252.5</c:v>
                </c:pt>
                <c:pt idx="27">
                  <c:v>257.5</c:v>
                </c:pt>
                <c:pt idx="28">
                  <c:v>262.5</c:v>
                </c:pt>
                <c:pt idx="29">
                  <c:v>267.5</c:v>
                </c:pt>
                <c:pt idx="30">
                  <c:v>272.5</c:v>
                </c:pt>
                <c:pt idx="31">
                  <c:v>277.5</c:v>
                </c:pt>
                <c:pt idx="32">
                  <c:v>282.5</c:v>
                </c:pt>
                <c:pt idx="33">
                  <c:v>287.5</c:v>
                </c:pt>
                <c:pt idx="34">
                  <c:v>292.5</c:v>
                </c:pt>
                <c:pt idx="35">
                  <c:v>297.5</c:v>
                </c:pt>
                <c:pt idx="36">
                  <c:v>302.5</c:v>
                </c:pt>
                <c:pt idx="37">
                  <c:v>307.5</c:v>
                </c:pt>
                <c:pt idx="38">
                  <c:v>312.5</c:v>
                </c:pt>
                <c:pt idx="39">
                  <c:v>317.5</c:v>
                </c:pt>
                <c:pt idx="40">
                  <c:v>322.5</c:v>
                </c:pt>
                <c:pt idx="41">
                  <c:v>327.5</c:v>
                </c:pt>
                <c:pt idx="42">
                  <c:v>332.5</c:v>
                </c:pt>
                <c:pt idx="43">
                  <c:v>337.5</c:v>
                </c:pt>
                <c:pt idx="44">
                  <c:v>342.5</c:v>
                </c:pt>
                <c:pt idx="45">
                  <c:v>347.5</c:v>
                </c:pt>
                <c:pt idx="46">
                  <c:v>352.5</c:v>
                </c:pt>
              </c:numCache>
            </c:numRef>
          </c:xVal>
          <c:yVal>
            <c:numRef>
              <c:f>'Score pdfs'!$Z$4:$Z$50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3.875968992248062E-2</c:v>
                </c:pt>
                <c:pt idx="7">
                  <c:v>7.7519379844961239E-3</c:v>
                </c:pt>
                <c:pt idx="8">
                  <c:v>2.3255813953488372E-2</c:v>
                </c:pt>
                <c:pt idx="9">
                  <c:v>2.3255813953488372E-2</c:v>
                </c:pt>
                <c:pt idx="10">
                  <c:v>7.7519379844961239E-3</c:v>
                </c:pt>
                <c:pt idx="11">
                  <c:v>4.6511627906976744E-2</c:v>
                </c:pt>
                <c:pt idx="12">
                  <c:v>3.875968992248062E-2</c:v>
                </c:pt>
                <c:pt idx="13">
                  <c:v>4.6511627906976744E-2</c:v>
                </c:pt>
                <c:pt idx="14">
                  <c:v>5.4263565891472867E-2</c:v>
                </c:pt>
                <c:pt idx="15">
                  <c:v>6.2015503875968991E-2</c:v>
                </c:pt>
                <c:pt idx="16">
                  <c:v>6.2015503875968991E-2</c:v>
                </c:pt>
                <c:pt idx="17">
                  <c:v>5.4263565891472867E-2</c:v>
                </c:pt>
                <c:pt idx="18">
                  <c:v>2.3255813953488372E-2</c:v>
                </c:pt>
                <c:pt idx="19">
                  <c:v>6.9767441860465115E-2</c:v>
                </c:pt>
                <c:pt idx="20">
                  <c:v>0.11627906976744186</c:v>
                </c:pt>
                <c:pt idx="21">
                  <c:v>3.1007751937984496E-2</c:v>
                </c:pt>
                <c:pt idx="22">
                  <c:v>3.1007751937984496E-2</c:v>
                </c:pt>
                <c:pt idx="23">
                  <c:v>6.2015503875968991E-2</c:v>
                </c:pt>
                <c:pt idx="24">
                  <c:v>2.3255813953488372E-2</c:v>
                </c:pt>
                <c:pt idx="25">
                  <c:v>3.875968992248062E-2</c:v>
                </c:pt>
                <c:pt idx="26">
                  <c:v>2.3255813953488372E-2</c:v>
                </c:pt>
                <c:pt idx="27">
                  <c:v>7.7519379844961239E-3</c:v>
                </c:pt>
                <c:pt idx="28">
                  <c:v>7.7519379844961239E-3</c:v>
                </c:pt>
                <c:pt idx="29">
                  <c:v>2.3255813953488372E-2</c:v>
                </c:pt>
                <c:pt idx="30">
                  <c:v>7.7519379844961239E-3</c:v>
                </c:pt>
                <c:pt idx="31">
                  <c:v>1.5503875968992248E-2</c:v>
                </c:pt>
                <c:pt idx="32">
                  <c:v>1.5503875968992248E-2</c:v>
                </c:pt>
                <c:pt idx="33">
                  <c:v>0</c:v>
                </c:pt>
                <c:pt idx="34">
                  <c:v>1.5503875968992248E-2</c:v>
                </c:pt>
                <c:pt idx="35">
                  <c:v>7.7519379844961239E-3</c:v>
                </c:pt>
                <c:pt idx="36">
                  <c:v>0</c:v>
                </c:pt>
                <c:pt idx="37">
                  <c:v>7.7519379844961239E-3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7.7519379844961239E-3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AB-4520-9C90-89368C78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325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  <c:majorUnit val="50"/>
      </c:valAx>
      <c:valAx>
        <c:axId val="2079620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Combined score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pdfs'!$AA$3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8925083898465431"/>
                  <c:y val="0.253365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pdfs'!$X$4:$X$61</c:f>
              <c:numCache>
                <c:formatCode>General</c:formatCode>
                <c:ptCount val="58"/>
                <c:pt idx="0">
                  <c:v>122.5</c:v>
                </c:pt>
                <c:pt idx="1">
                  <c:v>127.5</c:v>
                </c:pt>
                <c:pt idx="2">
                  <c:v>132.5</c:v>
                </c:pt>
                <c:pt idx="3">
                  <c:v>137.5</c:v>
                </c:pt>
                <c:pt idx="4">
                  <c:v>142.5</c:v>
                </c:pt>
                <c:pt idx="5">
                  <c:v>147.5</c:v>
                </c:pt>
                <c:pt idx="6">
                  <c:v>152.5</c:v>
                </c:pt>
                <c:pt idx="7">
                  <c:v>157.5</c:v>
                </c:pt>
                <c:pt idx="8">
                  <c:v>162.5</c:v>
                </c:pt>
                <c:pt idx="9">
                  <c:v>167.5</c:v>
                </c:pt>
                <c:pt idx="10">
                  <c:v>172.5</c:v>
                </c:pt>
                <c:pt idx="11">
                  <c:v>177.5</c:v>
                </c:pt>
                <c:pt idx="12">
                  <c:v>182.5</c:v>
                </c:pt>
                <c:pt idx="13">
                  <c:v>187.5</c:v>
                </c:pt>
                <c:pt idx="14">
                  <c:v>192.5</c:v>
                </c:pt>
                <c:pt idx="15">
                  <c:v>197.5</c:v>
                </c:pt>
                <c:pt idx="16">
                  <c:v>202.5</c:v>
                </c:pt>
                <c:pt idx="17">
                  <c:v>207.5</c:v>
                </c:pt>
                <c:pt idx="18">
                  <c:v>212.5</c:v>
                </c:pt>
                <c:pt idx="19">
                  <c:v>217.5</c:v>
                </c:pt>
                <c:pt idx="20">
                  <c:v>222.5</c:v>
                </c:pt>
                <c:pt idx="21">
                  <c:v>227.5</c:v>
                </c:pt>
                <c:pt idx="22">
                  <c:v>232.5</c:v>
                </c:pt>
                <c:pt idx="23">
                  <c:v>237.5</c:v>
                </c:pt>
                <c:pt idx="24">
                  <c:v>242.5</c:v>
                </c:pt>
                <c:pt idx="25">
                  <c:v>247.5</c:v>
                </c:pt>
                <c:pt idx="26">
                  <c:v>252.5</c:v>
                </c:pt>
                <c:pt idx="27">
                  <c:v>257.5</c:v>
                </c:pt>
                <c:pt idx="28">
                  <c:v>262.5</c:v>
                </c:pt>
                <c:pt idx="29">
                  <c:v>267.5</c:v>
                </c:pt>
                <c:pt idx="30">
                  <c:v>272.5</c:v>
                </c:pt>
                <c:pt idx="31">
                  <c:v>277.5</c:v>
                </c:pt>
                <c:pt idx="32">
                  <c:v>282.5</c:v>
                </c:pt>
                <c:pt idx="33">
                  <c:v>287.5</c:v>
                </c:pt>
                <c:pt idx="34">
                  <c:v>292.5</c:v>
                </c:pt>
                <c:pt idx="35">
                  <c:v>297.5</c:v>
                </c:pt>
                <c:pt idx="36">
                  <c:v>302.5</c:v>
                </c:pt>
                <c:pt idx="37">
                  <c:v>307.5</c:v>
                </c:pt>
                <c:pt idx="38">
                  <c:v>312.5</c:v>
                </c:pt>
                <c:pt idx="39">
                  <c:v>317.5</c:v>
                </c:pt>
                <c:pt idx="40">
                  <c:v>322.5</c:v>
                </c:pt>
                <c:pt idx="41">
                  <c:v>327.5</c:v>
                </c:pt>
                <c:pt idx="42">
                  <c:v>332.5</c:v>
                </c:pt>
                <c:pt idx="43">
                  <c:v>337.5</c:v>
                </c:pt>
                <c:pt idx="44">
                  <c:v>342.5</c:v>
                </c:pt>
                <c:pt idx="45">
                  <c:v>347.5</c:v>
                </c:pt>
                <c:pt idx="46">
                  <c:v>352.5</c:v>
                </c:pt>
              </c:numCache>
            </c:numRef>
          </c:xVal>
          <c:yVal>
            <c:numRef>
              <c:f>'Score pdfs'!$AA$4:$AA$61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3.875968992248062E-2</c:v>
                </c:pt>
                <c:pt idx="7">
                  <c:v>4.6511627906976744E-2</c:v>
                </c:pt>
                <c:pt idx="8">
                  <c:v>6.9767441860465115E-2</c:v>
                </c:pt>
                <c:pt idx="9">
                  <c:v>9.3023255813953487E-2</c:v>
                </c:pt>
                <c:pt idx="10">
                  <c:v>0.10077519379844961</c:v>
                </c:pt>
                <c:pt idx="11">
                  <c:v>0.14728682170542634</c:v>
                </c:pt>
                <c:pt idx="12">
                  <c:v>0.18604651162790697</c:v>
                </c:pt>
                <c:pt idx="13">
                  <c:v>0.23255813953488372</c:v>
                </c:pt>
                <c:pt idx="14">
                  <c:v>0.2868217054263566</c:v>
                </c:pt>
                <c:pt idx="15">
                  <c:v>0.34883720930232559</c:v>
                </c:pt>
                <c:pt idx="16">
                  <c:v>0.41085271317829458</c:v>
                </c:pt>
                <c:pt idx="17">
                  <c:v>0.46511627906976744</c:v>
                </c:pt>
                <c:pt idx="18">
                  <c:v>0.48837209302325579</c:v>
                </c:pt>
                <c:pt idx="19">
                  <c:v>0.55813953488372092</c:v>
                </c:pt>
                <c:pt idx="20">
                  <c:v>0.67441860465116277</c:v>
                </c:pt>
                <c:pt idx="21">
                  <c:v>0.70542635658914721</c:v>
                </c:pt>
                <c:pt idx="22">
                  <c:v>0.73643410852713176</c:v>
                </c:pt>
                <c:pt idx="23">
                  <c:v>0.79844961240310075</c:v>
                </c:pt>
                <c:pt idx="24">
                  <c:v>0.82170542635658916</c:v>
                </c:pt>
                <c:pt idx="25">
                  <c:v>0.86046511627906974</c:v>
                </c:pt>
                <c:pt idx="26">
                  <c:v>0.88372093023255816</c:v>
                </c:pt>
                <c:pt idx="27">
                  <c:v>0.89147286821705429</c:v>
                </c:pt>
                <c:pt idx="28">
                  <c:v>0.89922480620155043</c:v>
                </c:pt>
                <c:pt idx="29">
                  <c:v>0.92248062015503884</c:v>
                </c:pt>
                <c:pt idx="30">
                  <c:v>0.93023255813953498</c:v>
                </c:pt>
                <c:pt idx="31">
                  <c:v>0.94573643410852726</c:v>
                </c:pt>
                <c:pt idx="32">
                  <c:v>0.96124031007751953</c:v>
                </c:pt>
                <c:pt idx="33">
                  <c:v>0.96124031007751953</c:v>
                </c:pt>
                <c:pt idx="34">
                  <c:v>0.97674418604651181</c:v>
                </c:pt>
                <c:pt idx="35">
                  <c:v>0.98449612403100795</c:v>
                </c:pt>
                <c:pt idx="36">
                  <c:v>0.98449612403100795</c:v>
                </c:pt>
                <c:pt idx="37">
                  <c:v>0.99224806201550408</c:v>
                </c:pt>
                <c:pt idx="38">
                  <c:v>0.99224806201550408</c:v>
                </c:pt>
                <c:pt idx="39">
                  <c:v>0.99224806201550408</c:v>
                </c:pt>
                <c:pt idx="40">
                  <c:v>0.99224806201550408</c:v>
                </c:pt>
                <c:pt idx="41">
                  <c:v>0.99224806201550408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A-4C94-822E-2A9903931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325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500403</xdr:colOff>
      <xdr:row>46</xdr:row>
      <xdr:rowOff>0</xdr:rowOff>
    </xdr:from>
    <xdr:to>
      <xdr:col>29</xdr:col>
      <xdr:colOff>216013</xdr:colOff>
      <xdr:row>80</xdr:row>
      <xdr:rowOff>0</xdr:rowOff>
    </xdr:to>
    <xdr:graphicFrame macro="">
      <xdr:nvGraphicFramePr>
        <xdr:cNvPr id="99" name="Chart 2">
          <a:extLst>
            <a:ext uri="{FF2B5EF4-FFF2-40B4-BE49-F238E27FC236}">
              <a16:creationId xmlns:a16="http://schemas.microsoft.com/office/drawing/2014/main" id="{D9F42227-B94C-7B2F-D015-3BE917B13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253093</xdr:colOff>
      <xdr:row>46</xdr:row>
      <xdr:rowOff>23133</xdr:rowOff>
    </xdr:from>
    <xdr:to>
      <xdr:col>43</xdr:col>
      <xdr:colOff>299357</xdr:colOff>
      <xdr:row>80</xdr:row>
      <xdr:rowOff>13607</xdr:rowOff>
    </xdr:to>
    <xdr:graphicFrame macro="">
      <xdr:nvGraphicFramePr>
        <xdr:cNvPr id="96" name="Chart 2">
          <a:extLst>
            <a:ext uri="{FF2B5EF4-FFF2-40B4-BE49-F238E27FC236}">
              <a16:creationId xmlns:a16="http://schemas.microsoft.com/office/drawing/2014/main" id="{8C2B9F34-89DF-43BD-9F4A-F8C3D21BA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264659</xdr:colOff>
      <xdr:row>80</xdr:row>
      <xdr:rowOff>1361</xdr:rowOff>
    </xdr:from>
    <xdr:to>
      <xdr:col>43</xdr:col>
      <xdr:colOff>372156</xdr:colOff>
      <xdr:row>112</xdr:row>
      <xdr:rowOff>13607</xdr:rowOff>
    </xdr:to>
    <xdr:graphicFrame macro="">
      <xdr:nvGraphicFramePr>
        <xdr:cNvPr id="95" name="Chart 3">
          <a:extLst>
            <a:ext uri="{FF2B5EF4-FFF2-40B4-BE49-F238E27FC236}">
              <a16:creationId xmlns:a16="http://schemas.microsoft.com/office/drawing/2014/main" id="{00B95234-F688-4404-9F58-426E4992F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508567</xdr:colOff>
      <xdr:row>80</xdr:row>
      <xdr:rowOff>8504</xdr:rowOff>
    </xdr:from>
    <xdr:to>
      <xdr:col>29</xdr:col>
      <xdr:colOff>217714</xdr:colOff>
      <xdr:row>112</xdr:row>
      <xdr:rowOff>13607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03CCA85-C44B-4BBC-BE5E-28AADEC53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34</xdr:row>
      <xdr:rowOff>166687</xdr:rowOff>
    </xdr:from>
    <xdr:to>
      <xdr:col>13</xdr:col>
      <xdr:colOff>552450</xdr:colOff>
      <xdr:row>49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704B2-6F8B-388D-6FB8-EDABFC22B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45076</xdr:colOff>
      <xdr:row>76</xdr:row>
      <xdr:rowOff>164299</xdr:rowOff>
    </xdr:from>
    <xdr:to>
      <xdr:col>27</xdr:col>
      <xdr:colOff>97632</xdr:colOff>
      <xdr:row>133</xdr:row>
      <xdr:rowOff>111463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BEADE989-4FDD-A26C-E16E-09B90D5F60E0}"/>
            </a:ext>
          </a:extLst>
        </xdr:cNvPr>
        <xdr:cNvGrpSpPr/>
      </xdr:nvGrpSpPr>
      <xdr:grpSpPr>
        <a:xfrm>
          <a:off x="7510295" y="14642299"/>
          <a:ext cx="10041900" cy="10805664"/>
          <a:chOff x="7510295" y="12511087"/>
          <a:chExt cx="10041900" cy="10805664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B3280EC-5E2E-E134-D8A6-E2749AED0B2E}"/>
              </a:ext>
            </a:extLst>
          </xdr:cNvPr>
          <xdr:cNvGrpSpPr/>
        </xdr:nvGrpSpPr>
        <xdr:grpSpPr>
          <a:xfrm>
            <a:off x="7510295" y="12511087"/>
            <a:ext cx="10041900" cy="7200000"/>
            <a:chOff x="7510295" y="12511087"/>
            <a:chExt cx="10041900" cy="7200000"/>
          </a:xfrm>
        </xdr:grpSpPr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6AA152E-D54A-0547-1DA0-BFD01648BC11}"/>
                </a:ext>
              </a:extLst>
            </xdr:cNvPr>
            <xdr:cNvGraphicFramePr/>
          </xdr:nvGraphicFramePr>
          <xdr:xfrm>
            <a:off x="7510295" y="125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08B25F5-2D4A-4CF0-8CC4-885942221627}"/>
                </a:ext>
              </a:extLst>
            </xdr:cNvPr>
            <xdr:cNvGraphicFramePr>
              <a:graphicFrameLocks/>
            </xdr:cNvGraphicFramePr>
          </xdr:nvGraphicFramePr>
          <xdr:xfrm>
            <a:off x="12531245" y="125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8EFA0C6-C1D3-4ED6-A339-9DA03FB0D1A2}"/>
                </a:ext>
              </a:extLst>
            </xdr:cNvPr>
            <xdr:cNvGraphicFramePr>
              <a:graphicFrameLocks/>
            </xdr:cNvGraphicFramePr>
          </xdr:nvGraphicFramePr>
          <xdr:xfrm>
            <a:off x="7510295" y="161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94B68A8-4038-4B14-A921-B2A335267D70}"/>
                </a:ext>
              </a:extLst>
            </xdr:cNvPr>
            <xdr:cNvGraphicFramePr>
              <a:graphicFrameLocks/>
            </xdr:cNvGraphicFramePr>
          </xdr:nvGraphicFramePr>
          <xdr:xfrm>
            <a:off x="12531245" y="161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D4161F1F-B6E8-4A12-BDAD-1452E028006A}"/>
              </a:ext>
            </a:extLst>
          </xdr:cNvPr>
          <xdr:cNvGraphicFramePr>
            <a:graphicFrameLocks/>
          </xdr:cNvGraphicFramePr>
        </xdr:nvGraphicFramePr>
        <xdr:xfrm>
          <a:off x="7516332" y="19716750"/>
          <a:ext cx="502095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D0F05FDD-471C-411C-86D6-687BAA890D6B}"/>
              </a:ext>
            </a:extLst>
          </xdr:cNvPr>
          <xdr:cNvGraphicFramePr>
            <a:graphicFrameLocks/>
          </xdr:cNvGraphicFramePr>
        </xdr:nvGraphicFramePr>
        <xdr:xfrm>
          <a:off x="12525376" y="19716751"/>
          <a:ext cx="502095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Berg" refreshedDate="45835.27373252315" createdVersion="8" refreshedVersion="8" minRefreshableVersion="3" recordCount="133" xr:uid="{5DBA812C-170A-40D4-8F4B-A0CF3EEF7106}">
  <cacheSource type="worksheet">
    <worksheetSource ref="A1:T10000" sheet="restart_Mar_2025"/>
  </cacheSource>
  <cacheFields count="20">
    <cacheField name="Date" numFmtId="0">
      <sharedItems containsNonDate="0" containsDate="1" containsString="0" containsBlank="1" minDate="2025-03-23T00:00:00" maxDate="2025-06-27T00:00:00"/>
    </cacheField>
    <cacheField name="Map" numFmtId="0">
      <sharedItems containsBlank="1" count="4">
        <s v="Hellas"/>
        <s v="Tharsis"/>
        <s v="Elysium"/>
        <m/>
      </sharedItems>
    </cacheField>
    <cacheField name="SB Corp." numFmtId="0">
      <sharedItems containsBlank="1" count="26">
        <s v="Credicor"/>
        <s v="Recyclon"/>
        <s v="Viron"/>
        <s v="Mining Guild"/>
        <s v="Aphrodite"/>
        <s v="Tharsis"/>
        <s v="Saturn"/>
        <s v="Astrodrill"/>
        <s v="Arcadian"/>
        <s v="Morning Star"/>
        <s v="Phobolog"/>
        <s v="Robinson"/>
        <s v="Valley"/>
        <s v="Thorgate"/>
        <s v="Manutech"/>
        <s v="Cheung"/>
        <s v="Celestic"/>
        <s v="Vitor"/>
        <s v="Ecoline"/>
        <s v="Terractor"/>
        <s v="Inventrix"/>
        <s v="Point Luna"/>
        <s v="United"/>
        <s v="Helion"/>
        <s v="Pharmacy Union"/>
        <m/>
      </sharedItems>
    </cacheField>
    <cacheField name="AV. Corp." numFmtId="0">
      <sharedItems containsBlank="1" count="26">
        <s v="Manutech"/>
        <s v="Saturn"/>
        <s v="Helion"/>
        <s v="Recyclon"/>
        <s v="Inventrix"/>
        <s v="Robinson"/>
        <s v="Tharsis"/>
        <s v="Arcadian"/>
        <s v="Thorgate"/>
        <s v="Phobolog"/>
        <s v="Cheung"/>
        <s v="Credicor"/>
        <s v="Morning Star"/>
        <s v="Ecoline"/>
        <s v="Cinematics"/>
        <s v="Terractor"/>
        <s v="Point Luna"/>
        <s v="AstroDrill"/>
        <s v="Valley"/>
        <s v="Mining Guild"/>
        <s v="Viron"/>
        <s v="United"/>
        <s v="Aphrodite"/>
        <s v="Celestic"/>
        <s v="Splice"/>
        <m/>
      </sharedItems>
    </cacheField>
    <cacheField name="SB Score" numFmtId="0">
      <sharedItems containsString="0" containsBlank="1" containsNumber="1" containsInteger="1" minValue="72" maxValue="175"/>
    </cacheField>
    <cacheField name="AV Score" numFmtId="0">
      <sharedItems containsString="0" containsBlank="1" containsNumber="1" containsInteger="1" minValue="61" maxValue="163"/>
    </cacheField>
    <cacheField name="Total" numFmtId="0">
      <sharedItems containsString="0" containsBlank="1" containsNumber="1" containsInteger="1" minValue="152" maxValue="307"/>
    </cacheField>
    <cacheField name="Diff" numFmtId="0">
      <sharedItems containsString="0" containsBlank="1" containsNumber="1" containsInteger="1" minValue="-47" maxValue="62"/>
    </cacheField>
    <cacheField name="Abs. Diff" numFmtId="0">
      <sharedItems containsString="0" containsBlank="1" containsNumber="1" containsInteger="1" minValue="0" maxValue="62"/>
    </cacheField>
    <cacheField name="Winner" numFmtId="0">
      <sharedItems containsBlank="1"/>
    </cacheField>
    <cacheField name="Game #" numFmtId="0">
      <sharedItems containsString="0" containsBlank="1" containsNumber="1" containsInteger="1" minValue="1" maxValue="122"/>
    </cacheField>
    <cacheField name="SB_Win" numFmtId="0">
      <sharedItems containsString="0" containsBlank="1" containsNumber="1" containsInteger="1" minValue="0" maxValue="1"/>
    </cacheField>
    <cacheField name="SB Net Wins" numFmtId="0">
      <sharedItems containsString="0" containsBlank="1" containsNumber="1" containsInteger="1" minValue="-9" maxValue="32"/>
    </cacheField>
    <cacheField name="SB Win Ratio" numFmtId="0">
      <sharedItems containsString="0" containsBlank="1" containsNumber="1" minValue="0" maxValue="0.63114754098360659"/>
    </cacheField>
    <cacheField name="SB Total" numFmtId="0">
      <sharedItems containsString="0" containsBlank="1" containsNumber="1" containsInteger="1" minValue="100" maxValue="13544"/>
    </cacheField>
    <cacheField name="AV Total" numFmtId="0">
      <sharedItems containsString="0" containsBlank="1" containsNumber="1" containsInteger="1" minValue="108" maxValue="12631"/>
    </cacheField>
    <cacheField name="SB Net Score" numFmtId="0">
      <sharedItems containsString="0" containsBlank="1" containsNumber="1" containsInteger="1" minValue="-131" maxValue="913"/>
    </cacheField>
    <cacheField name="Average Win Margin" numFmtId="0">
      <sharedItems containsString="0" containsBlank="1" containsNumber="1" minValue="8" maxValue="19.285714285714285"/>
    </cacheField>
    <cacheField name="Median Win Margin" numFmtId="0">
      <sharedItems containsString="0" containsBlank="1" containsNumber="1" minValue="8" maxValue="22"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d v="2025-03-23T00:00:00"/>
    <x v="0"/>
    <x v="0"/>
    <x v="0"/>
    <n v="100"/>
    <n v="108"/>
    <n v="208"/>
    <n v="-8"/>
    <n v="8"/>
    <s v="AV"/>
    <n v="1"/>
    <n v="0"/>
    <n v="-1"/>
    <n v="0"/>
    <n v="100"/>
    <n v="108"/>
    <n v="-8"/>
    <n v="8"/>
    <n v="8"/>
    <m/>
  </r>
  <r>
    <d v="2025-03-23T00:00:00"/>
    <x v="1"/>
    <x v="1"/>
    <x v="1"/>
    <n v="115"/>
    <n v="130"/>
    <n v="245"/>
    <n v="-15"/>
    <n v="15"/>
    <s v="AV"/>
    <n v="2"/>
    <n v="0"/>
    <n v="-2"/>
    <n v="0"/>
    <n v="215"/>
    <n v="238"/>
    <n v="-23"/>
    <n v="11.5"/>
    <n v="11.5"/>
    <m/>
  </r>
  <r>
    <d v="2025-03-25T00:00:00"/>
    <x v="2"/>
    <x v="2"/>
    <x v="2"/>
    <n v="78"/>
    <n v="82"/>
    <n v="160"/>
    <n v="-4"/>
    <n v="4"/>
    <s v="AV"/>
    <n v="3"/>
    <n v="0"/>
    <n v="-3"/>
    <n v="0"/>
    <n v="293"/>
    <n v="320"/>
    <n v="-27"/>
    <n v="9"/>
    <n v="8"/>
    <m/>
  </r>
  <r>
    <d v="2025-03-25T00:00:00"/>
    <x v="1"/>
    <x v="3"/>
    <x v="1"/>
    <n v="106"/>
    <n v="128"/>
    <n v="234"/>
    <n v="-22"/>
    <n v="22"/>
    <s v="AV"/>
    <n v="4"/>
    <n v="0"/>
    <n v="-4"/>
    <n v="0"/>
    <n v="399"/>
    <n v="448"/>
    <n v="-49"/>
    <n v="12.25"/>
    <n v="11.5"/>
    <m/>
  </r>
  <r>
    <d v="2025-03-28T00:00:00"/>
    <x v="0"/>
    <x v="4"/>
    <x v="1"/>
    <n v="103"/>
    <n v="135"/>
    <n v="238"/>
    <n v="-32"/>
    <n v="32"/>
    <s v="AV"/>
    <n v="5"/>
    <n v="0"/>
    <n v="-5"/>
    <n v="0"/>
    <n v="502"/>
    <n v="583"/>
    <n v="-81"/>
    <n v="16.2"/>
    <n v="15"/>
    <m/>
  </r>
  <r>
    <d v="2025-03-28T00:00:00"/>
    <x v="1"/>
    <x v="5"/>
    <x v="3"/>
    <n v="82"/>
    <n v="104"/>
    <n v="186"/>
    <n v="-22"/>
    <n v="22"/>
    <s v="AV"/>
    <n v="6"/>
    <n v="0"/>
    <n v="-6"/>
    <n v="0"/>
    <n v="584"/>
    <n v="687"/>
    <n v="-103"/>
    <n v="17.166666666666668"/>
    <n v="18.5"/>
    <m/>
  </r>
  <r>
    <d v="2025-03-29T00:00:00"/>
    <x v="2"/>
    <x v="2"/>
    <x v="4"/>
    <n v="130"/>
    <n v="98"/>
    <n v="228"/>
    <n v="32"/>
    <n v="32"/>
    <s v="SB"/>
    <n v="7"/>
    <n v="1"/>
    <n v="-5"/>
    <n v="0.14285714285714285"/>
    <n v="714"/>
    <n v="785"/>
    <n v="-71"/>
    <n v="19.285714285714285"/>
    <n v="22"/>
    <m/>
  </r>
  <r>
    <d v="2025-03-29T00:00:00"/>
    <x v="1"/>
    <x v="1"/>
    <x v="5"/>
    <n v="102"/>
    <n v="97"/>
    <n v="199"/>
    <n v="5"/>
    <n v="5"/>
    <s v="SB"/>
    <n v="8"/>
    <n v="1"/>
    <n v="-4"/>
    <n v="0.25"/>
    <n v="816"/>
    <n v="882"/>
    <n v="-66"/>
    <n v="17.5"/>
    <n v="18.5"/>
    <m/>
  </r>
  <r>
    <d v="2025-03-30T00:00:00"/>
    <x v="2"/>
    <x v="6"/>
    <x v="6"/>
    <n v="101"/>
    <n v="109"/>
    <n v="210"/>
    <n v="-8"/>
    <n v="8"/>
    <s v="AV"/>
    <n v="9"/>
    <n v="0"/>
    <n v="-5"/>
    <n v="0.22222222222222221"/>
    <n v="917"/>
    <n v="991"/>
    <n v="-74"/>
    <n v="16.444444444444443"/>
    <n v="15"/>
    <m/>
  </r>
  <r>
    <d v="2025-03-30T00:00:00"/>
    <x v="1"/>
    <x v="7"/>
    <x v="7"/>
    <n v="98"/>
    <n v="94"/>
    <n v="192"/>
    <n v="4"/>
    <n v="4"/>
    <s v="SB"/>
    <n v="10"/>
    <n v="1"/>
    <n v="-4"/>
    <n v="0.3"/>
    <n v="1015"/>
    <n v="1085"/>
    <n v="-70"/>
    <n v="15.2"/>
    <n v="11.5"/>
    <m/>
  </r>
  <r>
    <d v="2025-03-31T00:00:00"/>
    <x v="0"/>
    <x v="5"/>
    <x v="8"/>
    <n v="125"/>
    <n v="98"/>
    <n v="223"/>
    <n v="27"/>
    <n v="27"/>
    <s v="SB"/>
    <n v="11"/>
    <n v="1"/>
    <n v="-3"/>
    <n v="0.36363636363636365"/>
    <n v="1140"/>
    <n v="1183"/>
    <n v="-43"/>
    <n v="16.272727272727273"/>
    <n v="15"/>
    <m/>
  </r>
  <r>
    <d v="2025-04-01T00:00:00"/>
    <x v="0"/>
    <x v="8"/>
    <x v="4"/>
    <n v="98"/>
    <n v="83"/>
    <n v="181"/>
    <n v="15"/>
    <n v="15"/>
    <s v="SB"/>
    <n v="12"/>
    <n v="1"/>
    <n v="-2"/>
    <n v="0.41666666666666669"/>
    <n v="1238"/>
    <n v="1266"/>
    <n v="-28"/>
    <n v="16.166666666666668"/>
    <n v="15"/>
    <m/>
  </r>
  <r>
    <d v="2025-04-01T00:00:00"/>
    <x v="1"/>
    <x v="9"/>
    <x v="2"/>
    <n v="72"/>
    <n v="90"/>
    <n v="162"/>
    <n v="-18"/>
    <n v="18"/>
    <s v="AV"/>
    <n v="13"/>
    <n v="0"/>
    <n v="-3"/>
    <n v="0.38461538461538464"/>
    <n v="1310"/>
    <n v="1356"/>
    <n v="-46"/>
    <n v="16.307692307692307"/>
    <n v="15"/>
    <m/>
  </r>
  <r>
    <d v="2025-04-02T00:00:00"/>
    <x v="2"/>
    <x v="5"/>
    <x v="9"/>
    <n v="117"/>
    <n v="80"/>
    <n v="197"/>
    <n v="37"/>
    <n v="37"/>
    <s v="SB"/>
    <n v="14"/>
    <n v="1"/>
    <n v="-2"/>
    <n v="0.42857142857142855"/>
    <n v="1427"/>
    <n v="1436"/>
    <n v="-9"/>
    <n v="17.785714285714285"/>
    <n v="16.5"/>
    <m/>
  </r>
  <r>
    <d v="2025-04-02T00:00:00"/>
    <x v="1"/>
    <x v="9"/>
    <x v="7"/>
    <n v="109"/>
    <n v="112"/>
    <n v="221"/>
    <n v="-3"/>
    <n v="3"/>
    <s v="AV"/>
    <n v="15"/>
    <n v="0"/>
    <n v="-3"/>
    <n v="0.4"/>
    <n v="1536"/>
    <n v="1548"/>
    <n v="-12"/>
    <n v="16.8"/>
    <n v="15"/>
    <m/>
  </r>
  <r>
    <d v="2025-04-05T00:00:00"/>
    <x v="0"/>
    <x v="5"/>
    <x v="10"/>
    <n v="102"/>
    <n v="103"/>
    <n v="205"/>
    <n v="-1"/>
    <n v="1"/>
    <s v="AV"/>
    <n v="16"/>
    <n v="0"/>
    <n v="-4"/>
    <n v="0.375"/>
    <n v="1638"/>
    <n v="1651"/>
    <n v="-13"/>
    <n v="15.8125"/>
    <n v="15"/>
    <m/>
  </r>
  <r>
    <d v="2025-04-05T00:00:00"/>
    <x v="1"/>
    <x v="0"/>
    <x v="0"/>
    <n v="74"/>
    <n v="121"/>
    <n v="195"/>
    <n v="-47"/>
    <n v="47"/>
    <s v="AV"/>
    <n v="17"/>
    <n v="0"/>
    <n v="-5"/>
    <n v="0.35294117647058826"/>
    <n v="1712"/>
    <n v="1772"/>
    <n v="-60"/>
    <n v="17.647058823529413"/>
    <n v="15"/>
    <m/>
  </r>
  <r>
    <d v="2025-04-06T00:00:00"/>
    <x v="2"/>
    <x v="1"/>
    <x v="11"/>
    <n v="136"/>
    <n v="111"/>
    <n v="247"/>
    <n v="25"/>
    <n v="25"/>
    <s v="SB"/>
    <n v="18"/>
    <n v="1"/>
    <n v="-4"/>
    <n v="0.3888888888888889"/>
    <n v="1848"/>
    <n v="1883"/>
    <n v="-35"/>
    <n v="18.055555555555557"/>
    <n v="16.5"/>
    <m/>
  </r>
  <r>
    <d v="2025-04-06T00:00:00"/>
    <x v="1"/>
    <x v="5"/>
    <x v="10"/>
    <n v="121"/>
    <n v="104"/>
    <n v="225"/>
    <n v="17"/>
    <n v="17"/>
    <s v="SB"/>
    <n v="19"/>
    <n v="1"/>
    <n v="-3"/>
    <n v="0.42105263157894735"/>
    <n v="1969"/>
    <n v="1987"/>
    <n v="-18"/>
    <n v="18"/>
    <n v="17"/>
    <m/>
  </r>
  <r>
    <d v="2025-04-10T00:00:00"/>
    <x v="0"/>
    <x v="10"/>
    <x v="6"/>
    <n v="109"/>
    <n v="120"/>
    <n v="229"/>
    <n v="-11"/>
    <n v="11"/>
    <s v="AV"/>
    <n v="20"/>
    <n v="0"/>
    <n v="-4"/>
    <n v="0.4"/>
    <n v="2078"/>
    <n v="2107"/>
    <n v="-29"/>
    <n v="17.649999999999999"/>
    <n v="16"/>
    <m/>
  </r>
  <r>
    <d v="2025-04-12T00:00:00"/>
    <x v="2"/>
    <x v="5"/>
    <x v="12"/>
    <n v="92"/>
    <n v="102"/>
    <n v="194"/>
    <n v="-10"/>
    <n v="10"/>
    <s v="AV"/>
    <n v="21"/>
    <n v="0"/>
    <n v="-5"/>
    <n v="0.38095238095238093"/>
    <n v="2170"/>
    <n v="2209"/>
    <n v="-39"/>
    <n v="17.285714285714285"/>
    <n v="15"/>
    <m/>
  </r>
  <r>
    <d v="2025-04-12T00:00:00"/>
    <x v="1"/>
    <x v="5"/>
    <x v="10"/>
    <n v="114"/>
    <n v="112"/>
    <n v="226"/>
    <n v="2"/>
    <n v="2"/>
    <s v="SB"/>
    <n v="22"/>
    <n v="1"/>
    <n v="-4"/>
    <n v="0.40909090909090912"/>
    <n v="2284"/>
    <n v="2321"/>
    <n v="-37"/>
    <n v="16.59090909090909"/>
    <n v="15"/>
    <m/>
  </r>
  <r>
    <d v="2025-04-14T00:00:00"/>
    <x v="1"/>
    <x v="6"/>
    <x v="6"/>
    <n v="80"/>
    <n v="96"/>
    <n v="176"/>
    <n v="-16"/>
    <n v="16"/>
    <s v="AV"/>
    <n v="23"/>
    <n v="0"/>
    <n v="-5"/>
    <n v="0.39130434782608697"/>
    <n v="2364"/>
    <n v="2417"/>
    <n v="-53"/>
    <n v="16.565217391304348"/>
    <n v="15"/>
    <m/>
  </r>
  <r>
    <d v="2025-04-15T00:00:00"/>
    <x v="2"/>
    <x v="11"/>
    <x v="13"/>
    <n v="87"/>
    <n v="105"/>
    <n v="192"/>
    <n v="-18"/>
    <n v="18"/>
    <s v="AV"/>
    <n v="24"/>
    <n v="0"/>
    <n v="-6"/>
    <n v="0.375"/>
    <n v="2451"/>
    <n v="2522"/>
    <n v="-71"/>
    <n v="16.625"/>
    <n v="15.5"/>
    <m/>
  </r>
  <r>
    <d v="2025-04-15T00:00:00"/>
    <x v="1"/>
    <x v="1"/>
    <x v="6"/>
    <n v="90"/>
    <n v="114"/>
    <n v="204"/>
    <n v="-24"/>
    <n v="24"/>
    <s v="AV"/>
    <n v="25"/>
    <n v="0"/>
    <n v="-7"/>
    <n v="0.36"/>
    <n v="2541"/>
    <n v="2636"/>
    <n v="-95"/>
    <n v="16.920000000000002"/>
    <n v="16"/>
    <m/>
  </r>
  <r>
    <d v="2025-04-17T00:00:00"/>
    <x v="2"/>
    <x v="12"/>
    <x v="11"/>
    <n v="95"/>
    <n v="94"/>
    <n v="189"/>
    <n v="1"/>
    <n v="1"/>
    <s v="SB"/>
    <n v="26"/>
    <n v="1"/>
    <n v="-6"/>
    <n v="0.38461538461538464"/>
    <n v="2636"/>
    <n v="2730"/>
    <n v="-94"/>
    <n v="16.307692307692307"/>
    <n v="15.5"/>
    <m/>
  </r>
  <r>
    <d v="2025-04-17T00:00:00"/>
    <x v="1"/>
    <x v="0"/>
    <x v="14"/>
    <n v="86"/>
    <n v="91"/>
    <n v="177"/>
    <n v="-5"/>
    <n v="5"/>
    <s v="AV"/>
    <n v="27"/>
    <n v="0"/>
    <n v="-7"/>
    <n v="0.37037037037037035"/>
    <n v="2722"/>
    <n v="2821"/>
    <n v="-99"/>
    <n v="15.888888888888889"/>
    <n v="15"/>
    <s v="SB lost due to a bug"/>
  </r>
  <r>
    <d v="2025-04-18T00:00:00"/>
    <x v="0"/>
    <x v="0"/>
    <x v="1"/>
    <n v="127"/>
    <n v="148"/>
    <n v="275"/>
    <n v="-21"/>
    <n v="21"/>
    <s v="AV"/>
    <n v="28"/>
    <n v="0"/>
    <n v="-8"/>
    <n v="0.35714285714285715"/>
    <n v="2849"/>
    <n v="2969"/>
    <n v="-120"/>
    <n v="16.071428571428573"/>
    <n v="15.5"/>
    <m/>
  </r>
  <r>
    <d v="2025-04-18T00:00:00"/>
    <x v="1"/>
    <x v="0"/>
    <x v="6"/>
    <n v="78"/>
    <n v="89"/>
    <n v="167"/>
    <n v="-11"/>
    <n v="11"/>
    <s v="AV"/>
    <n v="29"/>
    <n v="0"/>
    <n v="-9"/>
    <n v="0.34482758620689657"/>
    <n v="2927"/>
    <n v="3058"/>
    <n v="-131"/>
    <n v="15.896551724137931"/>
    <n v="15"/>
    <m/>
  </r>
  <r>
    <d v="2025-04-19T00:00:00"/>
    <x v="0"/>
    <x v="2"/>
    <x v="1"/>
    <n v="102"/>
    <n v="91"/>
    <n v="193"/>
    <n v="11"/>
    <n v="11"/>
    <s v="SB"/>
    <n v="30"/>
    <n v="1"/>
    <n v="-8"/>
    <n v="0.36666666666666664"/>
    <n v="3029"/>
    <n v="3149"/>
    <n v="-120"/>
    <n v="15.733333333333333"/>
    <n v="15"/>
    <m/>
  </r>
  <r>
    <d v="2025-04-19T00:00:00"/>
    <x v="1"/>
    <x v="13"/>
    <x v="7"/>
    <n v="74"/>
    <n v="80"/>
    <n v="154"/>
    <n v="-6"/>
    <n v="6"/>
    <s v="AV"/>
    <n v="31"/>
    <n v="0"/>
    <n v="-9"/>
    <n v="0.35483870967741937"/>
    <n v="3103"/>
    <n v="3229"/>
    <n v="-126"/>
    <n v="15.419354838709678"/>
    <n v="15"/>
    <m/>
  </r>
  <r>
    <d v="2025-04-20T00:00:00"/>
    <x v="0"/>
    <x v="8"/>
    <x v="6"/>
    <n v="79"/>
    <n v="74"/>
    <n v="153"/>
    <n v="5"/>
    <n v="5"/>
    <s v="SB"/>
    <n v="32"/>
    <n v="1"/>
    <n v="-8"/>
    <n v="0.375"/>
    <n v="3182"/>
    <n v="3303"/>
    <n v="-121"/>
    <n v="15.09375"/>
    <n v="13"/>
    <m/>
  </r>
  <r>
    <d v="2025-04-20T00:00:00"/>
    <x v="2"/>
    <x v="14"/>
    <x v="10"/>
    <n v="134"/>
    <n v="87"/>
    <n v="221"/>
    <n v="47"/>
    <n v="47"/>
    <s v="SB"/>
    <n v="33"/>
    <n v="1"/>
    <n v="-7"/>
    <n v="0.39393939393939392"/>
    <n v="3316"/>
    <n v="3390"/>
    <n v="-74"/>
    <n v="16.060606060606062"/>
    <n v="15"/>
    <m/>
  </r>
  <r>
    <d v="2025-04-20T00:00:00"/>
    <x v="1"/>
    <x v="6"/>
    <x v="15"/>
    <n v="118"/>
    <n v="100"/>
    <n v="218"/>
    <n v="18"/>
    <n v="18"/>
    <s v="SB"/>
    <n v="34"/>
    <n v="1"/>
    <n v="-6"/>
    <n v="0.41176470588235292"/>
    <n v="3434"/>
    <n v="3490"/>
    <n v="-56"/>
    <n v="16.117647058823529"/>
    <n v="15"/>
    <m/>
  </r>
  <r>
    <d v="2025-04-21T00:00:00"/>
    <x v="2"/>
    <x v="9"/>
    <x v="2"/>
    <n v="90"/>
    <n v="84"/>
    <n v="174"/>
    <n v="6"/>
    <n v="6"/>
    <s v="SB"/>
    <n v="35"/>
    <n v="1"/>
    <n v="-5"/>
    <n v="0.42857142857142855"/>
    <n v="3524"/>
    <n v="3574"/>
    <n v="-50"/>
    <n v="15.828571428571429"/>
    <n v="15"/>
    <m/>
  </r>
  <r>
    <d v="2025-04-21T00:00:00"/>
    <x v="1"/>
    <x v="5"/>
    <x v="11"/>
    <n v="132"/>
    <n v="136"/>
    <n v="268"/>
    <n v="-4"/>
    <n v="4"/>
    <s v="AV"/>
    <n v="36"/>
    <n v="0"/>
    <n v="-6"/>
    <n v="0.41666666666666669"/>
    <n v="3656"/>
    <n v="3710"/>
    <n v="-54"/>
    <n v="15.5"/>
    <n v="13"/>
    <m/>
  </r>
  <r>
    <d v="2025-04-24T00:00:00"/>
    <x v="0"/>
    <x v="15"/>
    <x v="3"/>
    <n v="106"/>
    <n v="111"/>
    <n v="217"/>
    <n v="-5"/>
    <n v="5"/>
    <s v="AV"/>
    <n v="37"/>
    <n v="0"/>
    <n v="-7"/>
    <n v="0.40540540540540543"/>
    <n v="3762"/>
    <n v="3821"/>
    <n v="-59"/>
    <n v="15.216216216216216"/>
    <n v="11"/>
    <m/>
  </r>
  <r>
    <d v="2025-04-24T00:00:00"/>
    <x v="1"/>
    <x v="4"/>
    <x v="16"/>
    <n v="116"/>
    <n v="91"/>
    <n v="207"/>
    <n v="25"/>
    <n v="25"/>
    <s v="SB"/>
    <n v="38"/>
    <n v="1"/>
    <n v="-6"/>
    <n v="0.42105263157894735"/>
    <n v="3878"/>
    <n v="3912"/>
    <n v="-34"/>
    <n v="15.473684210526315"/>
    <n v="13"/>
    <m/>
  </r>
  <r>
    <d v="2025-04-25T00:00:00"/>
    <x v="1"/>
    <x v="8"/>
    <x v="13"/>
    <n v="93"/>
    <n v="95"/>
    <n v="188"/>
    <n v="-2"/>
    <n v="2"/>
    <s v="AV"/>
    <n v="39"/>
    <n v="0"/>
    <n v="-7"/>
    <n v="0.41025641025641024"/>
    <n v="3971"/>
    <n v="4007"/>
    <n v="-36"/>
    <n v="15.128205128205128"/>
    <n v="11"/>
    <m/>
  </r>
  <r>
    <d v="2025-04-29T00:00:00"/>
    <x v="2"/>
    <x v="16"/>
    <x v="15"/>
    <n v="96"/>
    <n v="72"/>
    <n v="168"/>
    <n v="24"/>
    <n v="24"/>
    <s v="SB"/>
    <n v="40"/>
    <n v="1"/>
    <n v="-6"/>
    <n v="0.42499999999999999"/>
    <n v="4067"/>
    <n v="4079"/>
    <n v="-12"/>
    <n v="15.35"/>
    <n v="13"/>
    <m/>
  </r>
  <r>
    <d v="2025-04-29T00:00:00"/>
    <x v="1"/>
    <x v="17"/>
    <x v="17"/>
    <n v="113"/>
    <n v="93"/>
    <n v="206"/>
    <n v="20"/>
    <n v="20"/>
    <s v="SB"/>
    <n v="41"/>
    <n v="1"/>
    <n v="-5"/>
    <n v="0.43902439024390244"/>
    <n v="4180"/>
    <n v="4172"/>
    <n v="8"/>
    <n v="15.463414634146341"/>
    <n v="15"/>
    <m/>
  </r>
  <r>
    <d v="2025-04-30T00:00:00"/>
    <x v="0"/>
    <x v="18"/>
    <x v="18"/>
    <n v="123"/>
    <n v="145"/>
    <n v="268"/>
    <n v="-22"/>
    <n v="22"/>
    <s v="AV"/>
    <n v="42"/>
    <n v="0"/>
    <n v="-6"/>
    <n v="0.42857142857142855"/>
    <n v="4303"/>
    <n v="4317"/>
    <n v="-14"/>
    <n v="15.619047619047619"/>
    <n v="15"/>
    <m/>
  </r>
  <r>
    <d v="2025-04-30T00:00:00"/>
    <x v="1"/>
    <x v="19"/>
    <x v="1"/>
    <n v="78"/>
    <n v="74"/>
    <n v="152"/>
    <n v="4"/>
    <n v="4"/>
    <s v="SB"/>
    <n v="43"/>
    <n v="1"/>
    <n v="-5"/>
    <n v="0.44186046511627908"/>
    <n v="4381"/>
    <n v="4391"/>
    <n v="-10"/>
    <n v="15.348837209302326"/>
    <n v="15"/>
    <m/>
  </r>
  <r>
    <d v="2025-05-01T00:00:00"/>
    <x v="2"/>
    <x v="17"/>
    <x v="19"/>
    <n v="131"/>
    <n v="92"/>
    <n v="223"/>
    <n v="39"/>
    <n v="39"/>
    <s v="SB"/>
    <n v="44"/>
    <n v="1"/>
    <n v="-4"/>
    <n v="0.45454545454545453"/>
    <n v="4512"/>
    <n v="4483"/>
    <n v="29"/>
    <n v="15.886363636363637"/>
    <n v="15"/>
    <m/>
  </r>
  <r>
    <d v="2025-05-02T00:00:00"/>
    <x v="1"/>
    <x v="15"/>
    <x v="15"/>
    <n v="94"/>
    <n v="82"/>
    <n v="176"/>
    <n v="12"/>
    <n v="12"/>
    <s v="SB"/>
    <n v="45"/>
    <n v="1"/>
    <n v="-3"/>
    <n v="0.46666666666666667"/>
    <n v="4606"/>
    <n v="4565"/>
    <n v="41"/>
    <n v="15.8"/>
    <n v="15"/>
    <m/>
  </r>
  <r>
    <d v="2025-05-02T00:00:00"/>
    <x v="0"/>
    <x v="16"/>
    <x v="9"/>
    <n v="124"/>
    <n v="119"/>
    <n v="243"/>
    <n v="5"/>
    <n v="5"/>
    <s v="SB"/>
    <n v="46"/>
    <n v="1"/>
    <n v="-2"/>
    <n v="0.47826086956521741"/>
    <n v="4730"/>
    <n v="4684"/>
    <n v="46"/>
    <n v="15.565217391304348"/>
    <n v="13.5"/>
    <m/>
  </r>
  <r>
    <d v="2025-05-03T00:00:00"/>
    <x v="0"/>
    <x v="15"/>
    <x v="15"/>
    <n v="140"/>
    <n v="119"/>
    <n v="259"/>
    <n v="21"/>
    <n v="21"/>
    <s v="SB"/>
    <n v="47"/>
    <n v="1"/>
    <n v="-1"/>
    <n v="0.48936170212765956"/>
    <n v="4870"/>
    <n v="4803"/>
    <n v="67"/>
    <n v="15.680851063829786"/>
    <n v="15"/>
    <m/>
  </r>
  <r>
    <d v="2025-05-03T00:00:00"/>
    <x v="1"/>
    <x v="15"/>
    <x v="16"/>
    <n v="118"/>
    <n v="88"/>
    <n v="206"/>
    <n v="30"/>
    <n v="30"/>
    <s v="SB"/>
    <n v="48"/>
    <n v="1"/>
    <n v="0"/>
    <n v="0.5"/>
    <n v="4988"/>
    <n v="4891"/>
    <n v="97"/>
    <n v="15.979166666666666"/>
    <n v="15"/>
    <m/>
  </r>
  <r>
    <d v="2025-05-04T00:00:00"/>
    <x v="2"/>
    <x v="6"/>
    <x v="2"/>
    <n v="98"/>
    <n v="99"/>
    <n v="197"/>
    <n v="-1"/>
    <n v="1"/>
    <s v="AV"/>
    <n v="49"/>
    <n v="0"/>
    <n v="-1"/>
    <n v="0.48979591836734693"/>
    <n v="5086"/>
    <n v="4990"/>
    <n v="96"/>
    <n v="15.673469387755102"/>
    <n v="15"/>
    <m/>
  </r>
  <r>
    <d v="2025-05-04T00:00:00"/>
    <x v="1"/>
    <x v="20"/>
    <x v="15"/>
    <n v="81"/>
    <n v="101"/>
    <n v="182"/>
    <n v="-20"/>
    <n v="20"/>
    <s v="AV"/>
    <n v="50"/>
    <n v="0"/>
    <n v="-2"/>
    <n v="0.48"/>
    <n v="5167"/>
    <n v="5091"/>
    <n v="76"/>
    <n v="15.76"/>
    <n v="15"/>
    <m/>
  </r>
  <r>
    <d v="2025-05-05T00:00:00"/>
    <x v="2"/>
    <x v="7"/>
    <x v="19"/>
    <n v="102"/>
    <n v="61"/>
    <n v="163"/>
    <n v="41"/>
    <n v="41"/>
    <s v="SB"/>
    <n v="51"/>
    <n v="1"/>
    <n v="-1"/>
    <n v="0.49019607843137253"/>
    <n v="5269"/>
    <n v="5152"/>
    <n v="117"/>
    <n v="16.254901960784313"/>
    <n v="15"/>
    <m/>
  </r>
  <r>
    <d v="2025-05-05T00:00:00"/>
    <x v="1"/>
    <x v="6"/>
    <x v="13"/>
    <n v="144"/>
    <n v="110"/>
    <n v="254"/>
    <n v="34"/>
    <n v="34"/>
    <s v="SB"/>
    <n v="52"/>
    <n v="1"/>
    <n v="0"/>
    <n v="0.5"/>
    <n v="5413"/>
    <n v="5262"/>
    <n v="151"/>
    <n v="16.596153846153847"/>
    <n v="15.5"/>
    <m/>
  </r>
  <r>
    <d v="2025-05-06T00:00:00"/>
    <x v="2"/>
    <x v="0"/>
    <x v="3"/>
    <n v="116"/>
    <n v="82"/>
    <n v="198"/>
    <n v="34"/>
    <n v="34"/>
    <s v="SB"/>
    <n v="53"/>
    <n v="1"/>
    <n v="1"/>
    <n v="0.50943396226415094"/>
    <n v="5529"/>
    <n v="5344"/>
    <n v="185"/>
    <n v="16.924528301886792"/>
    <n v="16"/>
    <m/>
  </r>
  <r>
    <d v="2025-05-06T00:00:00"/>
    <x v="1"/>
    <x v="10"/>
    <x v="19"/>
    <n v="98"/>
    <n v="97"/>
    <n v="195"/>
    <n v="1"/>
    <n v="1"/>
    <s v="SB"/>
    <n v="54"/>
    <n v="1"/>
    <n v="2"/>
    <n v="0.51851851851851849"/>
    <n v="5627"/>
    <n v="5441"/>
    <n v="186"/>
    <n v="16.62962962962963"/>
    <n v="15.5"/>
    <m/>
  </r>
  <r>
    <d v="2025-05-09T00:00:00"/>
    <x v="1"/>
    <x v="8"/>
    <x v="11"/>
    <n v="88"/>
    <n v="90"/>
    <n v="178"/>
    <n v="-2"/>
    <n v="2"/>
    <s v="AV"/>
    <n v="55"/>
    <n v="0"/>
    <n v="1"/>
    <n v="0.50909090909090904"/>
    <n v="5715"/>
    <n v="5531"/>
    <n v="184"/>
    <n v="16.363636363636363"/>
    <n v="15"/>
    <m/>
  </r>
  <r>
    <d v="2025-05-10T00:00:00"/>
    <x v="2"/>
    <x v="3"/>
    <x v="13"/>
    <n v="103"/>
    <n v="111"/>
    <n v="214"/>
    <n v="-8"/>
    <n v="8"/>
    <s v="AV"/>
    <n v="56"/>
    <n v="0"/>
    <n v="0"/>
    <n v="0.5"/>
    <n v="5818"/>
    <n v="5642"/>
    <n v="176"/>
    <n v="16.214285714285715"/>
    <n v="15"/>
    <m/>
  </r>
  <r>
    <d v="2025-05-10T00:00:00"/>
    <x v="0"/>
    <x v="15"/>
    <x v="20"/>
    <n v="100"/>
    <n v="105"/>
    <n v="205"/>
    <n v="-5"/>
    <n v="5"/>
    <s v="AV"/>
    <n v="57"/>
    <n v="0"/>
    <n v="-1"/>
    <n v="0.49122807017543857"/>
    <n v="5918"/>
    <n v="5747"/>
    <n v="171"/>
    <n v="16.017543859649123"/>
    <n v="15"/>
    <m/>
  </r>
  <r>
    <d v="2025-05-13T00:00:00"/>
    <x v="0"/>
    <x v="4"/>
    <x v="3"/>
    <n v="78"/>
    <n v="75"/>
    <n v="153"/>
    <n v="3"/>
    <n v="3"/>
    <s v="SB"/>
    <n v="58"/>
    <n v="1"/>
    <n v="0"/>
    <n v="0.5"/>
    <n v="5996"/>
    <n v="5822"/>
    <n v="174"/>
    <n v="15.793103448275861"/>
    <n v="13.5"/>
    <m/>
  </r>
  <r>
    <d v="2025-05-13T00:00:00"/>
    <x v="1"/>
    <x v="21"/>
    <x v="10"/>
    <n v="110"/>
    <n v="113"/>
    <n v="223"/>
    <n v="-3"/>
    <n v="3"/>
    <s v="AV"/>
    <n v="59"/>
    <n v="0"/>
    <n v="-1"/>
    <n v="0.49152542372881358"/>
    <n v="6106"/>
    <n v="5935"/>
    <n v="171"/>
    <n v="15.576271186440678"/>
    <n v="12"/>
    <m/>
  </r>
  <r>
    <d v="2025-05-15T00:00:00"/>
    <x v="1"/>
    <x v="20"/>
    <x v="5"/>
    <n v="87"/>
    <n v="75"/>
    <n v="162"/>
    <n v="12"/>
    <n v="12"/>
    <s v="SB"/>
    <n v="60"/>
    <n v="1"/>
    <n v="0"/>
    <n v="0.5"/>
    <n v="6193"/>
    <n v="6010"/>
    <n v="183"/>
    <n v="15.516666666666667"/>
    <n v="12"/>
    <m/>
  </r>
  <r>
    <d v="2025-05-15T00:00:00"/>
    <x v="2"/>
    <x v="19"/>
    <x v="19"/>
    <n v="108"/>
    <n v="97"/>
    <n v="205"/>
    <n v="11"/>
    <n v="11"/>
    <s v="SB"/>
    <n v="61"/>
    <n v="1"/>
    <n v="1"/>
    <n v="0.50819672131147542"/>
    <n v="6301"/>
    <n v="6107"/>
    <n v="194"/>
    <n v="15.442622950819672"/>
    <n v="12"/>
    <m/>
  </r>
  <r>
    <d v="2025-05-15T00:00:00"/>
    <x v="0"/>
    <x v="16"/>
    <x v="10"/>
    <n v="110"/>
    <n v="90"/>
    <n v="200"/>
    <n v="20"/>
    <n v="20"/>
    <s v="SB"/>
    <n v="62"/>
    <n v="1"/>
    <n v="2"/>
    <n v="0.5161290322580645"/>
    <n v="6411"/>
    <n v="6197"/>
    <n v="214"/>
    <n v="15.516129032258064"/>
    <n v="12"/>
    <m/>
  </r>
  <r>
    <d v="2025-05-16T00:00:00"/>
    <x v="2"/>
    <x v="9"/>
    <x v="21"/>
    <n v="93"/>
    <n v="110"/>
    <n v="203"/>
    <n v="-17"/>
    <n v="17"/>
    <s v="AV"/>
    <n v="63"/>
    <n v="0"/>
    <n v="1"/>
    <n v="0.50793650793650791"/>
    <n v="6504"/>
    <n v="6307"/>
    <n v="197"/>
    <n v="15.53968253968254"/>
    <n v="12"/>
    <m/>
  </r>
  <r>
    <d v="2025-05-17T00:00:00"/>
    <x v="0"/>
    <x v="21"/>
    <x v="13"/>
    <n v="140"/>
    <n v="144"/>
    <n v="284"/>
    <n v="-4"/>
    <n v="4"/>
    <s v="AV"/>
    <n v="64"/>
    <n v="0"/>
    <n v="0"/>
    <n v="0.5"/>
    <n v="6644"/>
    <n v="6451"/>
    <n v="193"/>
    <n v="15.359375"/>
    <n v="12"/>
    <m/>
  </r>
  <r>
    <d v="2025-05-17T00:00:00"/>
    <x v="2"/>
    <x v="8"/>
    <x v="2"/>
    <n v="113"/>
    <n v="110"/>
    <n v="223"/>
    <n v="3"/>
    <n v="3"/>
    <s v="SB"/>
    <n v="65"/>
    <n v="1"/>
    <n v="1"/>
    <n v="0.50769230769230766"/>
    <n v="6757"/>
    <n v="6561"/>
    <n v="196"/>
    <n v="15.169230769230769"/>
    <n v="12"/>
    <m/>
  </r>
  <r>
    <d v="2025-05-19T00:00:00"/>
    <x v="0"/>
    <x v="17"/>
    <x v="1"/>
    <n v="123"/>
    <n v="130"/>
    <n v="253"/>
    <n v="-7"/>
    <n v="7"/>
    <s v="AV"/>
    <n v="66"/>
    <n v="0"/>
    <n v="0"/>
    <n v="0.5"/>
    <n v="6880"/>
    <n v="6691"/>
    <n v="189"/>
    <n v="15.045454545454545"/>
    <n v="11.5"/>
    <m/>
  </r>
  <r>
    <d v="2025-05-19T00:00:00"/>
    <x v="1"/>
    <x v="9"/>
    <x v="8"/>
    <n v="95"/>
    <n v="85"/>
    <n v="180"/>
    <n v="10"/>
    <n v="10"/>
    <s v="SB"/>
    <n v="67"/>
    <n v="1"/>
    <n v="1"/>
    <n v="0.5074626865671642"/>
    <n v="6975"/>
    <n v="6776"/>
    <n v="199"/>
    <n v="14.970149253731343"/>
    <n v="11"/>
    <m/>
  </r>
  <r>
    <d v="2025-05-20T00:00:00"/>
    <x v="2"/>
    <x v="5"/>
    <x v="7"/>
    <n v="123"/>
    <n v="99"/>
    <n v="222"/>
    <n v="24"/>
    <n v="24"/>
    <s v="SB"/>
    <n v="68"/>
    <n v="1"/>
    <n v="2"/>
    <n v="0.51470588235294112"/>
    <n v="7098"/>
    <n v="6875"/>
    <n v="223"/>
    <n v="15.102941176470589"/>
    <n v="11.5"/>
    <m/>
  </r>
  <r>
    <d v="2025-05-20T00:00:00"/>
    <x v="0"/>
    <x v="6"/>
    <x v="13"/>
    <n v="168"/>
    <n v="139"/>
    <n v="307"/>
    <n v="29"/>
    <n v="29"/>
    <s v="SB"/>
    <n v="69"/>
    <n v="1"/>
    <n v="3"/>
    <n v="0.52173913043478259"/>
    <n v="7266"/>
    <n v="7014"/>
    <n v="252"/>
    <n v="15.304347826086957"/>
    <n v="12"/>
    <m/>
  </r>
  <r>
    <d v="2025-05-21T00:00:00"/>
    <x v="0"/>
    <x v="20"/>
    <x v="6"/>
    <n v="114"/>
    <n v="107"/>
    <n v="221"/>
    <n v="7"/>
    <n v="7"/>
    <s v="SB"/>
    <n v="70"/>
    <n v="1"/>
    <n v="4"/>
    <n v="0.52857142857142858"/>
    <n v="7380"/>
    <n v="7121"/>
    <n v="259"/>
    <n v="15.185714285714285"/>
    <n v="11.5"/>
    <m/>
  </r>
  <r>
    <d v="2025-05-21T00:00:00"/>
    <x v="1"/>
    <x v="4"/>
    <x v="6"/>
    <n v="115"/>
    <n v="97"/>
    <n v="212"/>
    <n v="18"/>
    <n v="18"/>
    <s v="SB"/>
    <n v="71"/>
    <n v="1"/>
    <n v="5"/>
    <n v="0.53521126760563376"/>
    <n v="7495"/>
    <n v="7218"/>
    <n v="277"/>
    <n v="15.225352112676056"/>
    <n v="12"/>
    <m/>
  </r>
  <r>
    <d v="2025-05-25T00:00:00"/>
    <x v="2"/>
    <x v="9"/>
    <x v="18"/>
    <n v="91"/>
    <n v="113"/>
    <n v="204"/>
    <n v="-22"/>
    <n v="22"/>
    <s v="AV"/>
    <n v="72"/>
    <n v="0"/>
    <n v="4"/>
    <n v="0.52777777777777779"/>
    <n v="7586"/>
    <n v="7331"/>
    <n v="255"/>
    <n v="15.319444444444445"/>
    <n v="12"/>
    <m/>
  </r>
  <r>
    <d v="2025-05-25T00:00:00"/>
    <x v="1"/>
    <x v="12"/>
    <x v="13"/>
    <n v="99"/>
    <n v="102"/>
    <n v="201"/>
    <n v="-3"/>
    <n v="3"/>
    <s v="AV"/>
    <n v="73"/>
    <n v="0"/>
    <n v="3"/>
    <n v="0.52054794520547942"/>
    <n v="7685"/>
    <n v="7433"/>
    <n v="252"/>
    <n v="15.150684931506849"/>
    <n v="12"/>
    <m/>
  </r>
  <r>
    <d v="2025-05-26T00:00:00"/>
    <x v="0"/>
    <x v="17"/>
    <x v="1"/>
    <n v="133"/>
    <n v="100"/>
    <n v="233"/>
    <n v="33"/>
    <n v="33"/>
    <s v="SB"/>
    <n v="74"/>
    <n v="1"/>
    <n v="4"/>
    <n v="0.52702702702702697"/>
    <n v="7818"/>
    <n v="7533"/>
    <n v="285"/>
    <n v="15.391891891891891"/>
    <n v="12"/>
    <m/>
  </r>
  <r>
    <d v="2025-05-26T00:00:00"/>
    <x v="1"/>
    <x v="13"/>
    <x v="19"/>
    <n v="105"/>
    <n v="87"/>
    <n v="192"/>
    <n v="18"/>
    <n v="18"/>
    <s v="SB"/>
    <n v="75"/>
    <n v="1"/>
    <n v="5"/>
    <n v="0.53333333333333333"/>
    <n v="7923"/>
    <n v="7620"/>
    <n v="303"/>
    <n v="15.426666666666666"/>
    <n v="12"/>
    <m/>
  </r>
  <r>
    <d v="2025-05-27T00:00:00"/>
    <x v="0"/>
    <x v="12"/>
    <x v="6"/>
    <n v="100"/>
    <n v="99"/>
    <n v="199"/>
    <n v="1"/>
    <n v="1"/>
    <s v="SB"/>
    <n v="76"/>
    <n v="1"/>
    <n v="6"/>
    <n v="0.53947368421052633"/>
    <n v="8023"/>
    <n v="7719"/>
    <n v="304"/>
    <n v="15.236842105263158"/>
    <n v="12"/>
    <m/>
  </r>
  <r>
    <d v="2025-05-27T00:00:00"/>
    <x v="2"/>
    <x v="2"/>
    <x v="2"/>
    <n v="121"/>
    <n v="104"/>
    <n v="225"/>
    <n v="17"/>
    <n v="17"/>
    <s v="SB"/>
    <n v="77"/>
    <n v="1"/>
    <n v="7"/>
    <n v="0.54545454545454541"/>
    <n v="8144"/>
    <n v="7823"/>
    <n v="321"/>
    <n v="15.25974025974026"/>
    <n v="12"/>
    <m/>
  </r>
  <r>
    <d v="2025-05-28T00:00:00"/>
    <x v="2"/>
    <x v="15"/>
    <x v="20"/>
    <n v="94"/>
    <n v="76"/>
    <n v="170"/>
    <n v="18"/>
    <n v="18"/>
    <s v="SB"/>
    <n v="78"/>
    <n v="1"/>
    <n v="8"/>
    <n v="0.55128205128205132"/>
    <n v="8238"/>
    <n v="7899"/>
    <n v="339"/>
    <n v="15.294871794871796"/>
    <n v="13.5"/>
    <m/>
  </r>
  <r>
    <d v="2025-05-29T00:00:00"/>
    <x v="0"/>
    <x v="17"/>
    <x v="5"/>
    <n v="134"/>
    <n v="105"/>
    <n v="239"/>
    <n v="29"/>
    <n v="29"/>
    <s v="SB"/>
    <n v="79"/>
    <n v="1"/>
    <n v="9"/>
    <n v="0.55696202531645567"/>
    <n v="8372"/>
    <n v="8004"/>
    <n v="368"/>
    <n v="15.468354430379748"/>
    <n v="15"/>
    <m/>
  </r>
  <r>
    <d v="2025-05-29T00:00:00"/>
    <x v="2"/>
    <x v="16"/>
    <x v="22"/>
    <n v="101"/>
    <n v="105"/>
    <n v="206"/>
    <n v="-4"/>
    <n v="4"/>
    <s v="AV"/>
    <n v="80"/>
    <n v="0"/>
    <n v="8"/>
    <n v="0.55000000000000004"/>
    <n v="8473"/>
    <n v="8109"/>
    <n v="364"/>
    <n v="15.324999999999999"/>
    <n v="13.5"/>
    <m/>
  </r>
  <r>
    <d v="2025-05-29T00:00:00"/>
    <x v="1"/>
    <x v="22"/>
    <x v="5"/>
    <n v="102"/>
    <n v="86"/>
    <n v="188"/>
    <n v="16"/>
    <n v="16"/>
    <s v="SB"/>
    <n v="81"/>
    <n v="1"/>
    <n v="9"/>
    <n v="0.55555555555555558"/>
    <n v="8575"/>
    <n v="8195"/>
    <n v="380"/>
    <n v="15.333333333333334"/>
    <n v="15"/>
    <m/>
  </r>
  <r>
    <d v="2025-05-30T00:00:00"/>
    <x v="0"/>
    <x v="4"/>
    <x v="11"/>
    <n v="77"/>
    <n v="76"/>
    <n v="153"/>
    <n v="1"/>
    <n v="1"/>
    <s v="SB"/>
    <n v="82"/>
    <n v="1"/>
    <n v="10"/>
    <n v="0.56097560975609762"/>
    <n v="8652"/>
    <n v="8271"/>
    <n v="381"/>
    <n v="15.158536585365853"/>
    <n v="13.5"/>
    <m/>
  </r>
  <r>
    <d v="2025-05-30T00:00:00"/>
    <x v="1"/>
    <x v="14"/>
    <x v="23"/>
    <n v="175"/>
    <n v="125"/>
    <n v="300"/>
    <n v="50"/>
    <n v="50"/>
    <s v="SB"/>
    <n v="83"/>
    <n v="1"/>
    <n v="11"/>
    <n v="0.5662650602409639"/>
    <n v="8827"/>
    <n v="8396"/>
    <n v="431"/>
    <n v="15.578313253012048"/>
    <n v="15"/>
    <m/>
  </r>
  <r>
    <d v="2025-05-31T00:00:00"/>
    <x v="2"/>
    <x v="14"/>
    <x v="7"/>
    <n v="94"/>
    <n v="94"/>
    <n v="188"/>
    <n v="0"/>
    <n v="0"/>
    <s v="SB"/>
    <n v="84"/>
    <n v="1"/>
    <n v="12"/>
    <n v="0.5714285714285714"/>
    <n v="8921"/>
    <n v="8490"/>
    <n v="431"/>
    <n v="15.392857142857142"/>
    <n v="13.5"/>
    <s v="Win on ME tie break"/>
  </r>
  <r>
    <d v="2025-05-31T00:00:00"/>
    <x v="0"/>
    <x v="15"/>
    <x v="9"/>
    <n v="124"/>
    <n v="96"/>
    <n v="220"/>
    <n v="28"/>
    <n v="28"/>
    <s v="SB"/>
    <n v="85"/>
    <n v="1"/>
    <n v="13"/>
    <n v="0.57647058823529407"/>
    <n v="9045"/>
    <n v="8586"/>
    <n v="459"/>
    <n v="15.541176470588235"/>
    <n v="15"/>
    <m/>
  </r>
  <r>
    <d v="2025-05-31T00:00:00"/>
    <x v="1"/>
    <x v="23"/>
    <x v="7"/>
    <n v="137"/>
    <n v="140"/>
    <n v="277"/>
    <n v="-3"/>
    <n v="3"/>
    <s v="AV"/>
    <n v="86"/>
    <n v="0"/>
    <n v="12"/>
    <n v="0.56976744186046513"/>
    <n v="9182"/>
    <n v="8726"/>
    <n v="456"/>
    <n v="15.395348837209303"/>
    <n v="13.5"/>
    <m/>
  </r>
  <r>
    <d v="2025-06-01T00:00:00"/>
    <x v="0"/>
    <x v="9"/>
    <x v="24"/>
    <n v="143"/>
    <n v="133"/>
    <n v="276"/>
    <n v="10"/>
    <n v="10"/>
    <s v="SB"/>
    <n v="87"/>
    <n v="1"/>
    <n v="13"/>
    <n v="0.57471264367816088"/>
    <n v="9325"/>
    <n v="8859"/>
    <n v="466"/>
    <n v="15.333333333333334"/>
    <n v="12"/>
    <m/>
  </r>
  <r>
    <d v="2025-06-01T00:00:00"/>
    <x v="1"/>
    <x v="19"/>
    <x v="21"/>
    <n v="140"/>
    <n v="108"/>
    <n v="248"/>
    <n v="32"/>
    <n v="32"/>
    <s v="SB"/>
    <n v="88"/>
    <n v="1"/>
    <n v="14"/>
    <n v="0.57954545454545459"/>
    <n v="9465"/>
    <n v="8967"/>
    <n v="498"/>
    <n v="15.522727272727273"/>
    <n v="13.5"/>
    <m/>
  </r>
  <r>
    <d v="2025-06-04T00:00:00"/>
    <x v="2"/>
    <x v="14"/>
    <x v="10"/>
    <n v="114"/>
    <n v="109"/>
    <n v="223"/>
    <n v="5"/>
    <n v="5"/>
    <s v="SB"/>
    <n v="89"/>
    <n v="1"/>
    <n v="15"/>
    <n v="0.5842696629213483"/>
    <n v="9579"/>
    <n v="9076"/>
    <n v="503"/>
    <n v="15.404494382022472"/>
    <n v="12"/>
    <m/>
  </r>
  <r>
    <d v="2025-06-04T00:00:00"/>
    <x v="1"/>
    <x v="16"/>
    <x v="21"/>
    <n v="126"/>
    <n v="101"/>
    <n v="227"/>
    <n v="25"/>
    <n v="25"/>
    <s v="SB"/>
    <n v="90"/>
    <n v="1"/>
    <n v="16"/>
    <n v="0.58888888888888891"/>
    <n v="9705"/>
    <n v="9177"/>
    <n v="528"/>
    <n v="15.511111111111111"/>
    <n v="13.5"/>
    <m/>
  </r>
  <r>
    <d v="2025-06-05T00:00:00"/>
    <x v="2"/>
    <x v="14"/>
    <x v="6"/>
    <n v="87"/>
    <n v="94"/>
    <n v="181"/>
    <n v="-7"/>
    <n v="7"/>
    <s v="AV"/>
    <n v="91"/>
    <n v="0"/>
    <n v="15"/>
    <n v="0.58241758241758246"/>
    <n v="9792"/>
    <n v="9271"/>
    <n v="521"/>
    <n v="15.417582417582418"/>
    <n v="12"/>
    <m/>
  </r>
  <r>
    <d v="2025-06-05T00:00:00"/>
    <x v="1"/>
    <x v="9"/>
    <x v="1"/>
    <n v="113"/>
    <n v="105"/>
    <n v="218"/>
    <n v="8"/>
    <n v="8"/>
    <s v="SB"/>
    <n v="92"/>
    <n v="1"/>
    <n v="16"/>
    <n v="0.58695652173913049"/>
    <n v="9905"/>
    <n v="9376"/>
    <n v="529"/>
    <n v="15.336956521739131"/>
    <n v="12"/>
    <m/>
  </r>
  <r>
    <d v="2025-06-06T00:00:00"/>
    <x v="0"/>
    <x v="7"/>
    <x v="6"/>
    <n v="134"/>
    <n v="130"/>
    <n v="264"/>
    <n v="4"/>
    <n v="4"/>
    <s v="SB"/>
    <n v="93"/>
    <n v="1"/>
    <n v="17"/>
    <n v="0.59139784946236562"/>
    <n v="10039"/>
    <n v="9506"/>
    <n v="533"/>
    <n v="15.21505376344086"/>
    <n v="12"/>
    <m/>
  </r>
  <r>
    <d v="2025-06-07T00:00:00"/>
    <x v="2"/>
    <x v="5"/>
    <x v="10"/>
    <n v="160"/>
    <n v="122"/>
    <n v="282"/>
    <n v="38"/>
    <n v="38"/>
    <s v="SB"/>
    <n v="94"/>
    <n v="1"/>
    <n v="18"/>
    <n v="0.5957446808510638"/>
    <n v="10199"/>
    <n v="9628"/>
    <n v="571"/>
    <n v="15.457446808510639"/>
    <n v="12"/>
    <m/>
  </r>
  <r>
    <d v="2025-06-08T00:00:00"/>
    <x v="0"/>
    <x v="19"/>
    <x v="20"/>
    <n v="144"/>
    <n v="95"/>
    <n v="239"/>
    <n v="49"/>
    <n v="49"/>
    <s v="SB"/>
    <n v="95"/>
    <n v="1"/>
    <n v="19"/>
    <n v="0.6"/>
    <n v="10343"/>
    <n v="9723"/>
    <n v="620"/>
    <n v="15.810526315789474"/>
    <n v="12"/>
    <m/>
  </r>
  <r>
    <d v="2025-06-08T00:00:00"/>
    <x v="1"/>
    <x v="1"/>
    <x v="11"/>
    <n v="130"/>
    <n v="163"/>
    <n v="293"/>
    <n v="-33"/>
    <n v="33"/>
    <s v="AV"/>
    <n v="96"/>
    <n v="0"/>
    <n v="18"/>
    <n v="0.59375"/>
    <n v="10473"/>
    <n v="9886"/>
    <n v="587"/>
    <n v="15.989583333333334"/>
    <n v="13.5"/>
    <m/>
  </r>
  <r>
    <d v="2025-06-08T00:00:00"/>
    <x v="2"/>
    <x v="9"/>
    <x v="16"/>
    <n v="135"/>
    <n v="113"/>
    <n v="248"/>
    <n v="22"/>
    <n v="22"/>
    <s v="SB"/>
    <n v="97"/>
    <n v="1"/>
    <n v="19"/>
    <n v="0.59793814432989689"/>
    <n v="10608"/>
    <n v="9999"/>
    <n v="609"/>
    <n v="16.051546391752577"/>
    <n v="15"/>
    <m/>
  </r>
  <r>
    <d v="2025-06-09T00:00:00"/>
    <x v="0"/>
    <x v="7"/>
    <x v="0"/>
    <n v="121"/>
    <n v="118"/>
    <n v="239"/>
    <n v="3"/>
    <n v="3"/>
    <s v="SB"/>
    <n v="98"/>
    <n v="1"/>
    <n v="20"/>
    <n v="0.60204081632653061"/>
    <n v="10729"/>
    <n v="10117"/>
    <n v="612"/>
    <n v="15.918367346938776"/>
    <n v="13.5"/>
    <m/>
  </r>
  <r>
    <d v="2025-06-10T00:00:00"/>
    <x v="2"/>
    <x v="12"/>
    <x v="7"/>
    <n v="109"/>
    <n v="99"/>
    <n v="208"/>
    <n v="10"/>
    <n v="10"/>
    <s v="SB"/>
    <n v="99"/>
    <n v="1"/>
    <n v="21"/>
    <n v="0.60606060606060608"/>
    <n v="10838"/>
    <n v="10216"/>
    <n v="622"/>
    <n v="15.858585858585858"/>
    <n v="12"/>
    <m/>
  </r>
  <r>
    <d v="2025-06-10T00:00:00"/>
    <x v="1"/>
    <x v="5"/>
    <x v="9"/>
    <n v="97"/>
    <n v="82"/>
    <n v="179"/>
    <n v="15"/>
    <n v="15"/>
    <s v="SB"/>
    <n v="100"/>
    <n v="1"/>
    <n v="22"/>
    <n v="0.61"/>
    <n v="10935"/>
    <n v="10298"/>
    <n v="637"/>
    <n v="15.85"/>
    <n v="13.5"/>
    <m/>
  </r>
  <r>
    <d v="2025-06-11T00:00:00"/>
    <x v="0"/>
    <x v="1"/>
    <x v="10"/>
    <n v="96"/>
    <n v="88"/>
    <n v="184"/>
    <n v="8"/>
    <n v="8"/>
    <s v="SB"/>
    <n v="101"/>
    <n v="1"/>
    <n v="23"/>
    <n v="0.61386138613861385"/>
    <n v="11031"/>
    <n v="10386"/>
    <n v="645"/>
    <n v="15.772277227722773"/>
    <n v="12"/>
    <m/>
  </r>
  <r>
    <d v="2025-06-11T00:00:00"/>
    <x v="1"/>
    <x v="12"/>
    <x v="22"/>
    <n v="118"/>
    <n v="118"/>
    <n v="236"/>
    <n v="0"/>
    <n v="0"/>
    <s v="SB"/>
    <n v="102"/>
    <n v="1"/>
    <n v="24"/>
    <n v="0.61764705882352944"/>
    <n v="11149"/>
    <n v="10504"/>
    <n v="645"/>
    <n v="15.617647058823529"/>
    <n v="12"/>
    <s v="Win on ME tie break"/>
  </r>
  <r>
    <d v="2025-06-12T00:00:00"/>
    <x v="2"/>
    <x v="24"/>
    <x v="11"/>
    <n v="121"/>
    <n v="127"/>
    <n v="248"/>
    <n v="-6"/>
    <n v="6"/>
    <s v="AV"/>
    <n v="103"/>
    <n v="0"/>
    <n v="23"/>
    <n v="0.61165048543689315"/>
    <n v="11270"/>
    <n v="10631"/>
    <n v="639"/>
    <n v="15.524271844660195"/>
    <n v="12"/>
    <m/>
  </r>
  <r>
    <d v="2025-06-12T00:00:00"/>
    <x v="1"/>
    <x v="17"/>
    <x v="14"/>
    <n v="110"/>
    <n v="110"/>
    <n v="220"/>
    <n v="0"/>
    <n v="0"/>
    <s v="AV"/>
    <n v="104"/>
    <n v="0"/>
    <n v="22"/>
    <n v="0.60576923076923073"/>
    <n v="11380"/>
    <n v="10741"/>
    <n v="639"/>
    <n v="15.375"/>
    <n v="11.5"/>
    <s v="Loss on ME tie break"/>
  </r>
  <r>
    <d v="2025-06-13T00:00:00"/>
    <x v="2"/>
    <x v="9"/>
    <x v="8"/>
    <n v="133"/>
    <n v="104"/>
    <n v="237"/>
    <n v="29"/>
    <n v="29"/>
    <s v="SB"/>
    <n v="105"/>
    <n v="1"/>
    <n v="23"/>
    <n v="0.60952380952380958"/>
    <n v="11513"/>
    <n v="10845"/>
    <n v="668"/>
    <n v="15.504761904761905"/>
    <n v="12"/>
    <m/>
  </r>
  <r>
    <d v="2025-06-14T00:00:00"/>
    <x v="0"/>
    <x v="19"/>
    <x v="12"/>
    <n v="131"/>
    <n v="106"/>
    <n v="237"/>
    <n v="25"/>
    <n v="25"/>
    <s v="SB"/>
    <n v="106"/>
    <n v="1"/>
    <n v="24"/>
    <n v="0.6132075471698113"/>
    <n v="11644"/>
    <n v="10951"/>
    <n v="693"/>
    <n v="15.59433962264151"/>
    <n v="12"/>
    <m/>
  </r>
  <r>
    <d v="2025-06-14T00:00:00"/>
    <x v="2"/>
    <x v="11"/>
    <x v="11"/>
    <n v="114"/>
    <n v="122"/>
    <n v="236"/>
    <n v="-8"/>
    <n v="8"/>
    <s v="AV"/>
    <n v="107"/>
    <n v="0"/>
    <n v="23"/>
    <n v="0.60747663551401865"/>
    <n v="11758"/>
    <n v="11073"/>
    <n v="685"/>
    <n v="15.523364485981308"/>
    <n v="12"/>
    <m/>
  </r>
  <r>
    <d v="2025-06-16T00:00:00"/>
    <x v="0"/>
    <x v="0"/>
    <x v="22"/>
    <n v="139"/>
    <n v="113"/>
    <n v="252"/>
    <n v="26"/>
    <n v="26"/>
    <s v="SB"/>
    <n v="108"/>
    <n v="1"/>
    <n v="24"/>
    <n v="0.61111111111111116"/>
    <n v="11897"/>
    <n v="11186"/>
    <n v="711"/>
    <n v="15.62037037037037"/>
    <n v="12"/>
    <m/>
  </r>
  <r>
    <d v="2025-06-18T00:00:00"/>
    <x v="2"/>
    <x v="17"/>
    <x v="13"/>
    <n v="114"/>
    <n v="108"/>
    <n v="222"/>
    <n v="6"/>
    <n v="6"/>
    <s v="SB"/>
    <n v="109"/>
    <n v="1"/>
    <n v="25"/>
    <n v="0.61467889908256879"/>
    <n v="12011"/>
    <n v="11294"/>
    <n v="717"/>
    <n v="15.532110091743119"/>
    <n v="12"/>
    <m/>
  </r>
  <r>
    <d v="2025-06-20T00:00:00"/>
    <x v="0"/>
    <x v="1"/>
    <x v="7"/>
    <n v="98"/>
    <n v="121"/>
    <n v="219"/>
    <n v="-23"/>
    <n v="23"/>
    <s v="AV"/>
    <n v="110"/>
    <n v="0"/>
    <n v="24"/>
    <n v="0.60909090909090913"/>
    <n v="12109"/>
    <n v="11415"/>
    <n v="694"/>
    <n v="15.6"/>
    <n v="12"/>
    <m/>
  </r>
  <r>
    <d v="2025-06-20T00:00:00"/>
    <x v="2"/>
    <x v="2"/>
    <x v="6"/>
    <n v="103"/>
    <n v="99"/>
    <n v="202"/>
    <n v="4"/>
    <n v="4"/>
    <s v="SB"/>
    <n v="111"/>
    <n v="1"/>
    <n v="25"/>
    <n v="0.61261261261261257"/>
    <n v="12212"/>
    <n v="11514"/>
    <n v="698"/>
    <n v="15.495495495495495"/>
    <n v="12"/>
    <m/>
  </r>
  <r>
    <d v="2025-06-21T00:00:00"/>
    <x v="0"/>
    <x v="20"/>
    <x v="12"/>
    <n v="105"/>
    <n v="116"/>
    <n v="221"/>
    <n v="-11"/>
    <n v="11"/>
    <s v="AV"/>
    <n v="112"/>
    <n v="0"/>
    <n v="24"/>
    <n v="0.6071428571428571"/>
    <n v="12317"/>
    <n v="11630"/>
    <n v="687"/>
    <n v="15.455357142857142"/>
    <n v="11.5"/>
    <m/>
  </r>
  <r>
    <d v="2025-06-21T00:00:00"/>
    <x v="1"/>
    <x v="0"/>
    <x v="2"/>
    <n v="155"/>
    <n v="138"/>
    <n v="293"/>
    <n v="17"/>
    <n v="17"/>
    <s v="SB"/>
    <n v="113"/>
    <n v="1"/>
    <n v="25"/>
    <n v="0.61061946902654862"/>
    <n v="12472"/>
    <n v="11768"/>
    <n v="704"/>
    <n v="15.469026548672566"/>
    <n v="12"/>
    <m/>
  </r>
  <r>
    <d v="2025-06-22T00:00:00"/>
    <x v="2"/>
    <x v="4"/>
    <x v="0"/>
    <n v="104"/>
    <n v="108"/>
    <n v="212"/>
    <n v="-4"/>
    <n v="4"/>
    <s v="AV"/>
    <n v="114"/>
    <n v="0"/>
    <n v="24"/>
    <n v="0.60526315789473684"/>
    <n v="12576"/>
    <n v="11876"/>
    <n v="700"/>
    <n v="15.368421052631579"/>
    <n v="11.5"/>
    <m/>
  </r>
  <r>
    <d v="2025-06-22T00:00:00"/>
    <x v="0"/>
    <x v="4"/>
    <x v="8"/>
    <n v="116"/>
    <n v="107"/>
    <n v="223"/>
    <n v="9"/>
    <n v="9"/>
    <s v="SB"/>
    <n v="115"/>
    <n v="1"/>
    <n v="25"/>
    <n v="0.60869565217391308"/>
    <n v="12692"/>
    <n v="11983"/>
    <n v="709"/>
    <n v="15.31304347826087"/>
    <n v="11"/>
    <m/>
  </r>
  <r>
    <d v="2025-06-23T00:00:00"/>
    <x v="1"/>
    <x v="8"/>
    <x v="16"/>
    <n v="95"/>
    <n v="87"/>
    <n v="182"/>
    <n v="8"/>
    <n v="8"/>
    <s v="SB"/>
    <n v="116"/>
    <n v="1"/>
    <n v="26"/>
    <n v="0.61206896551724133"/>
    <n v="12787"/>
    <n v="12070"/>
    <n v="717"/>
    <n v="15.25"/>
    <n v="11"/>
    <m/>
  </r>
  <r>
    <d v="2025-06-24T00:00:00"/>
    <x v="0"/>
    <x v="14"/>
    <x v="20"/>
    <n v="127"/>
    <n v="91"/>
    <n v="218"/>
    <n v="36"/>
    <n v="36"/>
    <s v="SB"/>
    <n v="117"/>
    <n v="1"/>
    <n v="27"/>
    <n v="0.61538461538461542"/>
    <n v="12914"/>
    <n v="12161"/>
    <n v="753"/>
    <n v="15.427350427350428"/>
    <n v="11"/>
    <m/>
  </r>
  <r>
    <d v="2025-06-24T00:00:00"/>
    <x v="2"/>
    <x v="16"/>
    <x v="7"/>
    <n v="137"/>
    <n v="94"/>
    <n v="231"/>
    <n v="43"/>
    <n v="43"/>
    <s v="SB"/>
    <n v="118"/>
    <n v="1"/>
    <n v="28"/>
    <n v="0.61864406779661019"/>
    <n v="13051"/>
    <n v="12255"/>
    <n v="796"/>
    <n v="15.661016949152541"/>
    <n v="11.5"/>
    <m/>
  </r>
  <r>
    <d v="2025-06-25T00:00:00"/>
    <x v="2"/>
    <x v="20"/>
    <x v="13"/>
    <n v="139"/>
    <n v="127"/>
    <n v="266"/>
    <n v="12"/>
    <n v="12"/>
    <s v="SB"/>
    <n v="119"/>
    <n v="1"/>
    <n v="29"/>
    <n v="0.62184873949579833"/>
    <n v="13190"/>
    <n v="12382"/>
    <n v="808"/>
    <n v="15.630252100840336"/>
    <n v="12"/>
    <m/>
  </r>
  <r>
    <d v="2025-06-26T00:00:00"/>
    <x v="0"/>
    <x v="14"/>
    <x v="19"/>
    <n v="129"/>
    <n v="67"/>
    <n v="196"/>
    <n v="62"/>
    <n v="62"/>
    <s v="SB"/>
    <n v="120"/>
    <n v="1"/>
    <n v="30"/>
    <n v="0.625"/>
    <n v="13319"/>
    <n v="12449"/>
    <n v="870"/>
    <n v="16.016666666666666"/>
    <n v="12"/>
    <m/>
  </r>
  <r>
    <d v="2025-06-26T00:00:00"/>
    <x v="1"/>
    <x v="17"/>
    <x v="0"/>
    <n v="114"/>
    <n v="105"/>
    <n v="219"/>
    <n v="9"/>
    <n v="9"/>
    <s v="SB"/>
    <n v="121"/>
    <n v="1"/>
    <n v="31"/>
    <n v="0.62809917355371903"/>
    <n v="13433"/>
    <n v="12554"/>
    <n v="879"/>
    <n v="15.958677685950413"/>
    <n v="12"/>
    <m/>
  </r>
  <r>
    <d v="2025-06-26T00:00:00"/>
    <x v="2"/>
    <x v="23"/>
    <x v="13"/>
    <n v="111"/>
    <n v="77"/>
    <n v="188"/>
    <n v="34"/>
    <n v="34"/>
    <s v="SB"/>
    <n v="122"/>
    <n v="1"/>
    <n v="32"/>
    <n v="0.63114754098360659"/>
    <n v="13544"/>
    <n v="12631"/>
    <n v="913"/>
    <n v="16.106557377049182"/>
    <n v="12"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6358A-409A-43B9-8A7A-A4F40296372A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A30" firstHeaderRow="1" firstDataRow="2" firstDataCol="1" rowPageCount="1" colPageCount="1"/>
  <pivotFields count="20">
    <pivotField showAll="0"/>
    <pivotField axis="axisPage" showAll="0">
      <items count="5">
        <item x="2"/>
        <item x="0"/>
        <item x="1"/>
        <item x="3"/>
        <item t="default"/>
      </items>
    </pivotField>
    <pivotField axis="axisRow" showAll="0" sortType="ascending">
      <items count="27">
        <item x="4"/>
        <item x="8"/>
        <item x="7"/>
        <item x="16"/>
        <item x="15"/>
        <item x="0"/>
        <item x="18"/>
        <item x="23"/>
        <item x="20"/>
        <item x="14"/>
        <item x="3"/>
        <item x="9"/>
        <item x="24"/>
        <item x="10"/>
        <item x="21"/>
        <item x="1"/>
        <item x="11"/>
        <item x="6"/>
        <item x="19"/>
        <item x="5"/>
        <item x="13"/>
        <item x="22"/>
        <item x="12"/>
        <item x="2"/>
        <item x="17"/>
        <item h="1" x="25"/>
        <item t="default"/>
      </items>
    </pivotField>
    <pivotField axis="axisCol" showAll="0" sortType="ascending">
      <items count="27">
        <item x="22"/>
        <item x="7"/>
        <item x="17"/>
        <item x="23"/>
        <item x="10"/>
        <item x="14"/>
        <item x="11"/>
        <item x="13"/>
        <item x="2"/>
        <item x="4"/>
        <item x="0"/>
        <item x="19"/>
        <item x="12"/>
        <item x="9"/>
        <item x="16"/>
        <item x="3"/>
        <item x="5"/>
        <item x="1"/>
        <item x="24"/>
        <item x="15"/>
        <item x="6"/>
        <item x="8"/>
        <item x="21"/>
        <item x="18"/>
        <item x="20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3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1" hier="-1"/>
  </pageFields>
  <dataFields count="1">
    <dataField name="Average of SB_Win" fld="11" subtotal="average" baseField="2" baseItem="17" numFmtId="9"/>
  </dataFields>
  <formats count="18">
    <format dxfId="21">
      <pivotArea collapsedLevelsAreSubtotals="1" fieldPosition="0">
        <references count="2">
          <reference field="2" count="0"/>
          <reference field="3" count="0" selected="0"/>
        </references>
      </pivotArea>
    </format>
    <format dxfId="20">
      <pivotArea outline="0" collapsedLevelsAreSubtotals="1" fieldPosition="0"/>
    </format>
    <format dxfId="19">
      <pivotArea dataOnly="0" labelOnly="1" fieldPosition="0">
        <references count="1">
          <reference field="2" count="23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8">
      <pivotArea outline="0" collapsedLevelsAreSubtotals="1" fieldPosition="0"/>
    </format>
    <format dxfId="17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Col="1" outline="0" fieldPosition="0"/>
    </format>
    <format dxfId="12">
      <pivotArea collapsedLevelsAreSubtotals="1" fieldPosition="0">
        <references count="2">
          <reference field="2" count="0"/>
          <reference field="3" count="0" selected="0"/>
        </references>
      </pivotArea>
    </format>
    <format dxfId="11">
      <pivotArea dataOnly="0" labelOnly="1" fieldPosition="0">
        <references count="1">
          <reference field="2" count="1">
            <x v="7"/>
          </reference>
        </references>
      </pivotArea>
    </format>
    <format dxfId="10">
      <pivotArea dataOnly="0" labelOnly="1" fieldPosition="0">
        <references count="1">
          <reference field="2" count="1">
            <x v="12"/>
          </reference>
        </references>
      </pivotArea>
    </format>
    <format dxfId="9">
      <pivotArea field="2" grandCol="1" collapsedLevelsAreSubtotals="1" axis="axisRow" fieldPosition="0">
        <references count="1">
          <reference field="2" count="0"/>
        </references>
      </pivotArea>
    </format>
    <format dxfId="8">
      <pivotArea collapsedLevelsAreSubtotals="1" fieldPosition="0">
        <references count="2">
          <reference field="2" count="1">
            <x v="0"/>
          </reference>
          <reference field="3" count="1" selected="0">
            <x v="0"/>
          </reference>
        </references>
      </pivotArea>
    </format>
    <format dxfId="7">
      <pivotArea collapsedLevelsAreSubtotals="1" fieldPosition="0">
        <references count="2">
          <reference field="2" count="1">
            <x v="1"/>
          </reference>
          <reference field="3" count="1" selected="0">
            <x v="1"/>
          </reference>
        </references>
      </pivotArea>
    </format>
    <format dxfId="6">
      <pivotArea collapsedLevelsAreSubtotals="1" fieldPosition="0">
        <references count="2">
          <reference field="2" count="1">
            <x v="2"/>
          </reference>
          <reference field="3" count="1" selected="0">
            <x v="2"/>
          </reference>
        </references>
      </pivotArea>
    </format>
    <format dxfId="5">
      <pivotArea collapsedLevelsAreSubtotals="1" fieldPosition="0">
        <references count="2">
          <reference field="2" count="1">
            <x v="18"/>
          </reference>
          <reference field="3" count="1" selected="0">
            <x v="19"/>
          </reference>
        </references>
      </pivotArea>
    </format>
    <format dxfId="4">
      <pivotArea collapsedLevelsAreSubtotals="1" fieldPosition="0">
        <references count="2">
          <reference field="2" count="0"/>
          <reference field="3" count="0" selected="0"/>
        </references>
      </pivotArea>
    </format>
  </formats>
  <conditionalFormats count="3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  <reference field="3" count="2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  <reference field="3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E5083-014D-451E-889D-16E94902F766}" name="Table1" displayName="Table1" ref="A1:C9" headerRowCount="0">
  <tableColumns count="3">
    <tableColumn id="1" xr3:uid="{65D88E98-3611-4C57-86D3-893E2A7D5784}" name="Column1" totalsRowLabel="Total"/>
    <tableColumn id="2" xr3:uid="{6499A51F-3875-4832-8848-8EAE69C25D35}" name="Column2" dataDxfId="3"/>
    <tableColumn id="3" xr3:uid="{388BB7CE-B501-495D-A257-E664D345E83C}" name="Column3" totalsRowFunction="coun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977-6B37-4FA8-BAF8-D2E77162F357}">
  <dimension ref="A1:AK1048576"/>
  <sheetViews>
    <sheetView tabSelected="1" zoomScale="70" zoomScaleNormal="70" workbookViewId="0">
      <pane xSplit="1" ySplit="1" topLeftCell="B2" activePane="bottomRight" state="frozen"/>
      <selection activeCell="B22" sqref="B22"/>
      <selection pane="topRight" activeCell="B22" sqref="B22"/>
      <selection pane="bottomLeft" activeCell="B22" sqref="B22"/>
      <selection pane="bottomRight" activeCell="T37" sqref="T37"/>
    </sheetView>
  </sheetViews>
  <sheetFormatPr defaultRowHeight="15" x14ac:dyDescent="0.25"/>
  <cols>
    <col min="1" max="1" width="13" customWidth="1"/>
    <col min="2" max="2" width="10.140625" bestFit="1" customWidth="1"/>
    <col min="3" max="4" width="13.140625" customWidth="1"/>
    <col min="10" max="11" width="9.140625" style="2"/>
    <col min="12" max="12" width="8.85546875" style="2"/>
    <col min="13" max="13" width="15.5703125" bestFit="1" customWidth="1"/>
    <col min="14" max="14" width="15.5703125" customWidth="1"/>
    <col min="17" max="17" width="11.140625" customWidth="1"/>
    <col min="23" max="23" width="17" bestFit="1" customWidth="1"/>
    <col min="24" max="24" width="10.85546875" style="2" bestFit="1" customWidth="1"/>
    <col min="26" max="26" width="11" style="2" bestFit="1" customWidth="1"/>
    <col min="29" max="29" width="9.7109375" style="2" bestFit="1" customWidth="1"/>
    <col min="30" max="30" width="9.7109375" style="2" customWidth="1"/>
    <col min="31" max="31" width="5.140625" customWidth="1"/>
    <col min="33" max="33" width="15.85546875" bestFit="1" customWidth="1"/>
    <col min="36" max="36" width="11" bestFit="1" customWidth="1"/>
  </cols>
  <sheetData>
    <row r="1" spans="1:3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43</v>
      </c>
      <c r="J1" s="9" t="s">
        <v>8</v>
      </c>
      <c r="K1" s="9" t="s">
        <v>9</v>
      </c>
      <c r="L1" s="9" t="s">
        <v>95</v>
      </c>
      <c r="M1" s="8" t="s">
        <v>10</v>
      </c>
      <c r="N1" s="8" t="s">
        <v>33</v>
      </c>
      <c r="O1" s="8" t="s">
        <v>11</v>
      </c>
      <c r="P1" s="8" t="s">
        <v>12</v>
      </c>
      <c r="Q1" s="8" t="s">
        <v>13</v>
      </c>
      <c r="R1" s="8" t="s">
        <v>42</v>
      </c>
      <c r="S1" s="8" t="s">
        <v>54</v>
      </c>
      <c r="T1" s="8" t="s">
        <v>50</v>
      </c>
    </row>
    <row r="2" spans="1:37" x14ac:dyDescent="0.25">
      <c r="A2" s="6">
        <v>45739</v>
      </c>
      <c r="B2" s="7" t="s">
        <v>14</v>
      </c>
      <c r="C2" s="7" t="s">
        <v>15</v>
      </c>
      <c r="D2" s="7" t="s">
        <v>16</v>
      </c>
      <c r="E2" s="7">
        <v>100</v>
      </c>
      <c r="F2" s="7">
        <v>108</v>
      </c>
      <c r="G2" s="5">
        <f t="shared" ref="G2:G14" si="0">E2+F2</f>
        <v>208</v>
      </c>
      <c r="H2" s="5">
        <f t="shared" ref="H2:H14" si="1">E2-F2</f>
        <v>-8</v>
      </c>
      <c r="I2" s="5">
        <f t="shared" ref="I2:I37" si="2">ABS(H2)</f>
        <v>8</v>
      </c>
      <c r="J2" s="10" t="str">
        <f t="shared" ref="J2:J14" si="3">IF(E2=F2,"T",IF(E2&gt;F2,"SB","AV"))</f>
        <v>AV</v>
      </c>
      <c r="K2" s="10">
        <v>1</v>
      </c>
      <c r="L2" s="10">
        <f>IF(J2="SB",1,0)</f>
        <v>0</v>
      </c>
      <c r="M2" s="10">
        <f>COUNTIF($J$2:J2,"SB")-COUNTIF($J$2:J2,"AV")</f>
        <v>-1</v>
      </c>
      <c r="N2" s="13">
        <f>COUNTIF($J$2:J2,"SB")/K2</f>
        <v>0</v>
      </c>
      <c r="O2" s="10">
        <f>SUM($E$2:E2)</f>
        <v>100</v>
      </c>
      <c r="P2" s="10">
        <f>SUM($F$2:F2)</f>
        <v>108</v>
      </c>
      <c r="Q2" s="10">
        <f>O2-P2</f>
        <v>-8</v>
      </c>
      <c r="R2">
        <f>AVERAGE($I$2:I2)</f>
        <v>8</v>
      </c>
      <c r="S2">
        <f>MEDIAN($I$2:I2)</f>
        <v>8</v>
      </c>
    </row>
    <row r="3" spans="1:37" x14ac:dyDescent="0.25">
      <c r="A3" s="6">
        <v>45739</v>
      </c>
      <c r="B3" s="7" t="s">
        <v>17</v>
      </c>
      <c r="C3" s="7" t="s">
        <v>18</v>
      </c>
      <c r="D3" s="7" t="s">
        <v>19</v>
      </c>
      <c r="E3" s="7">
        <v>115</v>
      </c>
      <c r="F3" s="7">
        <v>130</v>
      </c>
      <c r="G3" s="5">
        <f t="shared" si="0"/>
        <v>245</v>
      </c>
      <c r="H3" s="5">
        <f t="shared" si="1"/>
        <v>-15</v>
      </c>
      <c r="I3" s="5">
        <f t="shared" si="2"/>
        <v>15</v>
      </c>
      <c r="J3" s="10" t="str">
        <f t="shared" si="3"/>
        <v>AV</v>
      </c>
      <c r="K3" s="10">
        <v>2</v>
      </c>
      <c r="L3" s="10">
        <f t="shared" ref="L3:L66" si="4">IF(J3="SB",1,0)</f>
        <v>0</v>
      </c>
      <c r="M3" s="10">
        <f>COUNTIF($J$2:J3,"SB")-COUNTIF($J$2:J3,"AV")</f>
        <v>-2</v>
      </c>
      <c r="N3" s="13">
        <f>COUNTIF($J$2:J3,"SB")/K3</f>
        <v>0</v>
      </c>
      <c r="O3" s="10">
        <f>SUM($E$2:E3)</f>
        <v>215</v>
      </c>
      <c r="P3" s="10">
        <f>SUM($F$2:F3)</f>
        <v>238</v>
      </c>
      <c r="Q3" s="10">
        <f>O3-P3</f>
        <v>-23</v>
      </c>
      <c r="R3">
        <f>AVERAGE($I$2:I3)</f>
        <v>11.5</v>
      </c>
      <c r="S3">
        <f>MEDIAN($I$2:I3)</f>
        <v>11.5</v>
      </c>
      <c r="W3" s="22" t="s">
        <v>45</v>
      </c>
      <c r="X3" s="26" t="s">
        <v>142</v>
      </c>
      <c r="Y3" s="23" t="s">
        <v>65</v>
      </c>
      <c r="Z3" s="27" t="s">
        <v>143</v>
      </c>
      <c r="AA3" s="24" t="s">
        <v>66</v>
      </c>
      <c r="AB3" s="36" t="s">
        <v>75</v>
      </c>
      <c r="AC3" s="36" t="s">
        <v>70</v>
      </c>
      <c r="AD3" s="36" t="s">
        <v>76</v>
      </c>
      <c r="AF3" s="22" t="s">
        <v>46</v>
      </c>
      <c r="AG3" s="25" t="s">
        <v>47</v>
      </c>
      <c r="AH3" s="26" t="s">
        <v>32</v>
      </c>
      <c r="AI3" s="26" t="s">
        <v>67</v>
      </c>
      <c r="AJ3" s="27" t="s">
        <v>64</v>
      </c>
      <c r="AK3" s="27" t="s">
        <v>68</v>
      </c>
    </row>
    <row r="4" spans="1:37" x14ac:dyDescent="0.25">
      <c r="A4" s="6">
        <v>45741</v>
      </c>
      <c r="B4" s="7" t="s">
        <v>20</v>
      </c>
      <c r="C4" s="7" t="s">
        <v>21</v>
      </c>
      <c r="D4" s="7" t="s">
        <v>22</v>
      </c>
      <c r="E4" s="7">
        <v>78</v>
      </c>
      <c r="F4" s="7">
        <v>82</v>
      </c>
      <c r="G4" s="5">
        <f t="shared" si="0"/>
        <v>160</v>
      </c>
      <c r="H4" s="5">
        <f t="shared" si="1"/>
        <v>-4</v>
      </c>
      <c r="I4" s="5">
        <f t="shared" si="2"/>
        <v>4</v>
      </c>
      <c r="J4" s="10" t="str">
        <f t="shared" si="3"/>
        <v>AV</v>
      </c>
      <c r="K4" s="10">
        <v>3</v>
      </c>
      <c r="L4" s="10">
        <f t="shared" si="4"/>
        <v>0</v>
      </c>
      <c r="M4" s="10">
        <f>COUNTIF($J$2:J4,"SB")-COUNTIF($J$2:J4,"AV")</f>
        <v>-3</v>
      </c>
      <c r="N4" s="13">
        <f>COUNTIF($J$2:J4,"SB")/K4</f>
        <v>0</v>
      </c>
      <c r="O4" s="10">
        <f>SUM($E$2:E4)</f>
        <v>293</v>
      </c>
      <c r="P4" s="10">
        <f>SUM($F$2:F4)</f>
        <v>320</v>
      </c>
      <c r="Q4" s="10">
        <f t="shared" ref="Q4:Q10" si="5">O4-P4</f>
        <v>-27</v>
      </c>
      <c r="R4">
        <f>AVERAGE($I$2:I4)</f>
        <v>9</v>
      </c>
      <c r="S4">
        <f>MEDIAN($I$2:I4)</f>
        <v>8</v>
      </c>
      <c r="W4" t="s">
        <v>49</v>
      </c>
      <c r="X4" s="20">
        <f>COUNTIF(C$2:C$10000,W4)</f>
        <v>0</v>
      </c>
      <c r="Y4" s="18" t="e">
        <f>COUNTIFS($C$2:$C$10000,W4,$J$2:$J$10000,"SB")/X4</f>
        <v>#DIV/0!</v>
      </c>
      <c r="Z4" s="21">
        <f>COUNTIF(D$2:D$10000,W4)</f>
        <v>2</v>
      </c>
      <c r="AA4" s="19">
        <f>COUNTIFS($D$2:$D$10000,W4,$J$2:$J$10000,"av")/Z4</f>
        <v>1</v>
      </c>
      <c r="AB4" s="35">
        <f>Z4+X4</f>
        <v>2</v>
      </c>
      <c r="AC4" s="37">
        <f>(IF(X4=0,0,X4*Y4)+IF(Z4=0,0,AA4*Z4))/(Z4+X4)</f>
        <v>1</v>
      </c>
      <c r="AD4" s="35">
        <f>AC4*AB4</f>
        <v>2</v>
      </c>
      <c r="AF4" t="s">
        <v>17</v>
      </c>
      <c r="AG4" s="2">
        <f>COUNTIF(B$2:B$10000,AF4)</f>
        <v>48</v>
      </c>
      <c r="AH4" s="20">
        <f>COUNTIFS($B$2:$B$10000,AF4,$J$2:$J$10000,"SB")</f>
        <v>26</v>
      </c>
      <c r="AI4" s="28">
        <f>AH4/AG4</f>
        <v>0.54166666666666663</v>
      </c>
      <c r="AJ4" s="21">
        <f>COUNTIFS($B$2:$B$10000,AF4,$J$2:$J$10000,"AV")</f>
        <v>22</v>
      </c>
      <c r="AK4" s="29">
        <f>AJ4/AG4</f>
        <v>0.45833333333333331</v>
      </c>
    </row>
    <row r="5" spans="1:37" x14ac:dyDescent="0.25">
      <c r="A5" s="6">
        <v>45741</v>
      </c>
      <c r="B5" s="6" t="s">
        <v>17</v>
      </c>
      <c r="C5" s="7" t="s">
        <v>23</v>
      </c>
      <c r="D5" s="7" t="s">
        <v>19</v>
      </c>
      <c r="E5" s="7">
        <v>106</v>
      </c>
      <c r="F5" s="7">
        <v>128</v>
      </c>
      <c r="G5" s="5">
        <f t="shared" si="0"/>
        <v>234</v>
      </c>
      <c r="H5" s="5">
        <f t="shared" si="1"/>
        <v>-22</v>
      </c>
      <c r="I5" s="5">
        <f t="shared" si="2"/>
        <v>22</v>
      </c>
      <c r="J5" s="10" t="str">
        <f t="shared" si="3"/>
        <v>AV</v>
      </c>
      <c r="K5" s="10">
        <v>4</v>
      </c>
      <c r="L5" s="10">
        <f t="shared" si="4"/>
        <v>0</v>
      </c>
      <c r="M5" s="10">
        <f>COUNTIF($J$2:J5,"SB")-COUNTIF($J$2:J5,"AV")</f>
        <v>-4</v>
      </c>
      <c r="N5" s="13">
        <f>COUNTIF($J$2:J5,"SB")/K5</f>
        <v>0</v>
      </c>
      <c r="O5" s="10">
        <f>SUM($E$2:E5)</f>
        <v>399</v>
      </c>
      <c r="P5" s="10">
        <f>SUM($F$2:F5)</f>
        <v>448</v>
      </c>
      <c r="Q5" s="10">
        <f t="shared" si="5"/>
        <v>-49</v>
      </c>
      <c r="R5">
        <f>AVERAGE($I$2:I5)</f>
        <v>12.25</v>
      </c>
      <c r="S5">
        <f>MEDIAN($I$2:I5)</f>
        <v>11.5</v>
      </c>
      <c r="W5" t="s">
        <v>48</v>
      </c>
      <c r="X5" s="20">
        <f>COUNTIF(C$2:C$10000,W5)</f>
        <v>7</v>
      </c>
      <c r="Y5" s="18">
        <f>COUNTIFS($C$2:$C$10000,W5,$J$2:$J$10000,"SB")/X5</f>
        <v>0.8571428571428571</v>
      </c>
      <c r="Z5" s="21">
        <f>COUNTIF(D$2:D$10000,W5)</f>
        <v>3</v>
      </c>
      <c r="AA5" s="19">
        <f>COUNTIFS($D$2:$D$10000,W5,$J$2:$J$10000,"av")/Z5</f>
        <v>1</v>
      </c>
      <c r="AB5" s="35">
        <f>Z5+X5</f>
        <v>10</v>
      </c>
      <c r="AC5" s="37">
        <f>(IF(X5=0,0,X5*Y5)+IF(Z5=0,0,AA5*Z5))/(Z5+X5)</f>
        <v>0.9</v>
      </c>
      <c r="AD5" s="35">
        <f>AC5*AB5</f>
        <v>9</v>
      </c>
      <c r="AF5" t="s">
        <v>20</v>
      </c>
      <c r="AG5" s="2">
        <f t="shared" ref="AG5:AG6" si="6">COUNTIF(B$2:B$10000,AF5)</f>
        <v>41</v>
      </c>
      <c r="AH5" s="20">
        <f t="shared" ref="AH5:AH6" si="7">COUNTIFS($B$2:$B$10000,AF5,$J$2:$J$10000,"SB")</f>
        <v>28</v>
      </c>
      <c r="AI5" s="28">
        <f>AH5/AG5</f>
        <v>0.68292682926829273</v>
      </c>
      <c r="AJ5" s="21">
        <f t="shared" ref="AJ5:AJ6" si="8">COUNTIFS($B$2:$B$10000,AF5,$J$2:$J$10000,"AV")</f>
        <v>13</v>
      </c>
      <c r="AK5" s="29">
        <f t="shared" ref="AK5:AK7" si="9">AJ5/AG5</f>
        <v>0.31707317073170732</v>
      </c>
    </row>
    <row r="6" spans="1:37" x14ac:dyDescent="0.25">
      <c r="A6" s="6">
        <v>45744</v>
      </c>
      <c r="B6" s="6" t="s">
        <v>14</v>
      </c>
      <c r="C6" s="7" t="s">
        <v>24</v>
      </c>
      <c r="D6" s="7" t="s">
        <v>19</v>
      </c>
      <c r="E6" s="7">
        <v>103</v>
      </c>
      <c r="F6" s="7">
        <v>135</v>
      </c>
      <c r="G6" s="5">
        <f t="shared" si="0"/>
        <v>238</v>
      </c>
      <c r="H6" s="5">
        <f t="shared" si="1"/>
        <v>-32</v>
      </c>
      <c r="I6" s="5">
        <f t="shared" si="2"/>
        <v>32</v>
      </c>
      <c r="J6" s="10" t="str">
        <f t="shared" si="3"/>
        <v>AV</v>
      </c>
      <c r="K6" s="10">
        <v>5</v>
      </c>
      <c r="L6" s="10">
        <f t="shared" si="4"/>
        <v>0</v>
      </c>
      <c r="M6" s="10">
        <f>COUNTIF($J$2:J6,"SB")-COUNTIF($J$2:J6,"AV")</f>
        <v>-5</v>
      </c>
      <c r="N6" s="13">
        <f>COUNTIF($J$2:J6,"SB")/K6</f>
        <v>0</v>
      </c>
      <c r="O6" s="10">
        <f>SUM($E$2:E6)</f>
        <v>502</v>
      </c>
      <c r="P6" s="10">
        <f>SUM($F$2:F6)</f>
        <v>583</v>
      </c>
      <c r="Q6" s="10">
        <f t="shared" si="5"/>
        <v>-81</v>
      </c>
      <c r="R6">
        <f>AVERAGE($I$2:I6)</f>
        <v>16.2</v>
      </c>
      <c r="S6">
        <f>MEDIAN($I$2:I6)</f>
        <v>15</v>
      </c>
      <c r="W6" t="s">
        <v>53</v>
      </c>
      <c r="X6" s="20">
        <f>COUNTIF(C$2:C$10000,W6)</f>
        <v>4</v>
      </c>
      <c r="Y6" s="18">
        <f>COUNTIFS($C$2:$C$10000,W6,$J$2:$J$10000,"SB")/X6</f>
        <v>1</v>
      </c>
      <c r="Z6" s="21">
        <f>COUNTIF(D$2:D$10000,W6)</f>
        <v>1</v>
      </c>
      <c r="AA6" s="19">
        <f>COUNTIFS($D$2:$D$10000,W6,$J$2:$J$10000,"av")/Z6</f>
        <v>0</v>
      </c>
      <c r="AB6" s="35">
        <f>Z6+X6</f>
        <v>5</v>
      </c>
      <c r="AC6" s="37">
        <f>(IF(X6=0,0,X6*Y6)+IF(Z6=0,0,AA6*Z6))/(Z6+X6)</f>
        <v>0.8</v>
      </c>
      <c r="AD6" s="35">
        <f>AC6*AB6</f>
        <v>4</v>
      </c>
      <c r="AF6" t="s">
        <v>14</v>
      </c>
      <c r="AG6" s="2">
        <f t="shared" si="6"/>
        <v>40</v>
      </c>
      <c r="AH6" s="20">
        <f t="shared" si="7"/>
        <v>26</v>
      </c>
      <c r="AI6" s="28">
        <f>AH6/AG6</f>
        <v>0.65</v>
      </c>
      <c r="AJ6" s="21">
        <f t="shared" si="8"/>
        <v>14</v>
      </c>
      <c r="AK6" s="29">
        <f t="shared" si="9"/>
        <v>0.35</v>
      </c>
    </row>
    <row r="7" spans="1:37" x14ac:dyDescent="0.25">
      <c r="A7" s="6">
        <v>45744</v>
      </c>
      <c r="B7" s="6" t="s">
        <v>17</v>
      </c>
      <c r="C7" s="7" t="s">
        <v>17</v>
      </c>
      <c r="D7" s="7" t="s">
        <v>18</v>
      </c>
      <c r="E7" s="7">
        <v>82</v>
      </c>
      <c r="F7" s="7">
        <v>104</v>
      </c>
      <c r="G7" s="5">
        <f t="shared" si="0"/>
        <v>186</v>
      </c>
      <c r="H7" s="5">
        <f t="shared" si="1"/>
        <v>-22</v>
      </c>
      <c r="I7" s="5">
        <f t="shared" si="2"/>
        <v>22</v>
      </c>
      <c r="J7" s="10" t="str">
        <f t="shared" si="3"/>
        <v>AV</v>
      </c>
      <c r="K7" s="10">
        <v>6</v>
      </c>
      <c r="L7" s="10">
        <f t="shared" si="4"/>
        <v>0</v>
      </c>
      <c r="M7" s="10">
        <f>COUNTIF($J$2:J7,"SB")-COUNTIF($J$2:J7,"AV")</f>
        <v>-6</v>
      </c>
      <c r="N7" s="13">
        <f>COUNTIF($J$2:J7,"SB")/K7</f>
        <v>0</v>
      </c>
      <c r="O7" s="10">
        <f>SUM($E$2:E7)</f>
        <v>584</v>
      </c>
      <c r="P7" s="10">
        <f>SUM($F$2:F7)</f>
        <v>687</v>
      </c>
      <c r="Q7" s="10">
        <f t="shared" si="5"/>
        <v>-103</v>
      </c>
      <c r="R7">
        <f>AVERAGE($I$2:I7)</f>
        <v>17.166666666666668</v>
      </c>
      <c r="S7">
        <f>MEDIAN($I$2:I7)</f>
        <v>18.5</v>
      </c>
      <c r="W7" t="s">
        <v>16</v>
      </c>
      <c r="X7" s="20">
        <f>COUNTIF(C$2:C$10000,W7)</f>
        <v>7</v>
      </c>
      <c r="Y7" s="18">
        <f>COUNTIFS($C$2:$C$10000,W7,$J$2:$J$10000,"SB")/X7</f>
        <v>0.8571428571428571</v>
      </c>
      <c r="Z7" s="21">
        <f>COUNTIF(D$2:D$10000,W7)</f>
        <v>5</v>
      </c>
      <c r="AA7" s="19">
        <f>COUNTIFS($D$2:$D$10000,W7,$J$2:$J$10000,"av")/Z7</f>
        <v>0.6</v>
      </c>
      <c r="AB7" s="35">
        <f>Z7+X7</f>
        <v>12</v>
      </c>
      <c r="AC7" s="37">
        <f>(IF(X7=0,0,X7*Y7)+IF(Z7=0,0,AA7*Z7))/(Z7+X7)</f>
        <v>0.75</v>
      </c>
      <c r="AD7" s="35">
        <f>AC7*AB7</f>
        <v>9</v>
      </c>
      <c r="AF7" s="22" t="s">
        <v>6</v>
      </c>
      <c r="AG7" s="25">
        <f>SUM(AG4:AG6)</f>
        <v>129</v>
      </c>
      <c r="AH7" s="26">
        <f>SUM(AH4:AH6)</f>
        <v>80</v>
      </c>
      <c r="AI7" s="30">
        <f>AH7/AG7</f>
        <v>0.62015503875968991</v>
      </c>
      <c r="AJ7" s="27">
        <f>SUM(AJ4:AJ6)</f>
        <v>49</v>
      </c>
      <c r="AK7" s="31">
        <f t="shared" si="9"/>
        <v>0.37984496124031009</v>
      </c>
    </row>
    <row r="8" spans="1:37" x14ac:dyDescent="0.25">
      <c r="A8" s="6">
        <v>45745</v>
      </c>
      <c r="B8" s="6" t="s">
        <v>20</v>
      </c>
      <c r="C8" s="7" t="s">
        <v>21</v>
      </c>
      <c r="D8" s="7" t="s">
        <v>25</v>
      </c>
      <c r="E8" s="7">
        <v>130</v>
      </c>
      <c r="F8" s="7">
        <v>98</v>
      </c>
      <c r="G8" s="5">
        <f t="shared" si="0"/>
        <v>228</v>
      </c>
      <c r="H8" s="5">
        <f t="shared" si="1"/>
        <v>32</v>
      </c>
      <c r="I8" s="5">
        <f t="shared" si="2"/>
        <v>32</v>
      </c>
      <c r="J8" s="10" t="str">
        <f t="shared" si="3"/>
        <v>SB</v>
      </c>
      <c r="K8" s="10">
        <f>K7+1</f>
        <v>7</v>
      </c>
      <c r="L8" s="10">
        <f t="shared" si="4"/>
        <v>1</v>
      </c>
      <c r="M8" s="10">
        <f>COUNTIF($J$2:J8,"SB")-COUNTIF($J$2:J8,"AV")</f>
        <v>-5</v>
      </c>
      <c r="N8" s="13">
        <f>COUNTIF($J$2:J8,"SB")/K8</f>
        <v>0.14285714285714285</v>
      </c>
      <c r="O8" s="10">
        <f>SUM($E$2:E8)</f>
        <v>714</v>
      </c>
      <c r="P8" s="10">
        <f>SUM($F$2:F8)</f>
        <v>785</v>
      </c>
      <c r="Q8" s="10">
        <f t="shared" si="5"/>
        <v>-71</v>
      </c>
      <c r="R8">
        <f>AVERAGE($I$2:I8)</f>
        <v>19.285714285714285</v>
      </c>
      <c r="S8">
        <f>MEDIAN($I$2:I8)</f>
        <v>22</v>
      </c>
      <c r="W8" t="s">
        <v>41</v>
      </c>
      <c r="X8" s="20">
        <f>COUNTIF(C$2:C$10000,W8)</f>
        <v>8</v>
      </c>
      <c r="Y8" s="18">
        <f>COUNTIFS($C$2:$C$10000,W8,$J$2:$J$10000,"SB")/X8</f>
        <v>0.75</v>
      </c>
      <c r="Z8" s="21">
        <f>COUNTIF(D$2:D$10000,W8)</f>
        <v>0</v>
      </c>
      <c r="AA8" s="19" t="e">
        <f>COUNTIFS($D$2:$D$10000,W8,$J$2:$J$10000,"av")/Z8</f>
        <v>#DIV/0!</v>
      </c>
      <c r="AB8" s="35">
        <f>Z8+X8</f>
        <v>8</v>
      </c>
      <c r="AC8" s="37">
        <f>(IF(X8=0,0,X8*Y8)+IF(Z8=0,0,AA8*Z8))/(Z8+X8)</f>
        <v>0.75</v>
      </c>
      <c r="AD8" s="35">
        <f>AC8*AB8</f>
        <v>6</v>
      </c>
      <c r="AJ8" s="17"/>
      <c r="AK8" s="17"/>
    </row>
    <row r="9" spans="1:37" x14ac:dyDescent="0.25">
      <c r="A9" s="6">
        <v>45745</v>
      </c>
      <c r="B9" s="6" t="s">
        <v>17</v>
      </c>
      <c r="C9" s="7" t="s">
        <v>18</v>
      </c>
      <c r="D9" s="7" t="s">
        <v>26</v>
      </c>
      <c r="E9" s="7">
        <v>102</v>
      </c>
      <c r="F9" s="7">
        <v>97</v>
      </c>
      <c r="G9" s="5">
        <f t="shared" si="0"/>
        <v>199</v>
      </c>
      <c r="H9" s="5">
        <f t="shared" si="1"/>
        <v>5</v>
      </c>
      <c r="I9" s="5">
        <f t="shared" si="2"/>
        <v>5</v>
      </c>
      <c r="J9" s="10" t="str">
        <f t="shared" si="3"/>
        <v>SB</v>
      </c>
      <c r="K9" s="10">
        <f t="shared" ref="K9:K11" si="10">K8+1</f>
        <v>8</v>
      </c>
      <c r="L9" s="10">
        <f t="shared" si="4"/>
        <v>1</v>
      </c>
      <c r="M9" s="10">
        <f>COUNTIF($J$2:J9,"SB")-COUNTIF($J$2:J9,"AV")</f>
        <v>-4</v>
      </c>
      <c r="N9" s="13">
        <f>COUNTIF($J$2:J9,"SB")/K9</f>
        <v>0.25</v>
      </c>
      <c r="O9" s="10">
        <f>SUM($E$2:E9)</f>
        <v>816</v>
      </c>
      <c r="P9" s="10">
        <f>SUM($F$2:F9)</f>
        <v>882</v>
      </c>
      <c r="Q9" s="10">
        <f t="shared" si="5"/>
        <v>-66</v>
      </c>
      <c r="R9">
        <f>AVERAGE($I$2:I9)</f>
        <v>17.5</v>
      </c>
      <c r="S9">
        <f>MEDIAN($I$2:I9)</f>
        <v>18.5</v>
      </c>
      <c r="W9" t="s">
        <v>55</v>
      </c>
      <c r="X9" s="20">
        <f>COUNTIF(C$2:C$10000,W9)</f>
        <v>6</v>
      </c>
      <c r="Y9" s="18">
        <f>COUNTIFS($C$2:$C$10000,W9,$J$2:$J$10000,"SB")/X9</f>
        <v>0.83333333333333337</v>
      </c>
      <c r="Z9" s="21">
        <f>COUNTIF(D$2:D$10000,W9)</f>
        <v>1</v>
      </c>
      <c r="AA9" s="19">
        <f>COUNTIFS($D$2:$D$10000,W9,$J$2:$J$10000,"av")/Z9</f>
        <v>0</v>
      </c>
      <c r="AB9" s="35">
        <f>Z9+X9</f>
        <v>7</v>
      </c>
      <c r="AC9" s="37">
        <f>(IF(X9=0,0,X9*Y9)+IF(Z9=0,0,AA9*Z9))/(Z9+X9)</f>
        <v>0.7142857142857143</v>
      </c>
      <c r="AD9" s="35">
        <f>AC9*AB9</f>
        <v>5</v>
      </c>
      <c r="AJ9" s="17"/>
      <c r="AK9" s="17"/>
    </row>
    <row r="10" spans="1:37" x14ac:dyDescent="0.25">
      <c r="A10" s="6">
        <v>45746</v>
      </c>
      <c r="B10" s="6" t="s">
        <v>20</v>
      </c>
      <c r="C10" s="7" t="s">
        <v>19</v>
      </c>
      <c r="D10" s="7" t="s">
        <v>17</v>
      </c>
      <c r="E10" s="7">
        <v>101</v>
      </c>
      <c r="F10" s="7">
        <v>109</v>
      </c>
      <c r="G10" s="5">
        <f t="shared" si="0"/>
        <v>210</v>
      </c>
      <c r="H10" s="5">
        <f t="shared" si="1"/>
        <v>-8</v>
      </c>
      <c r="I10" s="5">
        <f t="shared" si="2"/>
        <v>8</v>
      </c>
      <c r="J10" s="10" t="str">
        <f t="shared" si="3"/>
        <v>AV</v>
      </c>
      <c r="K10" s="10">
        <f t="shared" si="10"/>
        <v>9</v>
      </c>
      <c r="L10" s="10">
        <f t="shared" si="4"/>
        <v>0</v>
      </c>
      <c r="M10" s="10">
        <f>COUNTIF($J$2:J10,"SB")-COUNTIF($J$2:J10,"AV")</f>
        <v>-5</v>
      </c>
      <c r="N10" s="13">
        <f>COUNTIF($J$2:J10,"SB")/K10</f>
        <v>0.22222222222222221</v>
      </c>
      <c r="O10" s="10">
        <f>SUM($E$2:E10)</f>
        <v>917</v>
      </c>
      <c r="P10" s="10">
        <f>SUM($F$2:F10)</f>
        <v>991</v>
      </c>
      <c r="Q10" s="10">
        <f t="shared" si="5"/>
        <v>-74</v>
      </c>
      <c r="R10">
        <f>AVERAGE($I$2:I10)</f>
        <v>16.444444444444443</v>
      </c>
      <c r="S10">
        <f>MEDIAN($I$2:I10)</f>
        <v>15</v>
      </c>
      <c r="W10" t="s">
        <v>24</v>
      </c>
      <c r="X10" s="20">
        <f>COUNTIF(C$2:C$10000,W10)</f>
        <v>7</v>
      </c>
      <c r="Y10" s="18">
        <f>COUNTIFS($C$2:$C$10000,W10,$J$2:$J$10000,"SB")/X10</f>
        <v>0.7142857142857143</v>
      </c>
      <c r="Z10" s="21">
        <f>COUNTIF(D$2:D$10000,W10)</f>
        <v>4</v>
      </c>
      <c r="AA10" s="19">
        <f>COUNTIFS($D$2:$D$10000,W10,$J$2:$J$10000,"av")/Z10</f>
        <v>0.5</v>
      </c>
      <c r="AB10" s="35">
        <f>Z10+X10</f>
        <v>11</v>
      </c>
      <c r="AC10" s="37">
        <f>(IF(X10=0,0,X10*Y10)+IF(Z10=0,0,AA10*Z10))/(Z10+X10)</f>
        <v>0.63636363636363635</v>
      </c>
      <c r="AD10" s="35">
        <f>AC10*AB10</f>
        <v>7</v>
      </c>
      <c r="AH10" s="34" t="s">
        <v>34</v>
      </c>
      <c r="AI10" s="34" t="s">
        <v>35</v>
      </c>
      <c r="AJ10" s="1" t="s">
        <v>147</v>
      </c>
      <c r="AK10" s="39" t="s">
        <v>7</v>
      </c>
    </row>
    <row r="11" spans="1:37" x14ac:dyDescent="0.25">
      <c r="A11" s="6">
        <v>45746</v>
      </c>
      <c r="B11" s="6" t="s">
        <v>17</v>
      </c>
      <c r="C11" s="7" t="s">
        <v>53</v>
      </c>
      <c r="D11" s="7" t="s">
        <v>27</v>
      </c>
      <c r="E11" s="7">
        <v>98</v>
      </c>
      <c r="F11" s="7">
        <v>94</v>
      </c>
      <c r="G11" s="5">
        <f t="shared" si="0"/>
        <v>192</v>
      </c>
      <c r="H11" s="5">
        <f t="shared" si="1"/>
        <v>4</v>
      </c>
      <c r="I11" s="5">
        <f t="shared" si="2"/>
        <v>4</v>
      </c>
      <c r="J11" s="10" t="str">
        <f t="shared" si="3"/>
        <v>SB</v>
      </c>
      <c r="K11" s="10">
        <f t="shared" si="10"/>
        <v>10</v>
      </c>
      <c r="L11" s="10">
        <f t="shared" si="4"/>
        <v>1</v>
      </c>
      <c r="M11" s="10">
        <f>COUNTIF($J$2:J11,"SB")-COUNTIF($J$2:J11,"AV")</f>
        <v>-4</v>
      </c>
      <c r="N11" s="13">
        <f>COUNTIF($J$2:J11,"SB")/K11</f>
        <v>0.3</v>
      </c>
      <c r="O11" s="10">
        <f>SUM($E$2:E11)</f>
        <v>1015</v>
      </c>
      <c r="P11" s="10">
        <f>SUM($F$2:F11)</f>
        <v>1085</v>
      </c>
      <c r="Q11" s="10">
        <f t="shared" ref="Q11" si="11">O11-P11</f>
        <v>-70</v>
      </c>
      <c r="R11">
        <f>AVERAGE($I$2:I11)</f>
        <v>15.2</v>
      </c>
      <c r="S11">
        <f>MEDIAN($I$2:I11)</f>
        <v>11.5</v>
      </c>
      <c r="W11" t="s">
        <v>29</v>
      </c>
      <c r="X11" s="20">
        <f>COUNTIF(C$2:C$10000,W11)</f>
        <v>10</v>
      </c>
      <c r="Y11" s="18">
        <f>COUNTIFS($C$2:$C$10000,W11,$J$2:$J$10000,"SB")/X11</f>
        <v>0.6</v>
      </c>
      <c r="Z11" s="21">
        <f>COUNTIF(D$2:D$10000,W11)</f>
        <v>3</v>
      </c>
      <c r="AA11" s="19">
        <f>COUNTIFS($D$2:$D$10000,W11,$J$2:$J$10000,"av")/Z11</f>
        <v>0.66666666666666663</v>
      </c>
      <c r="AB11" s="35">
        <f>Z11+X11</f>
        <v>13</v>
      </c>
      <c r="AC11" s="37">
        <f>(IF(X11=0,0,X11*Y11)+IF(Z11=0,0,AA11*Z11))/(Z11+X11)</f>
        <v>0.61538461538461542</v>
      </c>
      <c r="AD11" s="35">
        <f>AC11*AB11</f>
        <v>8</v>
      </c>
      <c r="AG11" s="1" t="s">
        <v>72</v>
      </c>
      <c r="AH11">
        <f>MAX(E2:E10000)</f>
        <v>175</v>
      </c>
      <c r="AI11">
        <f>MAX(F2:F10000)</f>
        <v>176</v>
      </c>
      <c r="AJ11" s="38">
        <f>MAX(G2:G10000)</f>
        <v>331</v>
      </c>
      <c r="AK11" s="38">
        <f>MAX(I2:I10000)</f>
        <v>62</v>
      </c>
    </row>
    <row r="12" spans="1:37" x14ac:dyDescent="0.25">
      <c r="A12" s="6">
        <v>45747</v>
      </c>
      <c r="B12" s="6" t="s">
        <v>14</v>
      </c>
      <c r="C12" s="7" t="s">
        <v>17</v>
      </c>
      <c r="D12" s="7" t="s">
        <v>28</v>
      </c>
      <c r="E12" s="7">
        <v>125</v>
      </c>
      <c r="F12" s="7">
        <v>98</v>
      </c>
      <c r="G12" s="5">
        <f t="shared" si="0"/>
        <v>223</v>
      </c>
      <c r="H12" s="5">
        <f t="shared" si="1"/>
        <v>27</v>
      </c>
      <c r="I12" s="5">
        <f t="shared" si="2"/>
        <v>27</v>
      </c>
      <c r="J12" s="10" t="str">
        <f t="shared" si="3"/>
        <v>SB</v>
      </c>
      <c r="K12" s="10">
        <f t="shared" ref="K12:K23" si="12">K11+1</f>
        <v>11</v>
      </c>
      <c r="L12" s="10">
        <f t="shared" si="4"/>
        <v>1</v>
      </c>
      <c r="M12" s="10">
        <f>COUNTIF($J$2:J12,"SB")-COUNTIF($J$2:J12,"AV")</f>
        <v>-3</v>
      </c>
      <c r="N12" s="13">
        <f>COUNTIF($J$2:J12,"SB")/K12</f>
        <v>0.36363636363636365</v>
      </c>
      <c r="O12" s="10">
        <f>SUM($E$2:E12)</f>
        <v>1140</v>
      </c>
      <c r="P12" s="10">
        <f>SUM($F$2:F12)</f>
        <v>1183</v>
      </c>
      <c r="Q12" s="10">
        <f t="shared" ref="Q12:Q20" si="13">O12-P12</f>
        <v>-43</v>
      </c>
      <c r="R12">
        <f>AVERAGE($I$2:I12)</f>
        <v>16.272727272727273</v>
      </c>
      <c r="S12">
        <f>MEDIAN($I$2:I12)</f>
        <v>15</v>
      </c>
      <c r="W12" t="s">
        <v>37</v>
      </c>
      <c r="X12" s="20">
        <f>COUNTIF(C$2:C$10000,W12)</f>
        <v>5</v>
      </c>
      <c r="Y12" s="18">
        <f>COUNTIFS($C$2:$C$10000,W12,$J$2:$J$10000,"SB")/X12</f>
        <v>1</v>
      </c>
      <c r="Z12" s="21">
        <f>COUNTIF(D$2:D$10000,W12)</f>
        <v>5</v>
      </c>
      <c r="AA12" s="19">
        <f>COUNTIFS($D$2:$D$10000,W12,$J$2:$J$10000,"av")/Z12</f>
        <v>0.2</v>
      </c>
      <c r="AB12" s="35">
        <f>Z12+X12</f>
        <v>10</v>
      </c>
      <c r="AC12" s="37">
        <f>(IF(X12=0,0,X12*Y12)+IF(Z12=0,0,AA12*Z12))/(Z12+X12)</f>
        <v>0.6</v>
      </c>
      <c r="AD12" s="35">
        <f>AC12*AB12</f>
        <v>6</v>
      </c>
      <c r="AG12" s="1" t="s">
        <v>74</v>
      </c>
      <c r="AH12">
        <f>MIN(E2:E10000)</f>
        <v>72</v>
      </c>
      <c r="AI12">
        <f>MIN(F2:F10000)</f>
        <v>61</v>
      </c>
      <c r="AJ12" s="38">
        <f>MIN(G2:G10000)</f>
        <v>152</v>
      </c>
      <c r="AK12" s="38">
        <f>MIN(I2:I10000)</f>
        <v>0</v>
      </c>
    </row>
    <row r="13" spans="1:37" x14ac:dyDescent="0.25">
      <c r="A13" s="6">
        <v>45748</v>
      </c>
      <c r="B13" s="6" t="s">
        <v>14</v>
      </c>
      <c r="C13" s="7" t="s">
        <v>27</v>
      </c>
      <c r="D13" s="7" t="s">
        <v>25</v>
      </c>
      <c r="E13" s="7">
        <v>98</v>
      </c>
      <c r="F13" s="7">
        <v>83</v>
      </c>
      <c r="G13" s="5">
        <f t="shared" si="0"/>
        <v>181</v>
      </c>
      <c r="H13" s="5">
        <f t="shared" si="1"/>
        <v>15</v>
      </c>
      <c r="I13" s="5">
        <f t="shared" si="2"/>
        <v>15</v>
      </c>
      <c r="J13" s="10" t="str">
        <f t="shared" si="3"/>
        <v>SB</v>
      </c>
      <c r="K13" s="10">
        <f t="shared" si="12"/>
        <v>12</v>
      </c>
      <c r="L13" s="10">
        <f t="shared" si="4"/>
        <v>1</v>
      </c>
      <c r="M13" s="10">
        <f>COUNTIF($J$2:J13,"SB")-COUNTIF($J$2:J13,"AV")</f>
        <v>-2</v>
      </c>
      <c r="N13" s="13">
        <f>COUNTIF($J$2:J13,"SB")/K13</f>
        <v>0.41666666666666669</v>
      </c>
      <c r="O13" s="10">
        <f>SUM($E$2:E13)</f>
        <v>1238</v>
      </c>
      <c r="P13" s="10">
        <f>SUM($F$2:F13)</f>
        <v>1266</v>
      </c>
      <c r="Q13" s="10">
        <f t="shared" si="13"/>
        <v>-28</v>
      </c>
      <c r="R13">
        <f>AVERAGE($I$2:I13)</f>
        <v>16.166666666666668</v>
      </c>
      <c r="S13">
        <f>MEDIAN($I$2:I13)</f>
        <v>15</v>
      </c>
      <c r="W13" t="s">
        <v>21</v>
      </c>
      <c r="X13" s="20">
        <f>COUNTIF(C$2:C$10000,W13)</f>
        <v>6</v>
      </c>
      <c r="Y13" s="18">
        <f>COUNTIFS($C$2:$C$10000,W13,$J$2:$J$10000,"SB")/X13</f>
        <v>0.83333333333333337</v>
      </c>
      <c r="Z13" s="21">
        <f>COUNTIF(D$2:D$10000,W13)</f>
        <v>4</v>
      </c>
      <c r="AA13" s="19">
        <f>COUNTIFS($D$2:$D$10000,W13,$J$2:$J$10000,"av")/Z13</f>
        <v>0.25</v>
      </c>
      <c r="AB13" s="35">
        <f>Z13+X13</f>
        <v>10</v>
      </c>
      <c r="AC13" s="37">
        <f>(IF(X13=0,0,X13*Y13)+IF(Z13=0,0,AA13*Z13))/(Z13+X13)</f>
        <v>0.6</v>
      </c>
      <c r="AD13" s="35">
        <f>AC13*AB13</f>
        <v>6</v>
      </c>
      <c r="AG13" s="1" t="s">
        <v>52</v>
      </c>
      <c r="AH13" s="33">
        <f>AVERAGE(E2:E10000)</f>
        <v>111.6046511627907</v>
      </c>
      <c r="AI13" s="33">
        <f>AVERAGE(F2:F10000)</f>
        <v>104.41860465116279</v>
      </c>
      <c r="AJ13" s="33">
        <f>AVERAGE(G2:G10000)</f>
        <v>216.02325581395348</v>
      </c>
      <c r="AK13" s="33">
        <f>AVERAGE(I2:I10000)</f>
        <v>15.883720930232558</v>
      </c>
    </row>
    <row r="14" spans="1:37" x14ac:dyDescent="0.25">
      <c r="A14" s="6">
        <v>45748</v>
      </c>
      <c r="B14" s="6" t="s">
        <v>17</v>
      </c>
      <c r="C14" s="7" t="s">
        <v>29</v>
      </c>
      <c r="D14" s="7" t="s">
        <v>22</v>
      </c>
      <c r="E14" s="7">
        <v>72</v>
      </c>
      <c r="F14" s="7">
        <v>90</v>
      </c>
      <c r="G14" s="5">
        <f t="shared" si="0"/>
        <v>162</v>
      </c>
      <c r="H14" s="5">
        <f t="shared" si="1"/>
        <v>-18</v>
      </c>
      <c r="I14" s="5">
        <f t="shared" si="2"/>
        <v>18</v>
      </c>
      <c r="J14" s="10" t="str">
        <f t="shared" si="3"/>
        <v>AV</v>
      </c>
      <c r="K14" s="10">
        <f t="shared" si="12"/>
        <v>13</v>
      </c>
      <c r="L14" s="10">
        <f t="shared" si="4"/>
        <v>0</v>
      </c>
      <c r="M14" s="10">
        <f>COUNTIF($J$2:J14,"SB")-COUNTIF($J$2:J14,"AV")</f>
        <v>-3</v>
      </c>
      <c r="N14" s="13">
        <f>COUNTIF($J$2:J14,"SB")/K14</f>
        <v>0.38461538461538464</v>
      </c>
      <c r="O14" s="10">
        <f>SUM($E$2:E14)</f>
        <v>1310</v>
      </c>
      <c r="P14" s="10">
        <f>SUM($F$2:F14)</f>
        <v>1356</v>
      </c>
      <c r="Q14" s="10">
        <f t="shared" si="13"/>
        <v>-46</v>
      </c>
      <c r="R14">
        <f>AVERAGE($I$2:I14)</f>
        <v>16.307692307692307</v>
      </c>
      <c r="S14">
        <f>MEDIAN($I$2:I14)</f>
        <v>15</v>
      </c>
      <c r="W14" t="s">
        <v>17</v>
      </c>
      <c r="X14" s="20">
        <f>COUNTIF(C$2:C$10000,W14)</f>
        <v>11</v>
      </c>
      <c r="Y14" s="18">
        <f>COUNTIFS($C$2:$C$10000,W14,$J$2:$J$10000,"SB")/X14</f>
        <v>0.63636363636363635</v>
      </c>
      <c r="Z14" s="21">
        <f>COUNTIF(D$2:D$10000,W14)</f>
        <v>13</v>
      </c>
      <c r="AA14" s="19">
        <f>COUNTIFS($D$2:$D$10000,W14,$J$2:$J$10000,"av")/Z14</f>
        <v>0.53846153846153844</v>
      </c>
      <c r="AB14" s="35">
        <f>Z14+X14</f>
        <v>24</v>
      </c>
      <c r="AC14" s="37">
        <f>(IF(X14=0,0,X14*Y14)+IF(Z14=0,0,AA14*Z14))/(Z14+X14)</f>
        <v>0.58333333333333337</v>
      </c>
      <c r="AD14" s="35">
        <f>AC14*AB14</f>
        <v>14</v>
      </c>
      <c r="AG14" s="1" t="s">
        <v>73</v>
      </c>
      <c r="AH14">
        <f>MEDIAN(E2:E10000)</f>
        <v>110</v>
      </c>
      <c r="AI14">
        <f>MEDIAN(F2:F10000)</f>
        <v>104</v>
      </c>
      <c r="AJ14">
        <f>MEDIAN(G2:G10000)</f>
        <v>218</v>
      </c>
      <c r="AK14">
        <f>MEDIAN(I2:I10000)</f>
        <v>12</v>
      </c>
    </row>
    <row r="15" spans="1:37" x14ac:dyDescent="0.25">
      <c r="A15" s="6">
        <v>45749</v>
      </c>
      <c r="B15" s="6" t="s">
        <v>20</v>
      </c>
      <c r="C15" s="7" t="s">
        <v>17</v>
      </c>
      <c r="D15" s="7" t="s">
        <v>30</v>
      </c>
      <c r="E15" s="7">
        <v>117</v>
      </c>
      <c r="F15" s="7">
        <v>80</v>
      </c>
      <c r="G15" s="5">
        <f t="shared" ref="G15" si="14">E15+F15</f>
        <v>197</v>
      </c>
      <c r="H15" s="5">
        <f t="shared" ref="H15" si="15">E15-F15</f>
        <v>37</v>
      </c>
      <c r="I15" s="5">
        <f t="shared" si="2"/>
        <v>37</v>
      </c>
      <c r="J15" s="10" t="str">
        <f t="shared" ref="J15" si="16">IF(E15=F15,"T",IF(E15&gt;F15,"SB","AV"))</f>
        <v>SB</v>
      </c>
      <c r="K15" s="10">
        <f t="shared" si="12"/>
        <v>14</v>
      </c>
      <c r="L15" s="10">
        <f t="shared" si="4"/>
        <v>1</v>
      </c>
      <c r="M15" s="10">
        <f>COUNTIF($J$2:J15,"SB")-COUNTIF($J$2:J15,"AV")</f>
        <v>-2</v>
      </c>
      <c r="N15" s="13">
        <f>COUNTIF($J$2:J15,"SB")/K15</f>
        <v>0.42857142857142855</v>
      </c>
      <c r="O15" s="10">
        <f>SUM($E$2:E15)</f>
        <v>1427</v>
      </c>
      <c r="P15" s="10">
        <f>SUM($F$2:F15)</f>
        <v>1436</v>
      </c>
      <c r="Q15" s="10">
        <f t="shared" si="13"/>
        <v>-9</v>
      </c>
      <c r="R15">
        <f>AVERAGE($I$2:I15)</f>
        <v>17.785714285714285</v>
      </c>
      <c r="S15">
        <f>MEDIAN($I$2:I15)</f>
        <v>16.5</v>
      </c>
      <c r="W15" t="s">
        <v>27</v>
      </c>
      <c r="X15" s="20">
        <f>COUNTIF(C$2:C$10000,W15)</f>
        <v>6</v>
      </c>
      <c r="Y15" s="18">
        <f>COUNTIFS($C$2:$C$10000,W15,$J$2:$J$10000,"SB")/X15</f>
        <v>0.66666666666666663</v>
      </c>
      <c r="Z15" s="21">
        <f>COUNTIF(D$2:D$10000,W15)</f>
        <v>10</v>
      </c>
      <c r="AA15" s="19">
        <f>COUNTIFS($D$2:$D$10000,W15,$J$2:$J$10000,"av")/Z15</f>
        <v>0.4</v>
      </c>
      <c r="AB15" s="35">
        <f>Z15+X15</f>
        <v>16</v>
      </c>
      <c r="AC15" s="37">
        <f>(IF(X15=0,0,X15*Y15)+IF(Z15=0,0,AA15*Z15))/(Z15+X15)</f>
        <v>0.5</v>
      </c>
      <c r="AD15" s="35">
        <f>AC15*AB15</f>
        <v>8</v>
      </c>
      <c r="AJ15" s="17"/>
      <c r="AK15" s="17"/>
    </row>
    <row r="16" spans="1:37" x14ac:dyDescent="0.25">
      <c r="A16" s="6">
        <v>45749</v>
      </c>
      <c r="B16" s="6" t="s">
        <v>17</v>
      </c>
      <c r="C16" s="7" t="s">
        <v>29</v>
      </c>
      <c r="D16" s="7" t="s">
        <v>27</v>
      </c>
      <c r="E16" s="7">
        <v>109</v>
      </c>
      <c r="F16" s="7">
        <v>112</v>
      </c>
      <c r="G16" s="5">
        <f t="shared" ref="G16" si="17">E16+F16</f>
        <v>221</v>
      </c>
      <c r="H16" s="5">
        <f t="shared" ref="H16" si="18">E16-F16</f>
        <v>-3</v>
      </c>
      <c r="I16" s="5">
        <f t="shared" si="2"/>
        <v>3</v>
      </c>
      <c r="J16" s="10" t="str">
        <f t="shared" ref="J16" si="19">IF(E16=F16,"T",IF(E16&gt;F16,"SB","AV"))</f>
        <v>AV</v>
      </c>
      <c r="K16" s="10">
        <f t="shared" si="12"/>
        <v>15</v>
      </c>
      <c r="L16" s="10">
        <f t="shared" si="4"/>
        <v>0</v>
      </c>
      <c r="M16" s="10">
        <f>COUNTIF($J$2:J16,"SB")-COUNTIF($J$2:J16,"AV")</f>
        <v>-3</v>
      </c>
      <c r="N16" s="13">
        <f>COUNTIF($J$2:J16,"SB")/K16</f>
        <v>0.4</v>
      </c>
      <c r="O16" s="10">
        <f>SUM($E$2:E16)</f>
        <v>1536</v>
      </c>
      <c r="P16" s="10">
        <f>SUM($F$2:F16)</f>
        <v>1548</v>
      </c>
      <c r="Q16" s="10">
        <f t="shared" si="13"/>
        <v>-12</v>
      </c>
      <c r="R16">
        <f>AVERAGE($I$2:I16)</f>
        <v>16.8</v>
      </c>
      <c r="S16">
        <f>MEDIAN($I$2:I16)</f>
        <v>15</v>
      </c>
      <c r="W16" t="s">
        <v>19</v>
      </c>
      <c r="X16" s="20">
        <f>COUNTIF(C$2:C$10000,W16)</f>
        <v>7</v>
      </c>
      <c r="Y16" s="18">
        <f>COUNTIFS($C$2:$C$10000,W16,$J$2:$J$10000,"SB")/X16</f>
        <v>0.42857142857142855</v>
      </c>
      <c r="Z16" s="21">
        <f>COUNTIF(D$2:D$10000,W16)</f>
        <v>9</v>
      </c>
      <c r="AA16" s="19">
        <f>COUNTIFS($D$2:$D$10000,W16,$J$2:$J$10000,"av")/Z16</f>
        <v>0.55555555555555558</v>
      </c>
      <c r="AB16" s="35">
        <f>Z16+X16</f>
        <v>16</v>
      </c>
      <c r="AC16" s="37">
        <f>(IF(X16=0,0,X16*Y16)+IF(Z16=0,0,AA16*Z16))/(Z16+X16)</f>
        <v>0.5</v>
      </c>
      <c r="AD16" s="35">
        <f>AC16*AB16</f>
        <v>8</v>
      </c>
      <c r="AH16" s="1" t="s">
        <v>34</v>
      </c>
      <c r="AI16" s="1" t="s">
        <v>35</v>
      </c>
      <c r="AJ16" s="17"/>
      <c r="AK16" s="17"/>
    </row>
    <row r="17" spans="1:37" x14ac:dyDescent="0.25">
      <c r="A17" s="6">
        <v>45752</v>
      </c>
      <c r="B17" s="6" t="s">
        <v>14</v>
      </c>
      <c r="C17" s="7" t="s">
        <v>17</v>
      </c>
      <c r="D17" s="7" t="s">
        <v>31</v>
      </c>
      <c r="E17" s="7">
        <v>102</v>
      </c>
      <c r="F17" s="7">
        <v>103</v>
      </c>
      <c r="G17" s="5">
        <f t="shared" ref="G17:G22" si="20">E17+F17</f>
        <v>205</v>
      </c>
      <c r="H17" s="5">
        <f t="shared" ref="H17:H22" si="21">E17-F17</f>
        <v>-1</v>
      </c>
      <c r="I17" s="5">
        <f t="shared" si="2"/>
        <v>1</v>
      </c>
      <c r="J17" s="10" t="str">
        <f t="shared" ref="J17" si="22">IF(E17=F17,"T",IF(E17&gt;F17,"SB","AV"))</f>
        <v>AV</v>
      </c>
      <c r="K17" s="10">
        <f t="shared" si="12"/>
        <v>16</v>
      </c>
      <c r="L17" s="10">
        <f t="shared" si="4"/>
        <v>0</v>
      </c>
      <c r="M17" s="10">
        <f>COUNTIF($J$2:J17,"SB")-COUNTIF($J$2:J17,"AV")</f>
        <v>-4</v>
      </c>
      <c r="N17" s="13">
        <f>COUNTIF($J$2:J17,"SB")/K17</f>
        <v>0.375</v>
      </c>
      <c r="O17" s="10">
        <f>SUM($E$2:E17)</f>
        <v>1638</v>
      </c>
      <c r="P17" s="10">
        <f>SUM($F$2:F17)</f>
        <v>1651</v>
      </c>
      <c r="Q17" s="10">
        <f t="shared" si="13"/>
        <v>-13</v>
      </c>
      <c r="R17">
        <f>AVERAGE($I$2:I17)</f>
        <v>15.8125</v>
      </c>
      <c r="S17">
        <f>MEDIAN($I$2:I17)</f>
        <v>15</v>
      </c>
      <c r="W17" t="s">
        <v>71</v>
      </c>
      <c r="X17" s="20">
        <f>COUNTIF(C$2:C$10000,W17)</f>
        <v>1</v>
      </c>
      <c r="Y17" s="18">
        <f>COUNTIFS($C$2:$C$10000,W17,$J$2:$J$10000,"SB")/X17</f>
        <v>1</v>
      </c>
      <c r="Z17" s="21">
        <f>COUNTIF(D$2:D$10000,W17)</f>
        <v>3</v>
      </c>
      <c r="AA17" s="19">
        <f>COUNTIFS($D$2:$D$10000,W17,$J$2:$J$10000,"av")/Z17</f>
        <v>0.33333333333333331</v>
      </c>
      <c r="AB17" s="35">
        <f>Z17+X17</f>
        <v>4</v>
      </c>
      <c r="AC17" s="37">
        <f>(IF(X17=0,0,X17*Y17)+IF(Z17=0,0,AA17*Z17))/(Z17+X17)</f>
        <v>0.5</v>
      </c>
      <c r="AD17" s="35">
        <f>AC17*AB17</f>
        <v>2</v>
      </c>
      <c r="AG17" s="1" t="s">
        <v>99</v>
      </c>
      <c r="AH17" s="33">
        <f>SUMIFS($I$2:$I$10000,$J$2:$J$10000,"SB")/AH7</f>
        <v>18.600000000000001</v>
      </c>
      <c r="AI17" s="33">
        <f>SUMIFS($I$2:$I$10000,$J$2:$J$10000,"AV")/AJ7</f>
        <v>11.448979591836734</v>
      </c>
      <c r="AJ17" s="17"/>
      <c r="AK17" s="17"/>
    </row>
    <row r="18" spans="1:37" x14ac:dyDescent="0.25">
      <c r="A18" s="6">
        <v>45752</v>
      </c>
      <c r="B18" s="6" t="s">
        <v>17</v>
      </c>
      <c r="C18" s="7" t="s">
        <v>15</v>
      </c>
      <c r="D18" s="7" t="s">
        <v>16</v>
      </c>
      <c r="E18" s="7">
        <v>74</v>
      </c>
      <c r="F18" s="7">
        <v>121</v>
      </c>
      <c r="G18" s="5">
        <f t="shared" si="20"/>
        <v>195</v>
      </c>
      <c r="H18" s="5">
        <f t="shared" si="21"/>
        <v>-47</v>
      </c>
      <c r="I18" s="5">
        <f t="shared" si="2"/>
        <v>47</v>
      </c>
      <c r="J18" s="10" t="str">
        <f t="shared" ref="J18:J22" si="23">IF(E18=F18,"T",IF(E18&gt;F18,"SB","AV"))</f>
        <v>AV</v>
      </c>
      <c r="K18" s="10">
        <f t="shared" si="12"/>
        <v>17</v>
      </c>
      <c r="L18" s="10">
        <f t="shared" si="4"/>
        <v>0</v>
      </c>
      <c r="M18" s="10">
        <f>COUNTIF($J$2:J18,"SB")-COUNTIF($J$2:J18,"AV")</f>
        <v>-5</v>
      </c>
      <c r="N18" s="13">
        <f>COUNTIF($J$2:J18,"SB")/K18</f>
        <v>0.35294117647058826</v>
      </c>
      <c r="O18" s="10">
        <f>SUM($E$2:E18)</f>
        <v>1712</v>
      </c>
      <c r="P18" s="10">
        <f>SUM($F$2:F18)</f>
        <v>1772</v>
      </c>
      <c r="Q18" s="10">
        <f t="shared" si="13"/>
        <v>-60</v>
      </c>
      <c r="R18">
        <f>AVERAGE($I$2:I18)</f>
        <v>17.647058823529413</v>
      </c>
      <c r="S18">
        <f>MEDIAN($I$2:I18)</f>
        <v>15</v>
      </c>
      <c r="W18" t="s">
        <v>15</v>
      </c>
      <c r="X18" s="20">
        <f>COUNTIF(C$2:C$10000,W18)</f>
        <v>9</v>
      </c>
      <c r="Y18" s="18">
        <f>COUNTIFS($C$2:$C$10000,W18,$J$2:$J$10000,"SB")/X18</f>
        <v>0.33333333333333331</v>
      </c>
      <c r="Z18" s="21">
        <f>COUNTIF(D$2:D$10000,W18)</f>
        <v>8</v>
      </c>
      <c r="AA18" s="19">
        <f>COUNTIFS($D$2:$D$10000,W18,$J$2:$J$10000,"av")/Z18</f>
        <v>0.625</v>
      </c>
      <c r="AB18" s="35">
        <f>Z18+X18</f>
        <v>17</v>
      </c>
      <c r="AC18" s="37">
        <f>(IF(X18=0,0,X18*Y18)+IF(Z18=0,0,AA18*Z18))/(Z18+X18)</f>
        <v>0.47058823529411764</v>
      </c>
      <c r="AD18" s="35">
        <f>AC18*AB18</f>
        <v>8</v>
      </c>
      <c r="AG18" s="1" t="s">
        <v>100</v>
      </c>
      <c r="AH18" s="33">
        <f>SUMIFS($E$2:$E$10000,$J$2:$J$10000,"SB")/AH7</f>
        <v>116.8875</v>
      </c>
      <c r="AI18" s="33">
        <f>SUMIFS($F$2:$F$10000,$J$2:$J$10000,"AV")/AJ7</f>
        <v>114.42857142857143</v>
      </c>
      <c r="AJ18" s="17"/>
      <c r="AK18" s="17"/>
    </row>
    <row r="19" spans="1:37" x14ac:dyDescent="0.25">
      <c r="A19" s="6">
        <v>45753</v>
      </c>
      <c r="B19" s="6" t="s">
        <v>20</v>
      </c>
      <c r="C19" s="7" t="s">
        <v>18</v>
      </c>
      <c r="D19" s="7" t="s">
        <v>15</v>
      </c>
      <c r="E19" s="7">
        <v>136</v>
      </c>
      <c r="F19" s="7">
        <v>111</v>
      </c>
      <c r="G19" s="5">
        <f t="shared" si="20"/>
        <v>247</v>
      </c>
      <c r="H19" s="5">
        <f t="shared" si="21"/>
        <v>25</v>
      </c>
      <c r="I19" s="5">
        <f t="shared" si="2"/>
        <v>25</v>
      </c>
      <c r="J19" s="10" t="str">
        <f t="shared" si="23"/>
        <v>SB</v>
      </c>
      <c r="K19" s="10">
        <f t="shared" si="12"/>
        <v>18</v>
      </c>
      <c r="L19" s="10">
        <f t="shared" si="4"/>
        <v>1</v>
      </c>
      <c r="M19" s="10">
        <f>COUNTIF($J$2:J19,"SB")-COUNTIF($J$2:J19,"AV")</f>
        <v>-4</v>
      </c>
      <c r="N19" s="13">
        <f>COUNTIF($J$2:J19,"SB")/K19</f>
        <v>0.3888888888888889</v>
      </c>
      <c r="O19" s="10">
        <f>SUM($E$2:E19)</f>
        <v>1848</v>
      </c>
      <c r="P19" s="10">
        <f>SUM($F$2:F19)</f>
        <v>1883</v>
      </c>
      <c r="Q19" s="10">
        <f t="shared" si="13"/>
        <v>-35</v>
      </c>
      <c r="R19">
        <f>AVERAGE($I$2:I19)</f>
        <v>18.055555555555557</v>
      </c>
      <c r="S19">
        <f>MEDIAN($I$2:I19)</f>
        <v>16.5</v>
      </c>
      <c r="W19" t="s">
        <v>44</v>
      </c>
      <c r="X19" s="20">
        <f>COUNTIF(C$2:C$10000,W19)</f>
        <v>2</v>
      </c>
      <c r="Y19" s="18">
        <f>COUNTIFS($C$2:$C$10000,W19,$J$2:$J$10000,"SB")/X19</f>
        <v>0</v>
      </c>
      <c r="Z19" s="21">
        <f>COUNTIF(D$2:D$10000,W19)</f>
        <v>11</v>
      </c>
      <c r="AA19" s="19">
        <f>COUNTIFS($D$2:$D$10000,W19,$J$2:$J$10000,"av")/Z19</f>
        <v>0.54545454545454541</v>
      </c>
      <c r="AB19" s="35">
        <f>Z19+X19</f>
        <v>13</v>
      </c>
      <c r="AC19" s="37">
        <f>(IF(X19=0,0,X19*Y19)+IF(Z19=0,0,AA19*Z19))/(Z19+X19)</f>
        <v>0.46153846153846156</v>
      </c>
      <c r="AD19" s="35">
        <f>AC19*AB19</f>
        <v>6</v>
      </c>
      <c r="AG19" s="1" t="s">
        <v>101</v>
      </c>
      <c r="AH19" s="4">
        <f>SUMIFS($E$2:$E$10000,$J$2:$J$10000,"AV")/AJ7</f>
        <v>102.9795918367347</v>
      </c>
      <c r="AI19" s="4">
        <f>SUMIFS($F$2:$F$10000,$J$2:$J$10000,"SB")/AH7</f>
        <v>98.287499999999994</v>
      </c>
      <c r="AJ19" s="17"/>
      <c r="AK19" s="17"/>
    </row>
    <row r="20" spans="1:37" x14ac:dyDescent="0.25">
      <c r="A20" s="6">
        <v>45753</v>
      </c>
      <c r="B20" s="6" t="s">
        <v>17</v>
      </c>
      <c r="C20" s="7" t="s">
        <v>17</v>
      </c>
      <c r="D20" s="7" t="s">
        <v>31</v>
      </c>
      <c r="E20" s="7">
        <v>121</v>
      </c>
      <c r="F20" s="7">
        <v>104</v>
      </c>
      <c r="G20" s="5">
        <f t="shared" si="20"/>
        <v>225</v>
      </c>
      <c r="H20" s="5">
        <f t="shared" si="21"/>
        <v>17</v>
      </c>
      <c r="I20" s="5">
        <f t="shared" si="2"/>
        <v>17</v>
      </c>
      <c r="J20" s="10" t="str">
        <f t="shared" si="23"/>
        <v>SB</v>
      </c>
      <c r="K20" s="10">
        <f t="shared" si="12"/>
        <v>19</v>
      </c>
      <c r="L20" s="10">
        <f t="shared" si="4"/>
        <v>1</v>
      </c>
      <c r="M20" s="10">
        <f>COUNTIF($J$2:J20,"SB")-COUNTIF($J$2:J20,"AV")</f>
        <v>-3</v>
      </c>
      <c r="N20" s="13">
        <f>COUNTIF($J$2:J20,"SB")/K20</f>
        <v>0.42105263157894735</v>
      </c>
      <c r="O20" s="10">
        <f>SUM($E$2:E20)</f>
        <v>1969</v>
      </c>
      <c r="P20" s="10">
        <f>SUM($F$2:F20)</f>
        <v>1987</v>
      </c>
      <c r="Q20" s="10">
        <f t="shared" si="13"/>
        <v>-18</v>
      </c>
      <c r="R20">
        <f>AVERAGE($I$2:I20)</f>
        <v>18</v>
      </c>
      <c r="S20">
        <f>MEDIAN($I$2:I20)</f>
        <v>17</v>
      </c>
      <c r="W20" t="s">
        <v>18</v>
      </c>
      <c r="X20" s="20">
        <f>COUNTIF(C$2:C$10000,W20)</f>
        <v>7</v>
      </c>
      <c r="Y20" s="18">
        <f>COUNTIFS($C$2:$C$10000,W20,$J$2:$J$10000,"SB")/X20</f>
        <v>0.42857142857142855</v>
      </c>
      <c r="Z20" s="21">
        <f>COUNTIF(D$2:D$10000,W20)</f>
        <v>4</v>
      </c>
      <c r="AA20" s="19">
        <f>COUNTIFS($D$2:$D$10000,W20,$J$2:$J$10000,"av")/Z20</f>
        <v>0.5</v>
      </c>
      <c r="AB20" s="35">
        <f>Z20+X20</f>
        <v>11</v>
      </c>
      <c r="AC20" s="37">
        <f>(IF(X20=0,0,X20*Y20)+IF(Z20=0,0,AA20*Z20))/(Z20+X20)</f>
        <v>0.45454545454545453</v>
      </c>
      <c r="AD20" s="35">
        <f>AC20*AB20</f>
        <v>5</v>
      </c>
      <c r="AJ20" s="17"/>
      <c r="AK20" s="17"/>
    </row>
    <row r="21" spans="1:37" x14ac:dyDescent="0.25">
      <c r="A21" s="6">
        <v>45757</v>
      </c>
      <c r="B21" s="11" t="s">
        <v>14</v>
      </c>
      <c r="C21" s="12" t="s">
        <v>30</v>
      </c>
      <c r="D21" s="12" t="s">
        <v>17</v>
      </c>
      <c r="E21" s="7">
        <v>109</v>
      </c>
      <c r="F21" s="7">
        <v>120</v>
      </c>
      <c r="G21" s="5">
        <f t="shared" si="20"/>
        <v>229</v>
      </c>
      <c r="H21" s="5">
        <f t="shared" si="21"/>
        <v>-11</v>
      </c>
      <c r="I21" s="5">
        <f t="shared" si="2"/>
        <v>11</v>
      </c>
      <c r="J21" s="10" t="str">
        <f t="shared" si="23"/>
        <v>AV</v>
      </c>
      <c r="K21" s="10">
        <f t="shared" si="12"/>
        <v>20</v>
      </c>
      <c r="L21" s="10">
        <f t="shared" si="4"/>
        <v>0</v>
      </c>
      <c r="M21" s="10">
        <f>COUNTIF($J$2:J21,"SB")-COUNTIF($J$2:J21,"AV")</f>
        <v>-4</v>
      </c>
      <c r="N21" s="13">
        <f>COUNTIF($J$2:J21,"SB")/K21</f>
        <v>0.4</v>
      </c>
      <c r="O21" s="10">
        <f>SUM($E$2:E21)</f>
        <v>2078</v>
      </c>
      <c r="P21" s="10">
        <f>SUM($F$2:F21)</f>
        <v>2107</v>
      </c>
      <c r="Q21" s="10">
        <f t="shared" ref="Q21" si="24">O21-P21</f>
        <v>-29</v>
      </c>
      <c r="R21">
        <f>AVERAGE($I$2:I21)</f>
        <v>17.649999999999999</v>
      </c>
      <c r="S21">
        <f>MEDIAN($I$2:I21)</f>
        <v>16</v>
      </c>
      <c r="W21" t="s">
        <v>22</v>
      </c>
      <c r="X21" s="20">
        <f>COUNTIF(C$2:C$10000,W21)</f>
        <v>2</v>
      </c>
      <c r="Y21" s="18">
        <f>COUNTIFS($C$2:$C$10000,W21,$J$2:$J$10000,"SB")/X21</f>
        <v>0.5</v>
      </c>
      <c r="Z21" s="21">
        <f>COUNTIF(D$2:D$10000,W21)</f>
        <v>7</v>
      </c>
      <c r="AA21" s="19">
        <f>COUNTIFS($D$2:$D$10000,W21,$J$2:$J$10000,"av")/Z21</f>
        <v>0.42857142857142855</v>
      </c>
      <c r="AB21" s="35">
        <f>Z21+X21</f>
        <v>9</v>
      </c>
      <c r="AC21" s="37">
        <f>(IF(X21=0,0,X21*Y21)+IF(Z21=0,0,AA21*Z21))/(Z21+X21)</f>
        <v>0.44444444444444442</v>
      </c>
      <c r="AD21" s="35">
        <f>AC21*AB21</f>
        <v>4</v>
      </c>
      <c r="AJ21" s="17"/>
      <c r="AK21" s="17"/>
    </row>
    <row r="22" spans="1:37" x14ac:dyDescent="0.25">
      <c r="A22" s="6">
        <v>45759</v>
      </c>
      <c r="B22" s="6" t="s">
        <v>20</v>
      </c>
      <c r="C22" s="7" t="s">
        <v>17</v>
      </c>
      <c r="D22" s="7" t="s">
        <v>29</v>
      </c>
      <c r="E22" s="7">
        <v>92</v>
      </c>
      <c r="F22" s="7">
        <v>102</v>
      </c>
      <c r="G22" s="5">
        <f t="shared" si="20"/>
        <v>194</v>
      </c>
      <c r="H22" s="5">
        <f t="shared" si="21"/>
        <v>-10</v>
      </c>
      <c r="I22" s="5">
        <f t="shared" si="2"/>
        <v>10</v>
      </c>
      <c r="J22" s="10" t="str">
        <f t="shared" si="23"/>
        <v>AV</v>
      </c>
      <c r="K22" s="10">
        <f t="shared" si="12"/>
        <v>21</v>
      </c>
      <c r="L22" s="10">
        <f t="shared" si="4"/>
        <v>0</v>
      </c>
      <c r="M22" s="10">
        <f>COUNTIF($J$2:J22,"SB")-COUNTIF($J$2:J22,"AV")</f>
        <v>-5</v>
      </c>
      <c r="N22" s="13">
        <f>COUNTIF($J$2:J22,"SB")/K22</f>
        <v>0.38095238095238093</v>
      </c>
      <c r="O22" s="10">
        <f>SUM($E$2:E22)</f>
        <v>2170</v>
      </c>
      <c r="P22" s="10">
        <f>SUM($F$2:F22)</f>
        <v>2209</v>
      </c>
      <c r="Q22" s="10">
        <f t="shared" ref="Q22" si="25">O22-P22</f>
        <v>-39</v>
      </c>
      <c r="R22">
        <f>AVERAGE($I$2:I22)</f>
        <v>17.285714285714285</v>
      </c>
      <c r="S22">
        <f>MEDIAN($I$2:I22)</f>
        <v>15</v>
      </c>
      <c r="W22" t="s">
        <v>25</v>
      </c>
      <c r="X22" s="20">
        <f>COUNTIF(C$2:C$10000,W22)</f>
        <v>5</v>
      </c>
      <c r="Y22" s="18">
        <f>COUNTIFS($C$2:$C$10000,W22,$J$2:$J$10000,"SB")/X22</f>
        <v>0.6</v>
      </c>
      <c r="Z22" s="21">
        <f>COUNTIF(D$2:D$10000,W22)</f>
        <v>2</v>
      </c>
      <c r="AA22" s="19">
        <f>COUNTIFS($D$2:$D$10000,W22,$J$2:$J$10000,"av")/Z22</f>
        <v>0</v>
      </c>
      <c r="AB22" s="35">
        <f>Z22+X22</f>
        <v>7</v>
      </c>
      <c r="AC22" s="37">
        <f>(IF(X22=0,0,X22*Y22)+IF(Z22=0,0,AA22*Z22))/(Z22+X22)</f>
        <v>0.42857142857142855</v>
      </c>
      <c r="AD22" s="35">
        <f>AC22*AB22</f>
        <v>3</v>
      </c>
      <c r="AG22" s="1" t="s">
        <v>102</v>
      </c>
      <c r="AH22">
        <f>AG7/(MAX(A2:A10000)-A2)</f>
        <v>1.303030303030303</v>
      </c>
      <c r="AJ22" s="17"/>
      <c r="AK22" s="17"/>
    </row>
    <row r="23" spans="1:37" x14ac:dyDescent="0.25">
      <c r="A23" s="6">
        <v>45759</v>
      </c>
      <c r="B23" s="7" t="s">
        <v>17</v>
      </c>
      <c r="C23" s="7" t="s">
        <v>17</v>
      </c>
      <c r="D23" s="7" t="s">
        <v>31</v>
      </c>
      <c r="E23" s="7">
        <v>114</v>
      </c>
      <c r="F23" s="7">
        <v>112</v>
      </c>
      <c r="G23" s="5">
        <f t="shared" ref="G23" si="26">E23+F23</f>
        <v>226</v>
      </c>
      <c r="H23" s="5">
        <f t="shared" ref="H23" si="27">E23-F23</f>
        <v>2</v>
      </c>
      <c r="I23" s="5">
        <f t="shared" si="2"/>
        <v>2</v>
      </c>
      <c r="J23" s="10" t="str">
        <f t="shared" ref="J23" si="28">IF(E23=F23,"T",IF(E23&gt;F23,"SB","AV"))</f>
        <v>SB</v>
      </c>
      <c r="K23" s="10">
        <f t="shared" si="12"/>
        <v>22</v>
      </c>
      <c r="L23" s="10">
        <f t="shared" si="4"/>
        <v>1</v>
      </c>
      <c r="M23" s="10">
        <f>COUNTIF($J$2:J23,"SB")-COUNTIF($J$2:J23,"AV")</f>
        <v>-4</v>
      </c>
      <c r="N23" s="13">
        <f>COUNTIF($J$2:J23,"SB")/K23</f>
        <v>0.40909090909090912</v>
      </c>
      <c r="O23" s="10">
        <f>SUM($E$2:E23)</f>
        <v>2284</v>
      </c>
      <c r="P23" s="10">
        <f>SUM($F$2:F23)</f>
        <v>2321</v>
      </c>
      <c r="Q23" s="10">
        <f t="shared" ref="Q23" si="29">O23-P23</f>
        <v>-37</v>
      </c>
      <c r="R23">
        <f>AVERAGE($I$2:I23)</f>
        <v>16.59090909090909</v>
      </c>
      <c r="S23">
        <f>MEDIAN($I$2:I23)</f>
        <v>15</v>
      </c>
      <c r="W23" t="s">
        <v>31</v>
      </c>
      <c r="X23" s="20">
        <f>COUNTIF(C$2:C$10000,W23)</f>
        <v>8</v>
      </c>
      <c r="Y23" s="18">
        <f>COUNTIFS($C$2:$C$10000,W23,$J$2:$J$10000,"SB")/X23</f>
        <v>0.625</v>
      </c>
      <c r="Z23" s="21">
        <f>COUNTIF(D$2:D$10000,W23)</f>
        <v>9</v>
      </c>
      <c r="AA23" s="19">
        <f>COUNTIFS($D$2:$D$10000,W23,$J$2:$J$10000,"av")/Z23</f>
        <v>0.22222222222222221</v>
      </c>
      <c r="AB23" s="35">
        <f>Z23+X23</f>
        <v>17</v>
      </c>
      <c r="AC23" s="37">
        <f>(IF(X23=0,0,X23*Y23)+IF(Z23=0,0,AA23*Z23))/(Z23+X23)</f>
        <v>0.41176470588235292</v>
      </c>
      <c r="AD23" s="35">
        <f>AC23*AB23</f>
        <v>7</v>
      </c>
      <c r="AJ23" s="17"/>
      <c r="AK23" s="17"/>
    </row>
    <row r="24" spans="1:37" x14ac:dyDescent="0.25">
      <c r="A24" s="6">
        <v>45761</v>
      </c>
      <c r="B24" s="7" t="s">
        <v>17</v>
      </c>
      <c r="C24" s="7" t="s">
        <v>19</v>
      </c>
      <c r="D24" s="7" t="s">
        <v>17</v>
      </c>
      <c r="E24" s="7">
        <v>80</v>
      </c>
      <c r="F24" s="7">
        <v>96</v>
      </c>
      <c r="G24" s="5">
        <f t="shared" ref="G24:G37" si="30">E24+F24</f>
        <v>176</v>
      </c>
      <c r="H24" s="5">
        <f t="shared" ref="H24:H37" si="31">E24-F24</f>
        <v>-16</v>
      </c>
      <c r="I24" s="5">
        <f t="shared" si="2"/>
        <v>16</v>
      </c>
      <c r="J24" s="10" t="str">
        <f t="shared" ref="J24:J37" si="32">IF(E24=F24,"T",IF(E24&gt;F24,"SB","AV"))</f>
        <v>AV</v>
      </c>
      <c r="K24" s="10">
        <f t="shared" ref="K24:K37" si="33">K23+1</f>
        <v>23</v>
      </c>
      <c r="L24" s="10">
        <f t="shared" si="4"/>
        <v>0</v>
      </c>
      <c r="M24" s="10">
        <f>COUNTIF($J$2:J24,"SB")-COUNTIF($J$2:J24,"AV")</f>
        <v>-5</v>
      </c>
      <c r="N24" s="13">
        <f>COUNTIF($J$2:J24,"SB")/K24</f>
        <v>0.39130434782608697</v>
      </c>
      <c r="O24" s="10">
        <f>SUM($E$2:E24)</f>
        <v>2364</v>
      </c>
      <c r="P24" s="10">
        <f>SUM($F$2:F24)</f>
        <v>2417</v>
      </c>
      <c r="Q24" s="10">
        <f t="shared" ref="Q24:Q37" si="34">O24-P24</f>
        <v>-53</v>
      </c>
      <c r="R24">
        <f>AVERAGE($I$2:I24)</f>
        <v>16.565217391304348</v>
      </c>
      <c r="S24">
        <f>MEDIAN($I$2:I24)</f>
        <v>15</v>
      </c>
      <c r="W24" t="s">
        <v>28</v>
      </c>
      <c r="X24" s="20">
        <f>COUNTIF(C$2:C$10000,W24)</f>
        <v>2</v>
      </c>
      <c r="Y24" s="18">
        <f>COUNTIFS($C$2:$C$10000,W24,$J$2:$J$10000,"SB")/X24</f>
        <v>0.5</v>
      </c>
      <c r="Z24" s="21">
        <f>COUNTIF(D$2:D$10000,W24)</f>
        <v>4</v>
      </c>
      <c r="AA24" s="19">
        <f>COUNTIFS($D$2:$D$10000,W24,$J$2:$J$10000,"av")/Z24</f>
        <v>0</v>
      </c>
      <c r="AB24" s="35">
        <f>Z24+X24</f>
        <v>6</v>
      </c>
      <c r="AC24" s="37">
        <f>(IF(X24=0,0,X24*Y24)+IF(Z24=0,0,AA24*Z24))/(Z24+X24)</f>
        <v>0.16666666666666666</v>
      </c>
      <c r="AD24" s="35">
        <f>AC24*AB24</f>
        <v>1</v>
      </c>
      <c r="AJ24" s="17"/>
      <c r="AK24" s="17"/>
    </row>
    <row r="25" spans="1:37" x14ac:dyDescent="0.25">
      <c r="A25" s="6">
        <v>45762</v>
      </c>
      <c r="B25" s="6" t="s">
        <v>20</v>
      </c>
      <c r="C25" s="7" t="s">
        <v>26</v>
      </c>
      <c r="D25" s="7" t="s">
        <v>44</v>
      </c>
      <c r="E25" s="7">
        <v>87</v>
      </c>
      <c r="F25" s="7">
        <v>105</v>
      </c>
      <c r="G25" s="5">
        <f t="shared" si="30"/>
        <v>192</v>
      </c>
      <c r="H25" s="5">
        <f t="shared" si="31"/>
        <v>-18</v>
      </c>
      <c r="I25" s="5">
        <f t="shared" si="2"/>
        <v>18</v>
      </c>
      <c r="J25" s="10" t="str">
        <f t="shared" si="32"/>
        <v>AV</v>
      </c>
      <c r="K25" s="10">
        <f t="shared" si="33"/>
        <v>24</v>
      </c>
      <c r="L25" s="10">
        <f t="shared" si="4"/>
        <v>0</v>
      </c>
      <c r="M25" s="10">
        <f>COUNTIF($J$2:J25,"SB")-COUNTIF($J$2:J25,"AV")</f>
        <v>-6</v>
      </c>
      <c r="N25" s="13">
        <f>COUNTIF($J$2:J25,"SB")/K25</f>
        <v>0.375</v>
      </c>
      <c r="O25" s="10">
        <f>SUM($E$2:E25)</f>
        <v>2451</v>
      </c>
      <c r="P25" s="10">
        <f>SUM($F$2:F25)</f>
        <v>2522</v>
      </c>
      <c r="Q25" s="10">
        <f t="shared" si="34"/>
        <v>-71</v>
      </c>
      <c r="R25">
        <f>AVERAGE($I$2:I25)</f>
        <v>16.625</v>
      </c>
      <c r="S25">
        <f>MEDIAN($I$2:I25)</f>
        <v>15.5</v>
      </c>
      <c r="W25" t="s">
        <v>30</v>
      </c>
      <c r="X25" s="20">
        <f>COUNTIF(C$2:C$10000,W25)</f>
        <v>2</v>
      </c>
      <c r="Y25" s="18">
        <f>COUNTIFS($C$2:$C$10000,W25,$J$2:$J$10000,"SB")/X25</f>
        <v>0.5</v>
      </c>
      <c r="Z25" s="21">
        <f>COUNTIF(D$2:D$10000,W25)</f>
        <v>5</v>
      </c>
      <c r="AA25" s="19">
        <f>COUNTIFS($D$2:$D$10000,W25,$J$2:$J$10000,"av")/Z25</f>
        <v>0</v>
      </c>
      <c r="AB25" s="35">
        <f>Z25+X25</f>
        <v>7</v>
      </c>
      <c r="AC25" s="37">
        <f>(IF(X25=0,0,X25*Y25)+IF(Z25=0,0,AA25*Z25))/(Z25+X25)</f>
        <v>0.14285714285714285</v>
      </c>
      <c r="AD25" s="35">
        <f>AC25*AB25</f>
        <v>1</v>
      </c>
      <c r="AJ25" s="17"/>
      <c r="AK25" s="17"/>
    </row>
    <row r="26" spans="1:37" x14ac:dyDescent="0.25">
      <c r="A26" s="6">
        <v>45762</v>
      </c>
      <c r="B26" s="7" t="s">
        <v>17</v>
      </c>
      <c r="C26" s="7" t="s">
        <v>18</v>
      </c>
      <c r="D26" s="7" t="s">
        <v>17</v>
      </c>
      <c r="E26" s="7">
        <v>90</v>
      </c>
      <c r="F26" s="7">
        <v>114</v>
      </c>
      <c r="G26" s="5">
        <f t="shared" si="30"/>
        <v>204</v>
      </c>
      <c r="H26" s="5">
        <f t="shared" si="31"/>
        <v>-24</v>
      </c>
      <c r="I26" s="5">
        <f t="shared" si="2"/>
        <v>24</v>
      </c>
      <c r="J26" s="10" t="str">
        <f t="shared" si="32"/>
        <v>AV</v>
      </c>
      <c r="K26" s="10">
        <f t="shared" si="33"/>
        <v>25</v>
      </c>
      <c r="L26" s="10">
        <f t="shared" si="4"/>
        <v>0</v>
      </c>
      <c r="M26" s="10">
        <f>COUNTIF($J$2:J26,"SB")-COUNTIF($J$2:J26,"AV")</f>
        <v>-7</v>
      </c>
      <c r="N26" s="13">
        <f>COUNTIF($J$2:J26,"SB")/K26</f>
        <v>0.36</v>
      </c>
      <c r="O26" s="10">
        <f>SUM($E$2:E26)</f>
        <v>2541</v>
      </c>
      <c r="P26" s="10">
        <f>SUM($F$2:F26)</f>
        <v>2636</v>
      </c>
      <c r="Q26" s="10">
        <f t="shared" si="34"/>
        <v>-95</v>
      </c>
      <c r="R26">
        <f>AVERAGE($I$2:I26)</f>
        <v>16.920000000000002</v>
      </c>
      <c r="S26">
        <f>MEDIAN($I$2:I26)</f>
        <v>16</v>
      </c>
      <c r="W26" t="s">
        <v>23</v>
      </c>
      <c r="X26" s="20">
        <f>COUNTIF(C$2:C$10000,W26)</f>
        <v>2</v>
      </c>
      <c r="Y26" s="18">
        <f>COUNTIFS($C$2:$C$10000,W26,$J$2:$J$10000,"SB")/X26</f>
        <v>0</v>
      </c>
      <c r="Z26" s="21">
        <f>COUNTIF(D$2:D$10000,W26)</f>
        <v>6</v>
      </c>
      <c r="AA26" s="19">
        <f>COUNTIFS($D$2:$D$10000,W26,$J$2:$J$10000,"av")/Z26</f>
        <v>0</v>
      </c>
      <c r="AB26" s="35">
        <f>Z26+X26</f>
        <v>8</v>
      </c>
      <c r="AC26" s="37">
        <f>(IF(X26=0,0,X26*Y26)+IF(Z26=0,0,AA26*Z26))/(Z26+X26)</f>
        <v>0</v>
      </c>
      <c r="AD26" s="35">
        <f>AC26*AB26</f>
        <v>0</v>
      </c>
      <c r="AJ26" s="17"/>
      <c r="AK26" s="17"/>
    </row>
    <row r="27" spans="1:37" x14ac:dyDescent="0.25">
      <c r="A27" s="6">
        <v>45764</v>
      </c>
      <c r="B27" s="6" t="s">
        <v>20</v>
      </c>
      <c r="C27" s="7" t="s">
        <v>48</v>
      </c>
      <c r="D27" s="7" t="s">
        <v>15</v>
      </c>
      <c r="E27" s="7">
        <v>95</v>
      </c>
      <c r="F27" s="7">
        <v>94</v>
      </c>
      <c r="G27" s="5">
        <f t="shared" si="30"/>
        <v>189</v>
      </c>
      <c r="H27" s="5">
        <f t="shared" si="31"/>
        <v>1</v>
      </c>
      <c r="I27" s="5">
        <f t="shared" si="2"/>
        <v>1</v>
      </c>
      <c r="J27" s="10" t="str">
        <f t="shared" si="32"/>
        <v>SB</v>
      </c>
      <c r="K27" s="10">
        <f t="shared" si="33"/>
        <v>26</v>
      </c>
      <c r="L27" s="10">
        <f t="shared" si="4"/>
        <v>1</v>
      </c>
      <c r="M27" s="10">
        <f>COUNTIF($J$2:J27,"SB")-COUNTIF($J$2:J27,"AV")</f>
        <v>-6</v>
      </c>
      <c r="N27" s="13">
        <f>COUNTIF($J$2:J27,"SB")/K27</f>
        <v>0.38461538461538464</v>
      </c>
      <c r="O27" s="10">
        <f>SUM($E$2:E27)</f>
        <v>2636</v>
      </c>
      <c r="P27" s="10">
        <f>SUM($F$2:F27)</f>
        <v>2730</v>
      </c>
      <c r="Q27" s="10">
        <f t="shared" si="34"/>
        <v>-94</v>
      </c>
      <c r="R27">
        <f>AVERAGE($I$2:I27)</f>
        <v>16.307692307692307</v>
      </c>
      <c r="S27">
        <f>MEDIAN($I$2:I27)</f>
        <v>15.5</v>
      </c>
      <c r="W27" t="s">
        <v>135</v>
      </c>
      <c r="X27" s="20">
        <f>COUNTIF(C$2:C$10000,W27)</f>
        <v>1</v>
      </c>
      <c r="Y27" s="18">
        <f>COUNTIFS($C$2:$C$10000,W27,$J$2:$J$10000,"SB")/X27</f>
        <v>0</v>
      </c>
      <c r="Z27" s="21">
        <f>COUNTIF(D$2:D$10000,W27)</f>
        <v>0</v>
      </c>
      <c r="AA27" s="19" t="e">
        <f>COUNTIFS($D$2:$D$10000,W27,$J$2:$J$10000,"av")/Z27</f>
        <v>#DIV/0!</v>
      </c>
      <c r="AB27" s="35">
        <f>Z27+X27</f>
        <v>1</v>
      </c>
      <c r="AC27" s="37">
        <f>(IF(X27=0,0,X27*Y27)+IF(Z27=0,0,AA27*Z27))/(Z27+X27)</f>
        <v>0</v>
      </c>
      <c r="AD27" s="35">
        <f>AC27*AB27</f>
        <v>0</v>
      </c>
      <c r="AJ27" s="17"/>
      <c r="AK27" s="17"/>
    </row>
    <row r="28" spans="1:37" x14ac:dyDescent="0.25">
      <c r="A28" s="6">
        <v>45764</v>
      </c>
      <c r="B28" s="7" t="s">
        <v>17</v>
      </c>
      <c r="C28" s="7" t="s">
        <v>15</v>
      </c>
      <c r="D28" s="7" t="s">
        <v>49</v>
      </c>
      <c r="E28" s="7">
        <v>86</v>
      </c>
      <c r="F28" s="7">
        <v>91</v>
      </c>
      <c r="G28" s="5">
        <f t="shared" si="30"/>
        <v>177</v>
      </c>
      <c r="H28" s="5">
        <f t="shared" si="31"/>
        <v>-5</v>
      </c>
      <c r="I28" s="5">
        <f t="shared" si="2"/>
        <v>5</v>
      </c>
      <c r="J28" s="10" t="str">
        <f t="shared" si="32"/>
        <v>AV</v>
      </c>
      <c r="K28" s="10">
        <f t="shared" si="33"/>
        <v>27</v>
      </c>
      <c r="L28" s="10">
        <f t="shared" si="4"/>
        <v>0</v>
      </c>
      <c r="M28" s="10">
        <f>COUNTIF($J$2:J28,"SB")-COUNTIF($J$2:J28,"AV")</f>
        <v>-7</v>
      </c>
      <c r="N28" s="13">
        <f>COUNTIF($J$2:J28,"SB")/K28</f>
        <v>0.37037037037037035</v>
      </c>
      <c r="O28" s="10">
        <f>SUM($E$2:E28)</f>
        <v>2722</v>
      </c>
      <c r="P28" s="10">
        <f>SUM($F$2:F28)</f>
        <v>2821</v>
      </c>
      <c r="Q28" s="10">
        <f t="shared" si="34"/>
        <v>-99</v>
      </c>
      <c r="R28">
        <f>AVERAGE($I$2:I28)</f>
        <v>15.888888888888889</v>
      </c>
      <c r="S28">
        <f>MEDIAN($I$2:I28)</f>
        <v>15</v>
      </c>
      <c r="T28" t="s">
        <v>51</v>
      </c>
      <c r="W28" t="s">
        <v>36</v>
      </c>
      <c r="X28" s="20">
        <f>COUNTIF(C$2:C$10000,W28)</f>
        <v>2</v>
      </c>
      <c r="Y28" s="18">
        <f>COUNTIFS($C$2:$C$10000,W28,$J$2:$J$10000,"SB")/X28</f>
        <v>0</v>
      </c>
      <c r="Z28" s="21">
        <f>COUNTIF(D$2:D$10000,W28)</f>
        <v>4</v>
      </c>
      <c r="AA28" s="19">
        <f>COUNTIFS($D$2:$D$10000,W28,$J$2:$J$10000,"av")/Z28</f>
        <v>0</v>
      </c>
      <c r="AB28" s="35">
        <f>Z28+X28</f>
        <v>6</v>
      </c>
      <c r="AC28" s="37">
        <f>(IF(X28=0,0,X28*Y28)+IF(Z28=0,0,AA28*Z28))/(Z28+X28)</f>
        <v>0</v>
      </c>
      <c r="AD28" s="35">
        <f>AC28*AB28</f>
        <v>0</v>
      </c>
    </row>
    <row r="29" spans="1:37" x14ac:dyDescent="0.25">
      <c r="A29" s="6">
        <v>45765</v>
      </c>
      <c r="B29" s="11" t="s">
        <v>14</v>
      </c>
      <c r="C29" s="7" t="s">
        <v>15</v>
      </c>
      <c r="D29" s="7" t="s">
        <v>19</v>
      </c>
      <c r="E29" s="7">
        <v>127</v>
      </c>
      <c r="F29" s="7">
        <v>148</v>
      </c>
      <c r="G29" s="5">
        <f t="shared" si="30"/>
        <v>275</v>
      </c>
      <c r="H29" s="5">
        <f t="shared" si="31"/>
        <v>-21</v>
      </c>
      <c r="I29" s="5">
        <f t="shared" si="2"/>
        <v>21</v>
      </c>
      <c r="J29" s="10" t="str">
        <f t="shared" si="32"/>
        <v>AV</v>
      </c>
      <c r="K29" s="10">
        <f t="shared" si="33"/>
        <v>28</v>
      </c>
      <c r="L29" s="10">
        <f t="shared" si="4"/>
        <v>0</v>
      </c>
      <c r="M29" s="10">
        <f>COUNTIF($J$2:J29,"SB")-COUNTIF($J$2:J29,"AV")</f>
        <v>-8</v>
      </c>
      <c r="N29" s="13">
        <f>COUNTIF($J$2:J29,"SB")/K29</f>
        <v>0.35714285714285715</v>
      </c>
      <c r="O29" s="10">
        <f>SUM($E$2:E29)</f>
        <v>2849</v>
      </c>
      <c r="P29" s="10">
        <f>SUM($F$2:F29)</f>
        <v>2969</v>
      </c>
      <c r="Q29" s="10">
        <f t="shared" si="34"/>
        <v>-120</v>
      </c>
      <c r="R29">
        <f>AVERAGE($I$2:I29)</f>
        <v>16.071428571428573</v>
      </c>
      <c r="S29">
        <f>MEDIAN($I$2:I29)</f>
        <v>15.5</v>
      </c>
      <c r="W29" t="s">
        <v>26</v>
      </c>
      <c r="X29" s="20">
        <f>COUNTIF(C$2:C$10000,W29)</f>
        <v>2</v>
      </c>
      <c r="Y29" s="18">
        <f>COUNTIFS($C$2:$C$10000,W29,$J$2:$J$10000,"SB")/X29</f>
        <v>0</v>
      </c>
      <c r="Z29" s="21">
        <f>COUNTIF(D$2:D$10000,W29)</f>
        <v>5</v>
      </c>
      <c r="AA29" s="19">
        <f>COUNTIFS($D$2:$D$10000,W29,$J$2:$J$10000,"av")/Z29</f>
        <v>0</v>
      </c>
      <c r="AB29" s="35">
        <f>Z29+X29</f>
        <v>7</v>
      </c>
      <c r="AC29" s="37">
        <f>(IF(X29=0,0,X29*Y29)+IF(Z29=0,0,AA29*Z29))/(Z29+X29)</f>
        <v>0</v>
      </c>
      <c r="AD29" s="35">
        <f>AC29*AB29</f>
        <v>0</v>
      </c>
    </row>
    <row r="30" spans="1:37" x14ac:dyDescent="0.25">
      <c r="A30" s="6">
        <v>45765</v>
      </c>
      <c r="B30" s="7" t="s">
        <v>17</v>
      </c>
      <c r="C30" s="7" t="s">
        <v>15</v>
      </c>
      <c r="D30" s="7" t="s">
        <v>17</v>
      </c>
      <c r="E30" s="7">
        <v>78</v>
      </c>
      <c r="F30" s="7">
        <v>89</v>
      </c>
      <c r="G30" s="5">
        <f t="shared" si="30"/>
        <v>167</v>
      </c>
      <c r="H30" s="5">
        <f t="shared" si="31"/>
        <v>-11</v>
      </c>
      <c r="I30" s="5">
        <f t="shared" si="2"/>
        <v>11</v>
      </c>
      <c r="J30" s="10" t="str">
        <f t="shared" si="32"/>
        <v>AV</v>
      </c>
      <c r="K30" s="10">
        <f t="shared" si="33"/>
        <v>29</v>
      </c>
      <c r="L30" s="10">
        <f t="shared" si="4"/>
        <v>0</v>
      </c>
      <c r="M30" s="10">
        <f>COUNTIF($J$2:J30,"SB")-COUNTIF($J$2:J30,"AV")</f>
        <v>-9</v>
      </c>
      <c r="N30" s="13">
        <f>COUNTIF($J$2:J30,"SB")/K30</f>
        <v>0.34482758620689657</v>
      </c>
      <c r="O30" s="10">
        <f>SUM($E$2:E30)</f>
        <v>2927</v>
      </c>
      <c r="P30" s="10">
        <f>SUM($F$2:F30)</f>
        <v>3058</v>
      </c>
      <c r="Q30" s="10">
        <f t="shared" si="34"/>
        <v>-131</v>
      </c>
      <c r="R30">
        <f>AVERAGE($I$2:I30)</f>
        <v>15.896551724137931</v>
      </c>
      <c r="S30">
        <f>MEDIAN($I$2:I30)</f>
        <v>15</v>
      </c>
      <c r="W30" t="s">
        <v>57</v>
      </c>
      <c r="X30" s="20">
        <f>COUNTIF(C$2:C$10000,W30)</f>
        <v>0</v>
      </c>
      <c r="Y30" s="18" t="e">
        <f>COUNTIFS($C$2:$C$10000,W30,$J$2:$J$10000,"SB")/X30</f>
        <v>#DIV/0!</v>
      </c>
      <c r="Z30" s="21">
        <f>COUNTIF(D$2:D$10000,W30)</f>
        <v>1</v>
      </c>
      <c r="AA30" s="19">
        <f>COUNTIFS($D$2:$D$10000,W30,$J$2:$J$10000,"av")/Z30</f>
        <v>0</v>
      </c>
      <c r="AB30" s="35">
        <f>Z30+X30</f>
        <v>1</v>
      </c>
      <c r="AC30" s="37">
        <f>(IF(X30=0,0,X30*Y30)+IF(Z30=0,0,AA30*Z30))/(Z30+X30)</f>
        <v>0</v>
      </c>
      <c r="AD30" s="35">
        <f>AC30*AB30</f>
        <v>0</v>
      </c>
    </row>
    <row r="31" spans="1:37" x14ac:dyDescent="0.25">
      <c r="A31" s="6">
        <v>45766</v>
      </c>
      <c r="B31" s="11" t="s">
        <v>14</v>
      </c>
      <c r="C31" s="7" t="s">
        <v>21</v>
      </c>
      <c r="D31" s="7" t="s">
        <v>19</v>
      </c>
      <c r="E31" s="7">
        <v>102</v>
      </c>
      <c r="F31" s="7">
        <v>91</v>
      </c>
      <c r="G31" s="5">
        <f t="shared" si="30"/>
        <v>193</v>
      </c>
      <c r="H31" s="5">
        <f t="shared" si="31"/>
        <v>11</v>
      </c>
      <c r="I31" s="5">
        <f t="shared" si="2"/>
        <v>11</v>
      </c>
      <c r="J31" s="10" t="str">
        <f t="shared" si="32"/>
        <v>SB</v>
      </c>
      <c r="K31" s="10">
        <f t="shared" si="33"/>
        <v>30</v>
      </c>
      <c r="L31" s="10">
        <f t="shared" si="4"/>
        <v>1</v>
      </c>
      <c r="M31" s="10">
        <f>COUNTIF($J$2:J31,"SB")-COUNTIF($J$2:J31,"AV")</f>
        <v>-8</v>
      </c>
      <c r="N31" s="13">
        <f>COUNTIF($J$2:J31,"SB")/K31</f>
        <v>0.36666666666666664</v>
      </c>
      <c r="O31" s="10">
        <f>SUM($E$2:E31)</f>
        <v>3029</v>
      </c>
      <c r="P31" s="10">
        <f>SUM($F$2:F31)</f>
        <v>3149</v>
      </c>
      <c r="Q31" s="10">
        <f t="shared" si="34"/>
        <v>-120</v>
      </c>
      <c r="R31">
        <f>AVERAGE($I$2:I31)</f>
        <v>15.733333333333333</v>
      </c>
      <c r="S31">
        <f>MEDIAN($I$2:I31)</f>
        <v>15</v>
      </c>
    </row>
    <row r="32" spans="1:37" x14ac:dyDescent="0.25">
      <c r="A32" s="6">
        <v>45766</v>
      </c>
      <c r="B32" s="7" t="s">
        <v>17</v>
      </c>
      <c r="C32" s="7" t="s">
        <v>28</v>
      </c>
      <c r="D32" s="7" t="s">
        <v>27</v>
      </c>
      <c r="E32" s="7">
        <v>74</v>
      </c>
      <c r="F32" s="7">
        <v>80</v>
      </c>
      <c r="G32" s="5">
        <f t="shared" si="30"/>
        <v>154</v>
      </c>
      <c r="H32" s="5">
        <f t="shared" si="31"/>
        <v>-6</v>
      </c>
      <c r="I32" s="5">
        <f t="shared" si="2"/>
        <v>6</v>
      </c>
      <c r="J32" s="10" t="str">
        <f t="shared" si="32"/>
        <v>AV</v>
      </c>
      <c r="K32" s="10">
        <f t="shared" si="33"/>
        <v>31</v>
      </c>
      <c r="L32" s="10">
        <f t="shared" si="4"/>
        <v>0</v>
      </c>
      <c r="M32" s="10">
        <f>COUNTIF($J$2:J32,"SB")-COUNTIF($J$2:J32,"AV")</f>
        <v>-9</v>
      </c>
      <c r="N32" s="13">
        <f>COUNTIF($J$2:J32,"SB")/K32</f>
        <v>0.35483870967741937</v>
      </c>
      <c r="O32" s="10">
        <f>SUM($E$2:E32)</f>
        <v>3103</v>
      </c>
      <c r="P32" s="10">
        <f>SUM($F$2:F32)</f>
        <v>3229</v>
      </c>
      <c r="Q32" s="10">
        <f t="shared" si="34"/>
        <v>-126</v>
      </c>
      <c r="R32">
        <f>AVERAGE($I$2:I32)</f>
        <v>15.419354838709678</v>
      </c>
      <c r="S32">
        <f>MEDIAN($I$2:I32)</f>
        <v>15</v>
      </c>
    </row>
    <row r="33" spans="1:30" x14ac:dyDescent="0.25">
      <c r="A33" s="6">
        <v>45767</v>
      </c>
      <c r="B33" s="11" t="s">
        <v>14</v>
      </c>
      <c r="C33" s="7" t="s">
        <v>27</v>
      </c>
      <c r="D33" s="7" t="s">
        <v>17</v>
      </c>
      <c r="E33" s="7">
        <v>79</v>
      </c>
      <c r="F33" s="7">
        <v>74</v>
      </c>
      <c r="G33" s="5">
        <f t="shared" si="30"/>
        <v>153</v>
      </c>
      <c r="H33" s="5">
        <f t="shared" si="31"/>
        <v>5</v>
      </c>
      <c r="I33" s="5">
        <f t="shared" si="2"/>
        <v>5</v>
      </c>
      <c r="J33" s="10" t="str">
        <f t="shared" si="32"/>
        <v>SB</v>
      </c>
      <c r="K33" s="10">
        <f t="shared" si="33"/>
        <v>32</v>
      </c>
      <c r="L33" s="10">
        <f t="shared" si="4"/>
        <v>1</v>
      </c>
      <c r="M33" s="10">
        <f>COUNTIF($J$2:J33,"SB")-COUNTIF($J$2:J33,"AV")</f>
        <v>-8</v>
      </c>
      <c r="N33" s="13">
        <f>COUNTIF($J$2:J33,"SB")/K33</f>
        <v>0.375</v>
      </c>
      <c r="O33" s="10">
        <f>SUM($E$2:E33)</f>
        <v>3182</v>
      </c>
      <c r="P33" s="10">
        <f>SUM($F$2:F33)</f>
        <v>3303</v>
      </c>
      <c r="Q33" s="10">
        <f t="shared" si="34"/>
        <v>-121</v>
      </c>
      <c r="R33">
        <f>AVERAGE($I$2:I33)</f>
        <v>15.09375</v>
      </c>
      <c r="S33">
        <f>MEDIAN($I$2:I33)</f>
        <v>13</v>
      </c>
      <c r="W33" t="s">
        <v>69</v>
      </c>
      <c r="X33" s="2">
        <f>SUM(X4:X30)</f>
        <v>129</v>
      </c>
      <c r="Z33" s="2">
        <f>SUM(Z4:Z30)</f>
        <v>129</v>
      </c>
      <c r="AB33" s="2"/>
      <c r="AD33" s="2">
        <f>SUM(AD4:AD30)</f>
        <v>129</v>
      </c>
    </row>
    <row r="34" spans="1:30" x14ac:dyDescent="0.25">
      <c r="A34" s="6">
        <v>45767</v>
      </c>
      <c r="B34" s="6" t="s">
        <v>20</v>
      </c>
      <c r="C34" s="7" t="s">
        <v>16</v>
      </c>
      <c r="D34" s="7" t="s">
        <v>31</v>
      </c>
      <c r="E34" s="7">
        <v>134</v>
      </c>
      <c r="F34" s="7">
        <v>87</v>
      </c>
      <c r="G34" s="5">
        <f t="shared" si="30"/>
        <v>221</v>
      </c>
      <c r="H34" s="5">
        <f t="shared" si="31"/>
        <v>47</v>
      </c>
      <c r="I34" s="5">
        <f t="shared" si="2"/>
        <v>47</v>
      </c>
      <c r="J34" s="10" t="str">
        <f t="shared" si="32"/>
        <v>SB</v>
      </c>
      <c r="K34" s="10">
        <f t="shared" si="33"/>
        <v>33</v>
      </c>
      <c r="L34" s="10">
        <f t="shared" si="4"/>
        <v>1</v>
      </c>
      <c r="M34" s="10">
        <f>COUNTIF($J$2:J34,"SB")-COUNTIF($J$2:J34,"AV")</f>
        <v>-7</v>
      </c>
      <c r="N34" s="13">
        <f>COUNTIF($J$2:J34,"SB")/K34</f>
        <v>0.39393939393939392</v>
      </c>
      <c r="O34" s="10">
        <f>SUM($E$2:E34)</f>
        <v>3316</v>
      </c>
      <c r="P34" s="10">
        <f>SUM($F$2:F34)</f>
        <v>3390</v>
      </c>
      <c r="Q34" s="10">
        <f t="shared" si="34"/>
        <v>-74</v>
      </c>
      <c r="R34">
        <f>AVERAGE($I$2:I34)</f>
        <v>16.060606060606062</v>
      </c>
      <c r="S34">
        <f>MEDIAN($I$2:I34)</f>
        <v>15</v>
      </c>
    </row>
    <row r="35" spans="1:30" x14ac:dyDescent="0.25">
      <c r="A35" s="6">
        <v>45767</v>
      </c>
      <c r="B35" s="7" t="s">
        <v>17</v>
      </c>
      <c r="C35" s="7" t="s">
        <v>19</v>
      </c>
      <c r="D35" s="7" t="s">
        <v>37</v>
      </c>
      <c r="E35" s="7">
        <v>118</v>
      </c>
      <c r="F35" s="7">
        <v>100</v>
      </c>
      <c r="G35" s="5">
        <f t="shared" si="30"/>
        <v>218</v>
      </c>
      <c r="H35" s="5">
        <f t="shared" si="31"/>
        <v>18</v>
      </c>
      <c r="I35" s="5">
        <f t="shared" si="2"/>
        <v>18</v>
      </c>
      <c r="J35" s="10" t="str">
        <f t="shared" si="32"/>
        <v>SB</v>
      </c>
      <c r="K35" s="10">
        <f t="shared" si="33"/>
        <v>34</v>
      </c>
      <c r="L35" s="10">
        <f t="shared" si="4"/>
        <v>1</v>
      </c>
      <c r="M35" s="10">
        <f>COUNTIF($J$2:J35,"SB")-COUNTIF($J$2:J35,"AV")</f>
        <v>-6</v>
      </c>
      <c r="N35" s="13">
        <f>COUNTIF($J$2:J35,"SB")/K35</f>
        <v>0.41176470588235292</v>
      </c>
      <c r="O35" s="10">
        <f>SUM($E$2:E35)</f>
        <v>3434</v>
      </c>
      <c r="P35" s="10">
        <f>SUM($F$2:F35)</f>
        <v>3490</v>
      </c>
      <c r="Q35" s="10">
        <f t="shared" si="34"/>
        <v>-56</v>
      </c>
      <c r="R35">
        <f>AVERAGE($I$2:I35)</f>
        <v>16.117647058823529</v>
      </c>
      <c r="S35">
        <f>MEDIAN($I$2:I35)</f>
        <v>15</v>
      </c>
    </row>
    <row r="36" spans="1:30" x14ac:dyDescent="0.25">
      <c r="A36" s="6">
        <v>45768</v>
      </c>
      <c r="B36" s="6" t="s">
        <v>20</v>
      </c>
      <c r="C36" s="7" t="s">
        <v>29</v>
      </c>
      <c r="D36" s="7" t="s">
        <v>22</v>
      </c>
      <c r="E36" s="7">
        <v>90</v>
      </c>
      <c r="F36" s="7">
        <v>84</v>
      </c>
      <c r="G36" s="5">
        <f t="shared" si="30"/>
        <v>174</v>
      </c>
      <c r="H36" s="5">
        <f t="shared" si="31"/>
        <v>6</v>
      </c>
      <c r="I36" s="5">
        <f t="shared" si="2"/>
        <v>6</v>
      </c>
      <c r="J36" s="10" t="str">
        <f t="shared" si="32"/>
        <v>SB</v>
      </c>
      <c r="K36" s="10">
        <f t="shared" si="33"/>
        <v>35</v>
      </c>
      <c r="L36" s="10">
        <f t="shared" si="4"/>
        <v>1</v>
      </c>
      <c r="M36" s="10">
        <f>COUNTIF($J$2:J36,"SB")-COUNTIF($J$2:J36,"AV")</f>
        <v>-5</v>
      </c>
      <c r="N36" s="13">
        <f>COUNTIF($J$2:J36,"SB")/K36</f>
        <v>0.42857142857142855</v>
      </c>
      <c r="O36" s="10">
        <f>SUM($E$2:E36)</f>
        <v>3524</v>
      </c>
      <c r="P36" s="10">
        <f>SUM($F$2:F36)</f>
        <v>3574</v>
      </c>
      <c r="Q36" s="10">
        <f t="shared" si="34"/>
        <v>-50</v>
      </c>
      <c r="R36">
        <f>AVERAGE($I$2:I36)</f>
        <v>15.828571428571429</v>
      </c>
      <c r="S36">
        <f>MEDIAN($I$2:I36)</f>
        <v>15</v>
      </c>
    </row>
    <row r="37" spans="1:30" x14ac:dyDescent="0.25">
      <c r="A37" s="6">
        <v>45768</v>
      </c>
      <c r="B37" s="7" t="s">
        <v>17</v>
      </c>
      <c r="C37" s="7" t="s">
        <v>17</v>
      </c>
      <c r="D37" s="7" t="s">
        <v>15</v>
      </c>
      <c r="E37" s="7">
        <v>132</v>
      </c>
      <c r="F37" s="7">
        <v>136</v>
      </c>
      <c r="G37" s="5">
        <f t="shared" si="30"/>
        <v>268</v>
      </c>
      <c r="H37" s="5">
        <f t="shared" si="31"/>
        <v>-4</v>
      </c>
      <c r="I37" s="5">
        <f t="shared" si="2"/>
        <v>4</v>
      </c>
      <c r="J37" s="10" t="str">
        <f t="shared" si="32"/>
        <v>AV</v>
      </c>
      <c r="K37" s="10">
        <f t="shared" si="33"/>
        <v>36</v>
      </c>
      <c r="L37" s="10">
        <f t="shared" si="4"/>
        <v>0</v>
      </c>
      <c r="M37" s="10">
        <f>COUNTIF($J$2:J37,"SB")-COUNTIF($J$2:J37,"AV")</f>
        <v>-6</v>
      </c>
      <c r="N37" s="13">
        <f>COUNTIF($J$2:J37,"SB")/K37</f>
        <v>0.41666666666666669</v>
      </c>
      <c r="O37" s="10">
        <f>SUM($E$2:E37)</f>
        <v>3656</v>
      </c>
      <c r="P37" s="10">
        <f>SUM($F$2:F37)</f>
        <v>3710</v>
      </c>
      <c r="Q37" s="10">
        <f t="shared" si="34"/>
        <v>-54</v>
      </c>
      <c r="R37">
        <f>AVERAGE($I$2:I37)</f>
        <v>15.5</v>
      </c>
      <c r="S37">
        <f>MEDIAN($I$2:I37)</f>
        <v>13</v>
      </c>
    </row>
    <row r="38" spans="1:30" x14ac:dyDescent="0.25">
      <c r="A38" s="6">
        <v>45771</v>
      </c>
      <c r="B38" s="11" t="s">
        <v>14</v>
      </c>
      <c r="C38" s="7" t="s">
        <v>31</v>
      </c>
      <c r="D38" s="7" t="s">
        <v>18</v>
      </c>
      <c r="E38" s="7">
        <v>106</v>
      </c>
      <c r="F38" s="7">
        <v>111</v>
      </c>
      <c r="G38" s="5">
        <f t="shared" ref="G38:G61" si="35">E38+F38</f>
        <v>217</v>
      </c>
      <c r="H38" s="5">
        <f t="shared" ref="H38:H61" si="36">E38-F38</f>
        <v>-5</v>
      </c>
      <c r="I38" s="5">
        <f t="shared" ref="I38:I61" si="37">ABS(H38)</f>
        <v>5</v>
      </c>
      <c r="J38" s="10" t="str">
        <f t="shared" ref="J38:J58" si="38">IF(E38=F38,"T",IF(E38&gt;F38,"SB","AV"))</f>
        <v>AV</v>
      </c>
      <c r="K38" s="10">
        <f t="shared" ref="K38:K58" si="39">K37+1</f>
        <v>37</v>
      </c>
      <c r="L38" s="10">
        <f t="shared" si="4"/>
        <v>0</v>
      </c>
      <c r="M38" s="10">
        <f>COUNTIF($J$2:J38,"SB")-COUNTIF($J$2:J38,"AV")</f>
        <v>-7</v>
      </c>
      <c r="N38" s="13">
        <f>COUNTIF($J$2:J38,"SB")/K38</f>
        <v>0.40540540540540543</v>
      </c>
      <c r="O38" s="10">
        <f>SUM($E$2:E38)</f>
        <v>3762</v>
      </c>
      <c r="P38" s="10">
        <f>SUM($F$2:F38)</f>
        <v>3821</v>
      </c>
      <c r="Q38" s="10">
        <f t="shared" ref="Q38:Q58" si="40">O38-P38</f>
        <v>-59</v>
      </c>
      <c r="R38">
        <f>AVERAGE($I$2:I38)</f>
        <v>15.216216216216216</v>
      </c>
      <c r="S38">
        <f>MEDIAN($I$2:I38)</f>
        <v>11</v>
      </c>
    </row>
    <row r="39" spans="1:30" x14ac:dyDescent="0.25">
      <c r="A39" s="6">
        <v>45771</v>
      </c>
      <c r="B39" s="7" t="s">
        <v>17</v>
      </c>
      <c r="C39" s="7" t="s">
        <v>24</v>
      </c>
      <c r="D39" s="7" t="s">
        <v>36</v>
      </c>
      <c r="E39" s="7">
        <v>116</v>
      </c>
      <c r="F39" s="7">
        <v>91</v>
      </c>
      <c r="G39" s="5">
        <f t="shared" si="35"/>
        <v>207</v>
      </c>
      <c r="H39" s="5">
        <f t="shared" si="36"/>
        <v>25</v>
      </c>
      <c r="I39" s="5">
        <f t="shared" si="37"/>
        <v>25</v>
      </c>
      <c r="J39" s="10" t="str">
        <f t="shared" si="38"/>
        <v>SB</v>
      </c>
      <c r="K39" s="10">
        <f t="shared" si="39"/>
        <v>38</v>
      </c>
      <c r="L39" s="10">
        <f t="shared" si="4"/>
        <v>1</v>
      </c>
      <c r="M39" s="10">
        <f>COUNTIF($J$2:J39,"SB")-COUNTIF($J$2:J39,"AV")</f>
        <v>-6</v>
      </c>
      <c r="N39" s="13">
        <f>COUNTIF($J$2:J39,"SB")/K39</f>
        <v>0.42105263157894735</v>
      </c>
      <c r="O39" s="10">
        <f>SUM($E$2:E39)</f>
        <v>3878</v>
      </c>
      <c r="P39" s="10">
        <f>SUM($F$2:F39)</f>
        <v>3912</v>
      </c>
      <c r="Q39" s="10">
        <f t="shared" si="40"/>
        <v>-34</v>
      </c>
      <c r="R39">
        <f>AVERAGE($I$2:I39)</f>
        <v>15.473684210526315</v>
      </c>
      <c r="S39">
        <f>MEDIAN($I$2:I39)</f>
        <v>13</v>
      </c>
    </row>
    <row r="40" spans="1:30" x14ac:dyDescent="0.25">
      <c r="A40" s="6">
        <v>45772</v>
      </c>
      <c r="B40" s="7" t="s">
        <v>17</v>
      </c>
      <c r="C40" s="7" t="s">
        <v>27</v>
      </c>
      <c r="D40" s="7" t="s">
        <v>44</v>
      </c>
      <c r="E40" s="7">
        <v>93</v>
      </c>
      <c r="F40" s="7">
        <v>95</v>
      </c>
      <c r="G40" s="5">
        <f t="shared" si="35"/>
        <v>188</v>
      </c>
      <c r="H40" s="5">
        <f t="shared" si="36"/>
        <v>-2</v>
      </c>
      <c r="I40" s="5">
        <f t="shared" si="37"/>
        <v>2</v>
      </c>
      <c r="J40" s="10" t="str">
        <f t="shared" si="38"/>
        <v>AV</v>
      </c>
      <c r="K40" s="10">
        <f t="shared" si="39"/>
        <v>39</v>
      </c>
      <c r="L40" s="10">
        <f t="shared" si="4"/>
        <v>0</v>
      </c>
      <c r="M40" s="10">
        <f>COUNTIF($J$2:J40,"SB")-COUNTIF($J$2:J40,"AV")</f>
        <v>-7</v>
      </c>
      <c r="N40" s="13">
        <f>COUNTIF($J$2:J40,"SB")/K40</f>
        <v>0.41025641025641024</v>
      </c>
      <c r="O40" s="10">
        <f>SUM($E$2:E40)</f>
        <v>3971</v>
      </c>
      <c r="P40" s="10">
        <f>SUM($F$2:F40)</f>
        <v>4007</v>
      </c>
      <c r="Q40" s="10">
        <f t="shared" si="40"/>
        <v>-36</v>
      </c>
      <c r="R40">
        <f>AVERAGE($I$2:I40)</f>
        <v>15.128205128205128</v>
      </c>
      <c r="S40">
        <f>MEDIAN($I$2:I40)</f>
        <v>11</v>
      </c>
    </row>
    <row r="41" spans="1:30" x14ac:dyDescent="0.25">
      <c r="A41" s="6">
        <v>45776</v>
      </c>
      <c r="B41" s="6" t="s">
        <v>20</v>
      </c>
      <c r="C41" s="7" t="s">
        <v>55</v>
      </c>
      <c r="D41" s="7" t="s">
        <v>37</v>
      </c>
      <c r="E41" s="7">
        <v>96</v>
      </c>
      <c r="F41" s="7">
        <v>72</v>
      </c>
      <c r="G41" s="5">
        <f t="shared" si="35"/>
        <v>168</v>
      </c>
      <c r="H41" s="5">
        <f t="shared" si="36"/>
        <v>24</v>
      </c>
      <c r="I41" s="5">
        <f t="shared" si="37"/>
        <v>24</v>
      </c>
      <c r="J41" s="10" t="str">
        <f t="shared" si="38"/>
        <v>SB</v>
      </c>
      <c r="K41" s="10">
        <f t="shared" si="39"/>
        <v>40</v>
      </c>
      <c r="L41" s="10">
        <f t="shared" si="4"/>
        <v>1</v>
      </c>
      <c r="M41" s="10">
        <f>COUNTIF($J$2:J41,"SB")-COUNTIF($J$2:J41,"AV")</f>
        <v>-6</v>
      </c>
      <c r="N41" s="13">
        <f>COUNTIF($J$2:J41,"SB")/K41</f>
        <v>0.42499999999999999</v>
      </c>
      <c r="O41" s="10">
        <f>SUM($E$2:E41)</f>
        <v>4067</v>
      </c>
      <c r="P41" s="10">
        <f>SUM($F$2:F41)</f>
        <v>4079</v>
      </c>
      <c r="Q41" s="10">
        <f t="shared" si="40"/>
        <v>-12</v>
      </c>
      <c r="R41">
        <f>AVERAGE($I$2:I41)</f>
        <v>15.35</v>
      </c>
      <c r="S41">
        <f>MEDIAN($I$2:I41)</f>
        <v>13</v>
      </c>
    </row>
    <row r="42" spans="1:30" x14ac:dyDescent="0.25">
      <c r="A42" s="6">
        <v>45776</v>
      </c>
      <c r="B42" s="7" t="s">
        <v>17</v>
      </c>
      <c r="C42" s="7" t="s">
        <v>41</v>
      </c>
      <c r="D42" s="7" t="s">
        <v>53</v>
      </c>
      <c r="E42" s="7">
        <v>113</v>
      </c>
      <c r="F42" s="7">
        <v>93</v>
      </c>
      <c r="G42" s="5">
        <f t="shared" si="35"/>
        <v>206</v>
      </c>
      <c r="H42" s="5">
        <f t="shared" si="36"/>
        <v>20</v>
      </c>
      <c r="I42" s="5">
        <f t="shared" si="37"/>
        <v>20</v>
      </c>
      <c r="J42" s="10" t="str">
        <f t="shared" si="38"/>
        <v>SB</v>
      </c>
      <c r="K42" s="10">
        <f t="shared" si="39"/>
        <v>41</v>
      </c>
      <c r="L42" s="10">
        <f t="shared" si="4"/>
        <v>1</v>
      </c>
      <c r="M42" s="10">
        <f>COUNTIF($J$2:J42,"SB")-COUNTIF($J$2:J42,"AV")</f>
        <v>-5</v>
      </c>
      <c r="N42" s="13">
        <f>COUNTIF($J$2:J42,"SB")/K42</f>
        <v>0.43902439024390244</v>
      </c>
      <c r="O42" s="10">
        <f>SUM($E$2:E42)</f>
        <v>4180</v>
      </c>
      <c r="P42" s="10">
        <f>SUM($F$2:F42)</f>
        <v>4172</v>
      </c>
      <c r="Q42" s="10">
        <f t="shared" si="40"/>
        <v>8</v>
      </c>
      <c r="R42">
        <f>AVERAGE($I$2:I42)</f>
        <v>15.463414634146341</v>
      </c>
      <c r="S42">
        <f>MEDIAN($I$2:I42)</f>
        <v>15</v>
      </c>
    </row>
    <row r="43" spans="1:30" x14ac:dyDescent="0.25">
      <c r="A43" s="6">
        <v>45777</v>
      </c>
      <c r="B43" s="11" t="s">
        <v>14</v>
      </c>
      <c r="C43" s="7" t="s">
        <v>44</v>
      </c>
      <c r="D43" s="7" t="s">
        <v>48</v>
      </c>
      <c r="E43" s="7">
        <v>123</v>
      </c>
      <c r="F43" s="7">
        <v>145</v>
      </c>
      <c r="G43" s="5">
        <f t="shared" si="35"/>
        <v>268</v>
      </c>
      <c r="H43" s="5">
        <f t="shared" si="36"/>
        <v>-22</v>
      </c>
      <c r="I43" s="5">
        <f t="shared" si="37"/>
        <v>22</v>
      </c>
      <c r="J43" s="10" t="str">
        <f t="shared" si="38"/>
        <v>AV</v>
      </c>
      <c r="K43" s="10">
        <f t="shared" si="39"/>
        <v>42</v>
      </c>
      <c r="L43" s="10">
        <f t="shared" si="4"/>
        <v>0</v>
      </c>
      <c r="M43" s="10">
        <f>COUNTIF($J$2:J43,"SB")-COUNTIF($J$2:J43,"AV")</f>
        <v>-6</v>
      </c>
      <c r="N43" s="13">
        <f>COUNTIF($J$2:J43,"SB")/K43</f>
        <v>0.42857142857142855</v>
      </c>
      <c r="O43" s="10">
        <f>SUM($E$2:E43)</f>
        <v>4303</v>
      </c>
      <c r="P43" s="10">
        <f>SUM($F$2:F43)</f>
        <v>4317</v>
      </c>
      <c r="Q43" s="10">
        <f t="shared" si="40"/>
        <v>-14</v>
      </c>
      <c r="R43">
        <f>AVERAGE($I$2:I43)</f>
        <v>15.619047619047619</v>
      </c>
      <c r="S43">
        <f>MEDIAN($I$2:I43)</f>
        <v>15</v>
      </c>
    </row>
    <row r="44" spans="1:30" x14ac:dyDescent="0.25">
      <c r="A44" s="6">
        <v>45777</v>
      </c>
      <c r="B44" s="7" t="s">
        <v>17</v>
      </c>
      <c r="C44" s="7" t="s">
        <v>37</v>
      </c>
      <c r="D44" s="7" t="s">
        <v>19</v>
      </c>
      <c r="E44" s="7">
        <v>78</v>
      </c>
      <c r="F44" s="7">
        <v>74</v>
      </c>
      <c r="G44" s="5">
        <f t="shared" si="35"/>
        <v>152</v>
      </c>
      <c r="H44" s="5">
        <f t="shared" si="36"/>
        <v>4</v>
      </c>
      <c r="I44" s="5">
        <f t="shared" si="37"/>
        <v>4</v>
      </c>
      <c r="J44" s="10" t="str">
        <f t="shared" si="38"/>
        <v>SB</v>
      </c>
      <c r="K44" s="10">
        <f t="shared" si="39"/>
        <v>43</v>
      </c>
      <c r="L44" s="10">
        <f t="shared" si="4"/>
        <v>1</v>
      </c>
      <c r="M44" s="10">
        <f>COUNTIF($J$2:J44,"SB")-COUNTIF($J$2:J44,"AV")</f>
        <v>-5</v>
      </c>
      <c r="N44" s="13">
        <f>COUNTIF($J$2:J44,"SB")/K44</f>
        <v>0.44186046511627908</v>
      </c>
      <c r="O44" s="10">
        <f>SUM($E$2:E44)</f>
        <v>4381</v>
      </c>
      <c r="P44" s="10">
        <f>SUM($F$2:F44)</f>
        <v>4391</v>
      </c>
      <c r="Q44" s="10">
        <f t="shared" si="40"/>
        <v>-10</v>
      </c>
      <c r="R44">
        <f>AVERAGE($I$2:I44)</f>
        <v>15.348837209302326</v>
      </c>
      <c r="S44">
        <f>MEDIAN($I$2:I44)</f>
        <v>15</v>
      </c>
    </row>
    <row r="45" spans="1:30" x14ac:dyDescent="0.25">
      <c r="A45" s="6">
        <v>45778</v>
      </c>
      <c r="B45" s="6" t="s">
        <v>20</v>
      </c>
      <c r="C45" s="7" t="s">
        <v>41</v>
      </c>
      <c r="D45" s="7" t="s">
        <v>23</v>
      </c>
      <c r="E45" s="7">
        <v>131</v>
      </c>
      <c r="F45" s="7">
        <v>92</v>
      </c>
      <c r="G45" s="5">
        <f t="shared" si="35"/>
        <v>223</v>
      </c>
      <c r="H45" s="5">
        <f t="shared" si="36"/>
        <v>39</v>
      </c>
      <c r="I45" s="5">
        <f t="shared" si="37"/>
        <v>39</v>
      </c>
      <c r="J45" s="10" t="str">
        <f t="shared" si="38"/>
        <v>SB</v>
      </c>
      <c r="K45" s="10">
        <f t="shared" si="39"/>
        <v>44</v>
      </c>
      <c r="L45" s="10">
        <f t="shared" si="4"/>
        <v>1</v>
      </c>
      <c r="M45" s="10">
        <f>COUNTIF($J$2:J45,"SB")-COUNTIF($J$2:J45,"AV")</f>
        <v>-4</v>
      </c>
      <c r="N45" s="13">
        <f>COUNTIF($J$2:J45,"SB")/K45</f>
        <v>0.45454545454545453</v>
      </c>
      <c r="O45" s="10">
        <f>SUM($E$2:E45)</f>
        <v>4512</v>
      </c>
      <c r="P45" s="10">
        <f>SUM($F$2:F45)</f>
        <v>4483</v>
      </c>
      <c r="Q45" s="10">
        <f t="shared" si="40"/>
        <v>29</v>
      </c>
      <c r="R45">
        <f>AVERAGE($I$2:I45)</f>
        <v>15.886363636363637</v>
      </c>
      <c r="S45">
        <f>MEDIAN($I$2:I45)</f>
        <v>15</v>
      </c>
    </row>
    <row r="46" spans="1:30" x14ac:dyDescent="0.25">
      <c r="A46" s="6">
        <v>45779</v>
      </c>
      <c r="B46" s="7" t="s">
        <v>17</v>
      </c>
      <c r="C46" s="7" t="s">
        <v>31</v>
      </c>
      <c r="D46" s="7" t="s">
        <v>37</v>
      </c>
      <c r="E46" s="7">
        <v>94</v>
      </c>
      <c r="F46" s="7">
        <v>82</v>
      </c>
      <c r="G46" s="5">
        <f t="shared" si="35"/>
        <v>176</v>
      </c>
      <c r="H46" s="5">
        <f t="shared" si="36"/>
        <v>12</v>
      </c>
      <c r="I46" s="5">
        <f t="shared" si="37"/>
        <v>12</v>
      </c>
      <c r="J46" s="10" t="str">
        <f t="shared" si="38"/>
        <v>SB</v>
      </c>
      <c r="K46" s="10">
        <f t="shared" si="39"/>
        <v>45</v>
      </c>
      <c r="L46" s="10">
        <f t="shared" si="4"/>
        <v>1</v>
      </c>
      <c r="M46" s="10">
        <f>COUNTIF($J$2:J46,"SB")-COUNTIF($J$2:J46,"AV")</f>
        <v>-3</v>
      </c>
      <c r="N46" s="13">
        <f>COUNTIF($J$2:J46,"SB")/K46</f>
        <v>0.46666666666666667</v>
      </c>
      <c r="O46" s="10">
        <f>SUM($E$2:E46)</f>
        <v>4606</v>
      </c>
      <c r="P46" s="10">
        <f>SUM($F$2:F46)</f>
        <v>4565</v>
      </c>
      <c r="Q46" s="10">
        <f t="shared" si="40"/>
        <v>41</v>
      </c>
      <c r="R46">
        <f>AVERAGE($I$2:I46)</f>
        <v>15.8</v>
      </c>
      <c r="S46">
        <f>MEDIAN($I$2:I46)</f>
        <v>15</v>
      </c>
    </row>
    <row r="47" spans="1:30" x14ac:dyDescent="0.25">
      <c r="A47" s="6">
        <v>45779</v>
      </c>
      <c r="B47" s="11" t="s">
        <v>14</v>
      </c>
      <c r="C47" s="7" t="s">
        <v>55</v>
      </c>
      <c r="D47" s="7" t="s">
        <v>30</v>
      </c>
      <c r="E47" s="7">
        <v>124</v>
      </c>
      <c r="F47" s="7">
        <v>119</v>
      </c>
      <c r="G47" s="5">
        <f t="shared" si="35"/>
        <v>243</v>
      </c>
      <c r="H47" s="5">
        <f t="shared" si="36"/>
        <v>5</v>
      </c>
      <c r="I47" s="5">
        <f t="shared" si="37"/>
        <v>5</v>
      </c>
      <c r="J47" s="10" t="str">
        <f t="shared" si="38"/>
        <v>SB</v>
      </c>
      <c r="K47" s="10">
        <f t="shared" si="39"/>
        <v>46</v>
      </c>
      <c r="L47" s="10">
        <f t="shared" si="4"/>
        <v>1</v>
      </c>
      <c r="M47" s="10">
        <f>COUNTIF($J$2:J47,"SB")-COUNTIF($J$2:J47,"AV")</f>
        <v>-2</v>
      </c>
      <c r="N47" s="13">
        <f>COUNTIF($J$2:J47,"SB")/K47</f>
        <v>0.47826086956521741</v>
      </c>
      <c r="O47" s="10">
        <f>SUM($E$2:E47)</f>
        <v>4730</v>
      </c>
      <c r="P47" s="10">
        <f>SUM($F$2:F47)</f>
        <v>4684</v>
      </c>
      <c r="Q47" s="10">
        <f t="shared" si="40"/>
        <v>46</v>
      </c>
      <c r="R47">
        <f>AVERAGE($I$2:I47)</f>
        <v>15.565217391304348</v>
      </c>
      <c r="S47">
        <f>MEDIAN($I$2:I47)</f>
        <v>13.5</v>
      </c>
    </row>
    <row r="48" spans="1:30" x14ac:dyDescent="0.25">
      <c r="A48" s="6">
        <v>45780</v>
      </c>
      <c r="B48" s="11" t="s">
        <v>14</v>
      </c>
      <c r="C48" s="7" t="s">
        <v>31</v>
      </c>
      <c r="D48" s="7" t="s">
        <v>37</v>
      </c>
      <c r="E48" s="7">
        <v>140</v>
      </c>
      <c r="F48" s="7">
        <v>119</v>
      </c>
      <c r="G48" s="5">
        <f t="shared" si="35"/>
        <v>259</v>
      </c>
      <c r="H48" s="5">
        <f t="shared" si="36"/>
        <v>21</v>
      </c>
      <c r="I48" s="5">
        <f t="shared" si="37"/>
        <v>21</v>
      </c>
      <c r="J48" s="10" t="str">
        <f t="shared" si="38"/>
        <v>SB</v>
      </c>
      <c r="K48" s="10">
        <f t="shared" si="39"/>
        <v>47</v>
      </c>
      <c r="L48" s="10">
        <f t="shared" si="4"/>
        <v>1</v>
      </c>
      <c r="M48" s="10">
        <f>COUNTIF($J$2:J48,"SB")-COUNTIF($J$2:J48,"AV")</f>
        <v>-1</v>
      </c>
      <c r="N48" s="13">
        <f>COUNTIF($J$2:J48,"SB")/K48</f>
        <v>0.48936170212765956</v>
      </c>
      <c r="O48" s="10">
        <f>SUM($E$2:E48)</f>
        <v>4870</v>
      </c>
      <c r="P48" s="10">
        <f>SUM($F$2:F48)</f>
        <v>4803</v>
      </c>
      <c r="Q48" s="10">
        <f t="shared" si="40"/>
        <v>67</v>
      </c>
      <c r="R48">
        <f>AVERAGE($I$2:I48)</f>
        <v>15.680851063829786</v>
      </c>
      <c r="S48">
        <f>MEDIAN($I$2:I48)</f>
        <v>15</v>
      </c>
    </row>
    <row r="49" spans="1:19" x14ac:dyDescent="0.25">
      <c r="A49" s="6">
        <v>45780</v>
      </c>
      <c r="B49" s="7" t="s">
        <v>17</v>
      </c>
      <c r="C49" s="7" t="s">
        <v>31</v>
      </c>
      <c r="D49" s="7" t="s">
        <v>36</v>
      </c>
      <c r="E49" s="7">
        <v>118</v>
      </c>
      <c r="F49" s="7">
        <v>88</v>
      </c>
      <c r="G49" s="5">
        <f t="shared" si="35"/>
        <v>206</v>
      </c>
      <c r="H49" s="5">
        <f t="shared" si="36"/>
        <v>30</v>
      </c>
      <c r="I49" s="5">
        <f t="shared" si="37"/>
        <v>30</v>
      </c>
      <c r="J49" s="10" t="str">
        <f t="shared" si="38"/>
        <v>SB</v>
      </c>
      <c r="K49" s="10">
        <f t="shared" si="39"/>
        <v>48</v>
      </c>
      <c r="L49" s="10">
        <f t="shared" si="4"/>
        <v>1</v>
      </c>
      <c r="M49" s="10">
        <f>COUNTIF($J$2:J49,"SB")-COUNTIF($J$2:J49,"AV")</f>
        <v>0</v>
      </c>
      <c r="N49" s="13">
        <f>COUNTIF($J$2:J49,"SB")/K49</f>
        <v>0.5</v>
      </c>
      <c r="O49" s="10">
        <f>SUM($E$2:E49)</f>
        <v>4988</v>
      </c>
      <c r="P49" s="10">
        <f>SUM($F$2:F49)</f>
        <v>4891</v>
      </c>
      <c r="Q49" s="10">
        <f t="shared" si="40"/>
        <v>97</v>
      </c>
      <c r="R49">
        <f>AVERAGE($I$2:I49)</f>
        <v>15.979166666666666</v>
      </c>
      <c r="S49">
        <f>MEDIAN($I$2:I49)</f>
        <v>15</v>
      </c>
    </row>
    <row r="50" spans="1:19" x14ac:dyDescent="0.25">
      <c r="A50" s="6">
        <v>45781</v>
      </c>
      <c r="B50" s="11" t="s">
        <v>20</v>
      </c>
      <c r="C50" s="7" t="s">
        <v>19</v>
      </c>
      <c r="D50" s="7" t="s">
        <v>22</v>
      </c>
      <c r="E50" s="7">
        <v>98</v>
      </c>
      <c r="F50" s="7">
        <v>99</v>
      </c>
      <c r="G50" s="5">
        <f t="shared" si="35"/>
        <v>197</v>
      </c>
      <c r="H50" s="5">
        <f t="shared" si="36"/>
        <v>-1</v>
      </c>
      <c r="I50" s="5">
        <f t="shared" si="37"/>
        <v>1</v>
      </c>
      <c r="J50" s="10" t="str">
        <f t="shared" si="38"/>
        <v>AV</v>
      </c>
      <c r="K50" s="10">
        <f t="shared" si="39"/>
        <v>49</v>
      </c>
      <c r="L50" s="10">
        <f t="shared" si="4"/>
        <v>0</v>
      </c>
      <c r="M50" s="10">
        <f>COUNTIF($J$2:J50,"SB")-COUNTIF($J$2:J50,"AV")</f>
        <v>-1</v>
      </c>
      <c r="N50" s="13">
        <f>COUNTIF($J$2:J50,"SB")/K50</f>
        <v>0.48979591836734693</v>
      </c>
      <c r="O50" s="10">
        <f>SUM($E$2:E50)</f>
        <v>5086</v>
      </c>
      <c r="P50" s="10">
        <f>SUM($F$2:F50)</f>
        <v>4990</v>
      </c>
      <c r="Q50" s="10">
        <f t="shared" si="40"/>
        <v>96</v>
      </c>
      <c r="R50">
        <f>AVERAGE($I$2:I50)</f>
        <v>15.673469387755102</v>
      </c>
      <c r="S50">
        <f>MEDIAN($I$2:I50)</f>
        <v>15</v>
      </c>
    </row>
    <row r="51" spans="1:19" x14ac:dyDescent="0.25">
      <c r="A51" s="6">
        <v>45781</v>
      </c>
      <c r="B51" s="7" t="s">
        <v>17</v>
      </c>
      <c r="C51" s="7" t="s">
        <v>25</v>
      </c>
      <c r="D51" s="7" t="s">
        <v>37</v>
      </c>
      <c r="E51" s="7">
        <v>81</v>
      </c>
      <c r="F51" s="7">
        <v>101</v>
      </c>
      <c r="G51" s="5">
        <f t="shared" si="35"/>
        <v>182</v>
      </c>
      <c r="H51" s="5">
        <f t="shared" si="36"/>
        <v>-20</v>
      </c>
      <c r="I51" s="5">
        <f t="shared" si="37"/>
        <v>20</v>
      </c>
      <c r="J51" s="10" t="str">
        <f t="shared" si="38"/>
        <v>AV</v>
      </c>
      <c r="K51" s="10">
        <f t="shared" si="39"/>
        <v>50</v>
      </c>
      <c r="L51" s="10">
        <f t="shared" si="4"/>
        <v>0</v>
      </c>
      <c r="M51" s="10">
        <f>COUNTIF($J$2:J51,"SB")-COUNTIF($J$2:J51,"AV")</f>
        <v>-2</v>
      </c>
      <c r="N51" s="13">
        <f>COUNTIF($J$2:J51,"SB")/K51</f>
        <v>0.48</v>
      </c>
      <c r="O51" s="10">
        <f>SUM($E$2:E51)</f>
        <v>5167</v>
      </c>
      <c r="P51" s="10">
        <f>SUM($F$2:F51)</f>
        <v>5091</v>
      </c>
      <c r="Q51" s="10">
        <f t="shared" si="40"/>
        <v>76</v>
      </c>
      <c r="R51">
        <f>AVERAGE($I$2:I51)</f>
        <v>15.76</v>
      </c>
      <c r="S51">
        <f>MEDIAN($I$2:I51)</f>
        <v>15</v>
      </c>
    </row>
    <row r="52" spans="1:19" x14ac:dyDescent="0.25">
      <c r="A52" s="6">
        <v>45782</v>
      </c>
      <c r="B52" s="11" t="s">
        <v>20</v>
      </c>
      <c r="C52" s="7" t="s">
        <v>53</v>
      </c>
      <c r="D52" s="7" t="s">
        <v>23</v>
      </c>
      <c r="E52" s="7">
        <v>102</v>
      </c>
      <c r="F52" s="7">
        <v>61</v>
      </c>
      <c r="G52" s="5">
        <f t="shared" si="35"/>
        <v>163</v>
      </c>
      <c r="H52" s="5">
        <f t="shared" si="36"/>
        <v>41</v>
      </c>
      <c r="I52" s="5">
        <f t="shared" si="37"/>
        <v>41</v>
      </c>
      <c r="J52" s="10" t="str">
        <f t="shared" si="38"/>
        <v>SB</v>
      </c>
      <c r="K52" s="10">
        <f t="shared" si="39"/>
        <v>51</v>
      </c>
      <c r="L52" s="10">
        <f t="shared" si="4"/>
        <v>1</v>
      </c>
      <c r="M52" s="10">
        <f>COUNTIF($J$2:J52,"SB")-COUNTIF($J$2:J52,"AV")</f>
        <v>-1</v>
      </c>
      <c r="N52" s="13">
        <f>COUNTIF($J$2:J52,"SB")/K52</f>
        <v>0.49019607843137253</v>
      </c>
      <c r="O52" s="10">
        <f>SUM($E$2:E52)</f>
        <v>5269</v>
      </c>
      <c r="P52" s="10">
        <f>SUM($F$2:F52)</f>
        <v>5152</v>
      </c>
      <c r="Q52" s="10">
        <f t="shared" si="40"/>
        <v>117</v>
      </c>
      <c r="R52">
        <f>AVERAGE($I$2:I52)</f>
        <v>16.254901960784313</v>
      </c>
      <c r="S52">
        <f>MEDIAN($I$2:I52)</f>
        <v>15</v>
      </c>
    </row>
    <row r="53" spans="1:19" x14ac:dyDescent="0.25">
      <c r="A53" s="6">
        <v>45782</v>
      </c>
      <c r="B53" s="7" t="s">
        <v>17</v>
      </c>
      <c r="C53" s="7" t="s">
        <v>19</v>
      </c>
      <c r="D53" s="7" t="s">
        <v>44</v>
      </c>
      <c r="E53" s="7">
        <v>144</v>
      </c>
      <c r="F53" s="7">
        <v>110</v>
      </c>
      <c r="G53" s="5">
        <f t="shared" si="35"/>
        <v>254</v>
      </c>
      <c r="H53" s="5">
        <f t="shared" si="36"/>
        <v>34</v>
      </c>
      <c r="I53" s="5">
        <f t="shared" si="37"/>
        <v>34</v>
      </c>
      <c r="J53" s="10" t="str">
        <f t="shared" si="38"/>
        <v>SB</v>
      </c>
      <c r="K53" s="10">
        <f t="shared" si="39"/>
        <v>52</v>
      </c>
      <c r="L53" s="10">
        <f t="shared" si="4"/>
        <v>1</v>
      </c>
      <c r="M53" s="10">
        <f>COUNTIF($J$2:J53,"SB")-COUNTIF($J$2:J53,"AV")</f>
        <v>0</v>
      </c>
      <c r="N53" s="13">
        <f>COUNTIF($J$2:J53,"SB")/K53</f>
        <v>0.5</v>
      </c>
      <c r="O53" s="10">
        <f>SUM($E$2:E53)</f>
        <v>5413</v>
      </c>
      <c r="P53" s="10">
        <f>SUM($F$2:F53)</f>
        <v>5262</v>
      </c>
      <c r="Q53" s="10">
        <f t="shared" si="40"/>
        <v>151</v>
      </c>
      <c r="R53">
        <f>AVERAGE($I$2:I53)</f>
        <v>16.596153846153847</v>
      </c>
      <c r="S53">
        <f>MEDIAN($I$2:I53)</f>
        <v>15.5</v>
      </c>
    </row>
    <row r="54" spans="1:19" x14ac:dyDescent="0.25">
      <c r="A54" s="6">
        <v>45783</v>
      </c>
      <c r="B54" s="11" t="s">
        <v>20</v>
      </c>
      <c r="C54" s="7" t="s">
        <v>15</v>
      </c>
      <c r="D54" s="7" t="s">
        <v>18</v>
      </c>
      <c r="E54" s="7">
        <v>116</v>
      </c>
      <c r="F54" s="7">
        <v>82</v>
      </c>
      <c r="G54" s="5">
        <f t="shared" si="35"/>
        <v>198</v>
      </c>
      <c r="H54" s="5">
        <f t="shared" si="36"/>
        <v>34</v>
      </c>
      <c r="I54" s="5">
        <f t="shared" si="37"/>
        <v>34</v>
      </c>
      <c r="J54" s="10" t="str">
        <f t="shared" si="38"/>
        <v>SB</v>
      </c>
      <c r="K54" s="10">
        <f t="shared" si="39"/>
        <v>53</v>
      </c>
      <c r="L54" s="10">
        <f t="shared" si="4"/>
        <v>1</v>
      </c>
      <c r="M54" s="10">
        <f>COUNTIF($J$2:J54,"SB")-COUNTIF($J$2:J54,"AV")</f>
        <v>1</v>
      </c>
      <c r="N54" s="13">
        <f>COUNTIF($J$2:J54,"SB")/K54</f>
        <v>0.50943396226415094</v>
      </c>
      <c r="O54" s="10">
        <f>SUM($E$2:E54)</f>
        <v>5529</v>
      </c>
      <c r="P54" s="10">
        <f>SUM($F$2:F54)</f>
        <v>5344</v>
      </c>
      <c r="Q54" s="10">
        <f t="shared" si="40"/>
        <v>185</v>
      </c>
      <c r="R54">
        <f>AVERAGE($I$2:I54)</f>
        <v>16.924528301886792</v>
      </c>
      <c r="S54">
        <f>MEDIAN($I$2:I54)</f>
        <v>16</v>
      </c>
    </row>
    <row r="55" spans="1:19" x14ac:dyDescent="0.25">
      <c r="A55" s="6">
        <v>45783</v>
      </c>
      <c r="B55" s="7" t="s">
        <v>17</v>
      </c>
      <c r="C55" s="7" t="s">
        <v>30</v>
      </c>
      <c r="D55" s="7" t="s">
        <v>23</v>
      </c>
      <c r="E55" s="7">
        <v>98</v>
      </c>
      <c r="F55" s="7">
        <v>97</v>
      </c>
      <c r="G55" s="5">
        <f t="shared" si="35"/>
        <v>195</v>
      </c>
      <c r="H55" s="5">
        <f t="shared" si="36"/>
        <v>1</v>
      </c>
      <c r="I55" s="5">
        <f t="shared" si="37"/>
        <v>1</v>
      </c>
      <c r="J55" s="10" t="str">
        <f t="shared" si="38"/>
        <v>SB</v>
      </c>
      <c r="K55" s="10">
        <f t="shared" si="39"/>
        <v>54</v>
      </c>
      <c r="L55" s="10">
        <f t="shared" si="4"/>
        <v>1</v>
      </c>
      <c r="M55" s="10">
        <f>COUNTIF($J$2:J55,"SB")-COUNTIF($J$2:J55,"AV")</f>
        <v>2</v>
      </c>
      <c r="N55" s="13">
        <f>COUNTIF($J$2:J55,"SB")/K55</f>
        <v>0.51851851851851849</v>
      </c>
      <c r="O55" s="10">
        <f>SUM($E$2:E55)</f>
        <v>5627</v>
      </c>
      <c r="P55" s="10">
        <f>SUM($F$2:F55)</f>
        <v>5441</v>
      </c>
      <c r="Q55" s="10">
        <f t="shared" si="40"/>
        <v>186</v>
      </c>
      <c r="R55">
        <f>AVERAGE($I$2:I55)</f>
        <v>16.62962962962963</v>
      </c>
      <c r="S55">
        <f>MEDIAN($I$2:I55)</f>
        <v>15.5</v>
      </c>
    </row>
    <row r="56" spans="1:19" x14ac:dyDescent="0.25">
      <c r="A56" s="6">
        <v>45786</v>
      </c>
      <c r="B56" s="7" t="s">
        <v>17</v>
      </c>
      <c r="C56" s="7" t="s">
        <v>27</v>
      </c>
      <c r="D56" s="7" t="s">
        <v>15</v>
      </c>
      <c r="E56" s="7">
        <v>88</v>
      </c>
      <c r="F56" s="7">
        <v>90</v>
      </c>
      <c r="G56" s="5">
        <f t="shared" si="35"/>
        <v>178</v>
      </c>
      <c r="H56" s="5">
        <f t="shared" si="36"/>
        <v>-2</v>
      </c>
      <c r="I56" s="5">
        <f t="shared" si="37"/>
        <v>2</v>
      </c>
      <c r="J56" s="10" t="str">
        <f t="shared" si="38"/>
        <v>AV</v>
      </c>
      <c r="K56" s="10">
        <f t="shared" si="39"/>
        <v>55</v>
      </c>
      <c r="L56" s="10">
        <f t="shared" si="4"/>
        <v>0</v>
      </c>
      <c r="M56" s="10">
        <f>COUNTIF($J$2:J56,"SB")-COUNTIF($J$2:J56,"AV")</f>
        <v>1</v>
      </c>
      <c r="N56" s="13">
        <f>COUNTIF($J$2:J56,"SB")/K56</f>
        <v>0.50909090909090904</v>
      </c>
      <c r="O56" s="10">
        <f>SUM($E$2:E56)</f>
        <v>5715</v>
      </c>
      <c r="P56" s="10">
        <f>SUM($F$2:F56)</f>
        <v>5531</v>
      </c>
      <c r="Q56" s="10">
        <f t="shared" si="40"/>
        <v>184</v>
      </c>
      <c r="R56">
        <f>AVERAGE($I$2:I56)</f>
        <v>16.363636363636363</v>
      </c>
      <c r="S56">
        <f>MEDIAN($I$2:I56)</f>
        <v>15</v>
      </c>
    </row>
    <row r="57" spans="1:19" x14ac:dyDescent="0.25">
      <c r="A57" s="6">
        <v>45787</v>
      </c>
      <c r="B57" s="11" t="s">
        <v>20</v>
      </c>
      <c r="C57" s="7" t="s">
        <v>23</v>
      </c>
      <c r="D57" s="7" t="s">
        <v>44</v>
      </c>
      <c r="E57" s="7">
        <v>103</v>
      </c>
      <c r="F57" s="7">
        <v>111</v>
      </c>
      <c r="G57" s="5">
        <f t="shared" si="35"/>
        <v>214</v>
      </c>
      <c r="H57" s="5">
        <f t="shared" si="36"/>
        <v>-8</v>
      </c>
      <c r="I57" s="5">
        <f t="shared" si="37"/>
        <v>8</v>
      </c>
      <c r="J57" s="10" t="str">
        <f t="shared" si="38"/>
        <v>AV</v>
      </c>
      <c r="K57" s="10">
        <f t="shared" si="39"/>
        <v>56</v>
      </c>
      <c r="L57" s="10">
        <f t="shared" si="4"/>
        <v>0</v>
      </c>
      <c r="M57" s="10">
        <f>COUNTIF($J$2:J57,"SB")-COUNTIF($J$2:J57,"AV")</f>
        <v>0</v>
      </c>
      <c r="N57" s="13">
        <f>COUNTIF($J$2:J57,"SB")/K57</f>
        <v>0.5</v>
      </c>
      <c r="O57" s="10">
        <f>SUM($E$2:E57)</f>
        <v>5818</v>
      </c>
      <c r="P57" s="10">
        <f>SUM($F$2:F57)</f>
        <v>5642</v>
      </c>
      <c r="Q57" s="10">
        <f t="shared" si="40"/>
        <v>176</v>
      </c>
      <c r="R57">
        <f>AVERAGE($I$2:I57)</f>
        <v>16.214285714285715</v>
      </c>
      <c r="S57">
        <f>MEDIAN($I$2:I57)</f>
        <v>15</v>
      </c>
    </row>
    <row r="58" spans="1:19" x14ac:dyDescent="0.25">
      <c r="A58" s="6">
        <v>45787</v>
      </c>
      <c r="B58" s="11" t="s">
        <v>14</v>
      </c>
      <c r="C58" s="7" t="s">
        <v>31</v>
      </c>
      <c r="D58" s="7" t="s">
        <v>21</v>
      </c>
      <c r="E58" s="7">
        <v>100</v>
      </c>
      <c r="F58" s="7">
        <v>105</v>
      </c>
      <c r="G58" s="5">
        <f t="shared" si="35"/>
        <v>205</v>
      </c>
      <c r="H58" s="5">
        <f t="shared" si="36"/>
        <v>-5</v>
      </c>
      <c r="I58" s="5">
        <f t="shared" si="37"/>
        <v>5</v>
      </c>
      <c r="J58" s="10" t="str">
        <f t="shared" si="38"/>
        <v>AV</v>
      </c>
      <c r="K58" s="10">
        <f t="shared" si="39"/>
        <v>57</v>
      </c>
      <c r="L58" s="10">
        <f t="shared" si="4"/>
        <v>0</v>
      </c>
      <c r="M58" s="10">
        <f>COUNTIF($J$2:J58,"SB")-COUNTIF($J$2:J58,"AV")</f>
        <v>-1</v>
      </c>
      <c r="N58" s="13">
        <f>COUNTIF($J$2:J58,"SB")/K58</f>
        <v>0.49122807017543857</v>
      </c>
      <c r="O58" s="10">
        <f>SUM($E$2:E58)</f>
        <v>5918</v>
      </c>
      <c r="P58" s="10">
        <f>SUM($F$2:F58)</f>
        <v>5747</v>
      </c>
      <c r="Q58" s="10">
        <f t="shared" si="40"/>
        <v>171</v>
      </c>
      <c r="R58">
        <f>AVERAGE($I$2:I58)</f>
        <v>16.017543859649123</v>
      </c>
      <c r="S58">
        <f>MEDIAN($I$2:I58)</f>
        <v>15</v>
      </c>
    </row>
    <row r="59" spans="1:19" x14ac:dyDescent="0.25">
      <c r="A59" s="6">
        <v>45790</v>
      </c>
      <c r="B59" s="11" t="s">
        <v>14</v>
      </c>
      <c r="C59" s="7" t="s">
        <v>24</v>
      </c>
      <c r="D59" s="7" t="s">
        <v>18</v>
      </c>
      <c r="E59" s="7">
        <v>78</v>
      </c>
      <c r="F59" s="7">
        <v>75</v>
      </c>
      <c r="G59" s="5">
        <f t="shared" si="35"/>
        <v>153</v>
      </c>
      <c r="H59" s="5">
        <f t="shared" si="36"/>
        <v>3</v>
      </c>
      <c r="I59" s="5">
        <f t="shared" si="37"/>
        <v>3</v>
      </c>
      <c r="J59" s="10" t="str">
        <f t="shared" ref="J59" si="41">IF(E59=F59,"T",IF(E59&gt;F59,"SB","AV"))</f>
        <v>SB</v>
      </c>
      <c r="K59" s="10">
        <f t="shared" ref="K59" si="42">K58+1</f>
        <v>58</v>
      </c>
      <c r="L59" s="10">
        <f t="shared" si="4"/>
        <v>1</v>
      </c>
      <c r="M59" s="10">
        <f>COUNTIF($J$2:J59,"SB")-COUNTIF($J$2:J59,"AV")</f>
        <v>0</v>
      </c>
      <c r="N59" s="13">
        <f>COUNTIF($J$2:J59,"SB")/K59</f>
        <v>0.5</v>
      </c>
      <c r="O59" s="10">
        <f>SUM($E$2:E59)</f>
        <v>5996</v>
      </c>
      <c r="P59" s="10">
        <f>SUM($F$2:F59)</f>
        <v>5822</v>
      </c>
      <c r="Q59" s="10">
        <f t="shared" ref="Q59" si="43">O59-P59</f>
        <v>174</v>
      </c>
      <c r="R59">
        <f>AVERAGE($I$2:I59)</f>
        <v>15.793103448275861</v>
      </c>
      <c r="S59">
        <f>MEDIAN($I$2:I59)</f>
        <v>13.5</v>
      </c>
    </row>
    <row r="60" spans="1:19" x14ac:dyDescent="0.25">
      <c r="A60" s="6">
        <v>45790</v>
      </c>
      <c r="B60" s="7" t="s">
        <v>17</v>
      </c>
      <c r="C60" s="7" t="s">
        <v>36</v>
      </c>
      <c r="D60" s="7" t="s">
        <v>31</v>
      </c>
      <c r="E60" s="7">
        <v>110</v>
      </c>
      <c r="F60" s="7">
        <v>113</v>
      </c>
      <c r="G60" s="5">
        <f t="shared" si="35"/>
        <v>223</v>
      </c>
      <c r="H60" s="5">
        <f t="shared" si="36"/>
        <v>-3</v>
      </c>
      <c r="I60" s="5">
        <f t="shared" si="37"/>
        <v>3</v>
      </c>
      <c r="J60" s="10" t="str">
        <f t="shared" ref="J60" si="44">IF(E60=F60,"T",IF(E60&gt;F60,"SB","AV"))</f>
        <v>AV</v>
      </c>
      <c r="K60" s="10">
        <f t="shared" ref="K60" si="45">K59+1</f>
        <v>59</v>
      </c>
      <c r="L60" s="10">
        <f t="shared" si="4"/>
        <v>0</v>
      </c>
      <c r="M60" s="10">
        <f>COUNTIF($J$2:J60,"SB")-COUNTIF($J$2:J60,"AV")</f>
        <v>-1</v>
      </c>
      <c r="N60" s="13">
        <f>COUNTIF($J$2:J60,"SB")/K60</f>
        <v>0.49152542372881358</v>
      </c>
      <c r="O60" s="10">
        <f>SUM($E$2:E60)</f>
        <v>6106</v>
      </c>
      <c r="P60" s="10">
        <f>SUM($F$2:F60)</f>
        <v>5935</v>
      </c>
      <c r="Q60" s="10">
        <f t="shared" ref="Q60" si="46">O60-P60</f>
        <v>171</v>
      </c>
      <c r="R60">
        <f>AVERAGE($I$2:I60)</f>
        <v>15.576271186440678</v>
      </c>
      <c r="S60">
        <f>MEDIAN($I$2:I60)</f>
        <v>12</v>
      </c>
    </row>
    <row r="61" spans="1:19" x14ac:dyDescent="0.25">
      <c r="A61" s="6">
        <v>45792</v>
      </c>
      <c r="B61" s="7" t="s">
        <v>17</v>
      </c>
      <c r="C61" s="7" t="s">
        <v>25</v>
      </c>
      <c r="D61" s="7" t="s">
        <v>26</v>
      </c>
      <c r="E61" s="7">
        <v>87</v>
      </c>
      <c r="F61" s="7">
        <v>75</v>
      </c>
      <c r="G61" s="5">
        <f t="shared" si="35"/>
        <v>162</v>
      </c>
      <c r="H61" s="5">
        <f t="shared" si="36"/>
        <v>12</v>
      </c>
      <c r="I61" s="5">
        <f t="shared" si="37"/>
        <v>12</v>
      </c>
      <c r="J61" s="10" t="str">
        <f t="shared" ref="J61" si="47">IF(E61=F61,"T",IF(E61&gt;F61,"SB","AV"))</f>
        <v>SB</v>
      </c>
      <c r="K61" s="10">
        <f t="shared" ref="K61" si="48">K60+1</f>
        <v>60</v>
      </c>
      <c r="L61" s="10">
        <f t="shared" si="4"/>
        <v>1</v>
      </c>
      <c r="M61" s="10">
        <f>COUNTIF($J$2:J61,"SB")-COUNTIF($J$2:J61,"AV")</f>
        <v>0</v>
      </c>
      <c r="N61" s="13">
        <f>COUNTIF($J$2:J61,"SB")/K61</f>
        <v>0.5</v>
      </c>
      <c r="O61" s="10">
        <f>SUM($E$2:E61)</f>
        <v>6193</v>
      </c>
      <c r="P61" s="10">
        <f>SUM($F$2:F61)</f>
        <v>6010</v>
      </c>
      <c r="Q61" s="10">
        <f t="shared" ref="Q61" si="49">O61-P61</f>
        <v>183</v>
      </c>
      <c r="R61">
        <f>AVERAGE($I$2:I61)</f>
        <v>15.516666666666667</v>
      </c>
      <c r="S61">
        <f>MEDIAN($I$2:I61)</f>
        <v>12</v>
      </c>
    </row>
    <row r="62" spans="1:19" x14ac:dyDescent="0.25">
      <c r="A62" s="6">
        <v>45792</v>
      </c>
      <c r="B62" s="11" t="s">
        <v>20</v>
      </c>
      <c r="C62" s="7" t="s">
        <v>37</v>
      </c>
      <c r="D62" s="7" t="s">
        <v>23</v>
      </c>
      <c r="E62" s="7">
        <v>108</v>
      </c>
      <c r="F62" s="7">
        <v>97</v>
      </c>
      <c r="G62" s="5">
        <f t="shared" ref="G62:G72" si="50">E62+F62</f>
        <v>205</v>
      </c>
      <c r="H62" s="5">
        <f t="shared" ref="H62:H72" si="51">E62-F62</f>
        <v>11</v>
      </c>
      <c r="I62" s="5">
        <f t="shared" ref="I62:I72" si="52">ABS(H62)</f>
        <v>11</v>
      </c>
      <c r="J62" s="10" t="str">
        <f t="shared" ref="J62:J70" si="53">IF(E62=F62,"T",IF(E62&gt;F62,"SB","AV"))</f>
        <v>SB</v>
      </c>
      <c r="K62" s="10">
        <f t="shared" ref="K62:K70" si="54">K61+1</f>
        <v>61</v>
      </c>
      <c r="L62" s="10">
        <f t="shared" si="4"/>
        <v>1</v>
      </c>
      <c r="M62" s="10">
        <f>COUNTIF($J$2:J62,"SB")-COUNTIF($J$2:J62,"AV")</f>
        <v>1</v>
      </c>
      <c r="N62" s="13">
        <f>COUNTIF($J$2:J62,"SB")/K62</f>
        <v>0.50819672131147542</v>
      </c>
      <c r="O62" s="10">
        <f>SUM($E$2:E62)</f>
        <v>6301</v>
      </c>
      <c r="P62" s="10">
        <f>SUM($F$2:F62)</f>
        <v>6107</v>
      </c>
      <c r="Q62" s="10">
        <f t="shared" ref="Q62:Q70" si="55">O62-P62</f>
        <v>194</v>
      </c>
      <c r="R62">
        <f>AVERAGE($I$2:I62)</f>
        <v>15.442622950819672</v>
      </c>
      <c r="S62">
        <f>MEDIAN($I$2:I62)</f>
        <v>12</v>
      </c>
    </row>
    <row r="63" spans="1:19" x14ac:dyDescent="0.25">
      <c r="A63" s="6">
        <v>45792</v>
      </c>
      <c r="B63" s="11" t="s">
        <v>14</v>
      </c>
      <c r="C63" s="7" t="s">
        <v>55</v>
      </c>
      <c r="D63" s="7" t="s">
        <v>31</v>
      </c>
      <c r="E63" s="7">
        <v>110</v>
      </c>
      <c r="F63" s="7">
        <v>90</v>
      </c>
      <c r="G63" s="5">
        <f t="shared" si="50"/>
        <v>200</v>
      </c>
      <c r="H63" s="5">
        <f t="shared" si="51"/>
        <v>20</v>
      </c>
      <c r="I63" s="5">
        <f t="shared" si="52"/>
        <v>20</v>
      </c>
      <c r="J63" s="10" t="str">
        <f t="shared" si="53"/>
        <v>SB</v>
      </c>
      <c r="K63" s="10">
        <f t="shared" si="54"/>
        <v>62</v>
      </c>
      <c r="L63" s="10">
        <f t="shared" si="4"/>
        <v>1</v>
      </c>
      <c r="M63" s="10">
        <f>COUNTIF($J$2:J63,"SB")-COUNTIF($J$2:J63,"AV")</f>
        <v>2</v>
      </c>
      <c r="N63" s="13">
        <f>COUNTIF($J$2:J63,"SB")/K63</f>
        <v>0.5161290322580645</v>
      </c>
      <c r="O63" s="10">
        <f>SUM($E$2:E63)</f>
        <v>6411</v>
      </c>
      <c r="P63" s="10">
        <f>SUM($F$2:F63)</f>
        <v>6197</v>
      </c>
      <c r="Q63" s="10">
        <f t="shared" si="55"/>
        <v>214</v>
      </c>
      <c r="R63">
        <f>AVERAGE($I$2:I63)</f>
        <v>15.516129032258064</v>
      </c>
      <c r="S63">
        <f>MEDIAN($I$2:I63)</f>
        <v>12</v>
      </c>
    </row>
    <row r="64" spans="1:19" x14ac:dyDescent="0.25">
      <c r="A64" s="6">
        <v>45793</v>
      </c>
      <c r="B64" s="11" t="s">
        <v>20</v>
      </c>
      <c r="C64" s="7" t="s">
        <v>29</v>
      </c>
      <c r="D64" s="7" t="s">
        <v>71</v>
      </c>
      <c r="E64" s="7">
        <v>93</v>
      </c>
      <c r="F64" s="7">
        <v>110</v>
      </c>
      <c r="G64" s="5">
        <f t="shared" si="50"/>
        <v>203</v>
      </c>
      <c r="H64" s="5">
        <f t="shared" si="51"/>
        <v>-17</v>
      </c>
      <c r="I64" s="5">
        <f t="shared" si="52"/>
        <v>17</v>
      </c>
      <c r="J64" s="10" t="str">
        <f t="shared" si="53"/>
        <v>AV</v>
      </c>
      <c r="K64" s="10">
        <f t="shared" si="54"/>
        <v>63</v>
      </c>
      <c r="L64" s="10">
        <f t="shared" si="4"/>
        <v>0</v>
      </c>
      <c r="M64" s="10">
        <f>COUNTIF($J$2:J64,"SB")-COUNTIF($J$2:J64,"AV")</f>
        <v>1</v>
      </c>
      <c r="N64" s="13">
        <f>COUNTIF($J$2:J64,"SB")/K64</f>
        <v>0.50793650793650791</v>
      </c>
      <c r="O64" s="10">
        <f>SUM($E$2:E64)</f>
        <v>6504</v>
      </c>
      <c r="P64" s="10">
        <f>SUM($F$2:F64)</f>
        <v>6307</v>
      </c>
      <c r="Q64" s="10">
        <f t="shared" si="55"/>
        <v>197</v>
      </c>
      <c r="R64">
        <f>AVERAGE($I$2:I64)</f>
        <v>15.53968253968254</v>
      </c>
      <c r="S64">
        <f>MEDIAN($I$2:I64)</f>
        <v>12</v>
      </c>
    </row>
    <row r="65" spans="1:19" x14ac:dyDescent="0.25">
      <c r="A65" s="6">
        <v>45794</v>
      </c>
      <c r="B65" s="11" t="s">
        <v>14</v>
      </c>
      <c r="C65" s="7" t="s">
        <v>36</v>
      </c>
      <c r="D65" s="7" t="s">
        <v>44</v>
      </c>
      <c r="E65" s="7">
        <v>140</v>
      </c>
      <c r="F65" s="7">
        <v>144</v>
      </c>
      <c r="G65" s="5">
        <f t="shared" si="50"/>
        <v>284</v>
      </c>
      <c r="H65" s="5">
        <f t="shared" si="51"/>
        <v>-4</v>
      </c>
      <c r="I65" s="5">
        <f t="shared" si="52"/>
        <v>4</v>
      </c>
      <c r="J65" s="10" t="str">
        <f t="shared" si="53"/>
        <v>AV</v>
      </c>
      <c r="K65" s="10">
        <f t="shared" si="54"/>
        <v>64</v>
      </c>
      <c r="L65" s="10">
        <f t="shared" si="4"/>
        <v>0</v>
      </c>
      <c r="M65" s="10">
        <f>COUNTIF($J$2:J65,"SB")-COUNTIF($J$2:J65,"AV")</f>
        <v>0</v>
      </c>
      <c r="N65" s="13">
        <f>COUNTIF($J$2:J65,"SB")/K65</f>
        <v>0.5</v>
      </c>
      <c r="O65" s="10">
        <f>SUM($E$2:E65)</f>
        <v>6644</v>
      </c>
      <c r="P65" s="10">
        <f>SUM($F$2:F65)</f>
        <v>6451</v>
      </c>
      <c r="Q65" s="10">
        <f t="shared" si="55"/>
        <v>193</v>
      </c>
      <c r="R65">
        <f>AVERAGE($I$2:I65)</f>
        <v>15.359375</v>
      </c>
      <c r="S65">
        <f>MEDIAN($I$2:I65)</f>
        <v>12</v>
      </c>
    </row>
    <row r="66" spans="1:19" x14ac:dyDescent="0.25">
      <c r="A66" s="6">
        <v>45794</v>
      </c>
      <c r="B66" s="11" t="s">
        <v>20</v>
      </c>
      <c r="C66" s="7" t="s">
        <v>27</v>
      </c>
      <c r="D66" s="7" t="s">
        <v>22</v>
      </c>
      <c r="E66" s="7">
        <v>113</v>
      </c>
      <c r="F66" s="7">
        <v>110</v>
      </c>
      <c r="G66" s="5">
        <f t="shared" si="50"/>
        <v>223</v>
      </c>
      <c r="H66" s="5">
        <f t="shared" si="51"/>
        <v>3</v>
      </c>
      <c r="I66" s="5">
        <f t="shared" si="52"/>
        <v>3</v>
      </c>
      <c r="J66" s="10" t="str">
        <f t="shared" si="53"/>
        <v>SB</v>
      </c>
      <c r="K66" s="10">
        <f t="shared" si="54"/>
        <v>65</v>
      </c>
      <c r="L66" s="10">
        <f t="shared" si="4"/>
        <v>1</v>
      </c>
      <c r="M66" s="10">
        <f>COUNTIF($J$2:J66,"SB")-COUNTIF($J$2:J66,"AV")</f>
        <v>1</v>
      </c>
      <c r="N66" s="13">
        <f>COUNTIF($J$2:J66,"SB")/K66</f>
        <v>0.50769230769230766</v>
      </c>
      <c r="O66" s="10">
        <f>SUM($E$2:E66)</f>
        <v>6757</v>
      </c>
      <c r="P66" s="10">
        <f>SUM($F$2:F66)</f>
        <v>6561</v>
      </c>
      <c r="Q66" s="10">
        <f t="shared" si="55"/>
        <v>196</v>
      </c>
      <c r="R66">
        <f>AVERAGE($I$2:I66)</f>
        <v>15.169230769230769</v>
      </c>
      <c r="S66">
        <f>MEDIAN($I$2:I66)</f>
        <v>12</v>
      </c>
    </row>
    <row r="67" spans="1:19" x14ac:dyDescent="0.25">
      <c r="A67" s="6">
        <v>45796</v>
      </c>
      <c r="B67" s="11" t="s">
        <v>14</v>
      </c>
      <c r="C67" s="7" t="s">
        <v>41</v>
      </c>
      <c r="D67" s="7" t="s">
        <v>19</v>
      </c>
      <c r="E67" s="7">
        <v>123</v>
      </c>
      <c r="F67" s="7">
        <v>130</v>
      </c>
      <c r="G67" s="5">
        <f t="shared" si="50"/>
        <v>253</v>
      </c>
      <c r="H67" s="5">
        <f t="shared" si="51"/>
        <v>-7</v>
      </c>
      <c r="I67" s="5">
        <f t="shared" si="52"/>
        <v>7</v>
      </c>
      <c r="J67" s="10" t="str">
        <f t="shared" si="53"/>
        <v>AV</v>
      </c>
      <c r="K67" s="10">
        <f t="shared" si="54"/>
        <v>66</v>
      </c>
      <c r="L67" s="10">
        <f t="shared" ref="L67:L85" si="56">IF(J67="SB",1,0)</f>
        <v>0</v>
      </c>
      <c r="M67" s="10">
        <f>COUNTIF($J$2:J67,"SB")-COUNTIF($J$2:J67,"AV")</f>
        <v>0</v>
      </c>
      <c r="N67" s="13">
        <f>COUNTIF($J$2:J67,"SB")/K67</f>
        <v>0.5</v>
      </c>
      <c r="O67" s="10">
        <f>SUM($E$2:E67)</f>
        <v>6880</v>
      </c>
      <c r="P67" s="10">
        <f>SUM($F$2:F67)</f>
        <v>6691</v>
      </c>
      <c r="Q67" s="10">
        <f t="shared" si="55"/>
        <v>189</v>
      </c>
      <c r="R67">
        <f>AVERAGE($I$2:I67)</f>
        <v>15.045454545454545</v>
      </c>
      <c r="S67">
        <f>MEDIAN($I$2:I67)</f>
        <v>11.5</v>
      </c>
    </row>
    <row r="68" spans="1:19" x14ac:dyDescent="0.25">
      <c r="A68" s="6">
        <v>45796</v>
      </c>
      <c r="B68" s="7" t="s">
        <v>17</v>
      </c>
      <c r="C68" s="7" t="s">
        <v>29</v>
      </c>
      <c r="D68" s="7" t="s">
        <v>28</v>
      </c>
      <c r="E68" s="7">
        <v>95</v>
      </c>
      <c r="F68" s="7">
        <v>85</v>
      </c>
      <c r="G68" s="5">
        <f t="shared" si="50"/>
        <v>180</v>
      </c>
      <c r="H68" s="5">
        <f t="shared" si="51"/>
        <v>10</v>
      </c>
      <c r="I68" s="5">
        <f t="shared" si="52"/>
        <v>10</v>
      </c>
      <c r="J68" s="10" t="str">
        <f t="shared" si="53"/>
        <v>SB</v>
      </c>
      <c r="K68" s="10">
        <f t="shared" si="54"/>
        <v>67</v>
      </c>
      <c r="L68" s="10">
        <f t="shared" si="56"/>
        <v>1</v>
      </c>
      <c r="M68" s="10">
        <f>COUNTIF($J$2:J68,"SB")-COUNTIF($J$2:J68,"AV")</f>
        <v>1</v>
      </c>
      <c r="N68" s="13">
        <f>COUNTIF($J$2:J68,"SB")/K68</f>
        <v>0.5074626865671642</v>
      </c>
      <c r="O68" s="10">
        <f>SUM($E$2:E68)</f>
        <v>6975</v>
      </c>
      <c r="P68" s="10">
        <f>SUM($F$2:F68)</f>
        <v>6776</v>
      </c>
      <c r="Q68" s="10">
        <f t="shared" si="55"/>
        <v>199</v>
      </c>
      <c r="R68">
        <f>AVERAGE($I$2:I68)</f>
        <v>14.970149253731343</v>
      </c>
      <c r="S68">
        <f>MEDIAN($I$2:I68)</f>
        <v>11</v>
      </c>
    </row>
    <row r="69" spans="1:19" x14ac:dyDescent="0.25">
      <c r="A69" s="6">
        <v>45797</v>
      </c>
      <c r="B69" s="11" t="s">
        <v>20</v>
      </c>
      <c r="C69" s="7" t="s">
        <v>17</v>
      </c>
      <c r="D69" s="7" t="s">
        <v>27</v>
      </c>
      <c r="E69" s="7">
        <v>123</v>
      </c>
      <c r="F69" s="7">
        <v>99</v>
      </c>
      <c r="G69" s="5">
        <f t="shared" si="50"/>
        <v>222</v>
      </c>
      <c r="H69" s="5">
        <f t="shared" si="51"/>
        <v>24</v>
      </c>
      <c r="I69" s="5">
        <f t="shared" si="52"/>
        <v>24</v>
      </c>
      <c r="J69" s="10" t="str">
        <f t="shared" si="53"/>
        <v>SB</v>
      </c>
      <c r="K69" s="10">
        <f t="shared" si="54"/>
        <v>68</v>
      </c>
      <c r="L69" s="10">
        <f t="shared" si="56"/>
        <v>1</v>
      </c>
      <c r="M69" s="10">
        <f>COUNTIF($J$2:J69,"SB")-COUNTIF($J$2:J69,"AV")</f>
        <v>2</v>
      </c>
      <c r="N69" s="13">
        <f>COUNTIF($J$2:J69,"SB")/K69</f>
        <v>0.51470588235294112</v>
      </c>
      <c r="O69" s="10">
        <f>SUM($E$2:E69)</f>
        <v>7098</v>
      </c>
      <c r="P69" s="10">
        <f>SUM($F$2:F69)</f>
        <v>6875</v>
      </c>
      <c r="Q69" s="10">
        <f t="shared" si="55"/>
        <v>223</v>
      </c>
      <c r="R69">
        <f>AVERAGE($I$2:I69)</f>
        <v>15.102941176470589</v>
      </c>
      <c r="S69">
        <f>MEDIAN($I$2:I69)</f>
        <v>11.5</v>
      </c>
    </row>
    <row r="70" spans="1:19" x14ac:dyDescent="0.25">
      <c r="A70" s="6">
        <v>45797</v>
      </c>
      <c r="B70" s="11" t="s">
        <v>14</v>
      </c>
      <c r="C70" s="7" t="s">
        <v>19</v>
      </c>
      <c r="D70" s="7" t="s">
        <v>44</v>
      </c>
      <c r="E70" s="7">
        <v>168</v>
      </c>
      <c r="F70" s="7">
        <v>139</v>
      </c>
      <c r="G70" s="5">
        <f t="shared" si="50"/>
        <v>307</v>
      </c>
      <c r="H70" s="5">
        <f t="shared" si="51"/>
        <v>29</v>
      </c>
      <c r="I70" s="5">
        <f t="shared" si="52"/>
        <v>29</v>
      </c>
      <c r="J70" s="10" t="str">
        <f t="shared" si="53"/>
        <v>SB</v>
      </c>
      <c r="K70" s="10">
        <f t="shared" si="54"/>
        <v>69</v>
      </c>
      <c r="L70" s="10">
        <f t="shared" si="56"/>
        <v>1</v>
      </c>
      <c r="M70" s="10">
        <f>COUNTIF($J$2:J70,"SB")-COUNTIF($J$2:J70,"AV")</f>
        <v>3</v>
      </c>
      <c r="N70" s="13">
        <f>COUNTIF($J$2:J70,"SB")/K70</f>
        <v>0.52173913043478259</v>
      </c>
      <c r="O70" s="10">
        <f>SUM($E$2:E70)</f>
        <v>7266</v>
      </c>
      <c r="P70" s="10">
        <f>SUM($F$2:F70)</f>
        <v>7014</v>
      </c>
      <c r="Q70" s="10">
        <f t="shared" si="55"/>
        <v>252</v>
      </c>
      <c r="R70">
        <f>AVERAGE($I$2:I70)</f>
        <v>15.304347826086957</v>
      </c>
      <c r="S70">
        <f>MEDIAN($I$2:I70)</f>
        <v>12</v>
      </c>
    </row>
    <row r="71" spans="1:19" x14ac:dyDescent="0.25">
      <c r="A71" s="6">
        <v>45798</v>
      </c>
      <c r="B71" s="11" t="s">
        <v>14</v>
      </c>
      <c r="C71" s="7" t="s">
        <v>25</v>
      </c>
      <c r="D71" s="7" t="s">
        <v>17</v>
      </c>
      <c r="E71" s="7">
        <v>114</v>
      </c>
      <c r="F71" s="7">
        <v>107</v>
      </c>
      <c r="G71" s="5">
        <f t="shared" si="50"/>
        <v>221</v>
      </c>
      <c r="H71" s="5">
        <f t="shared" si="51"/>
        <v>7</v>
      </c>
      <c r="I71" s="5">
        <f t="shared" si="52"/>
        <v>7</v>
      </c>
      <c r="J71" s="10" t="str">
        <f t="shared" ref="J71" si="57">IF(E71=F71,"T",IF(E71&gt;F71,"SB","AV"))</f>
        <v>SB</v>
      </c>
      <c r="K71" s="10">
        <f t="shared" ref="K71" si="58">K70+1</f>
        <v>70</v>
      </c>
      <c r="L71" s="10">
        <f t="shared" si="56"/>
        <v>1</v>
      </c>
      <c r="M71" s="10">
        <f>COUNTIF($J$2:J71,"SB")-COUNTIF($J$2:J71,"AV")</f>
        <v>4</v>
      </c>
      <c r="N71" s="13">
        <f>COUNTIF($J$2:J71,"SB")/K71</f>
        <v>0.52857142857142858</v>
      </c>
      <c r="O71" s="10">
        <f>SUM($E$2:E71)</f>
        <v>7380</v>
      </c>
      <c r="P71" s="10">
        <f>SUM($F$2:F71)</f>
        <v>7121</v>
      </c>
      <c r="Q71" s="10">
        <f t="shared" ref="Q71" si="59">O71-P71</f>
        <v>259</v>
      </c>
      <c r="R71">
        <f>AVERAGE($I$2:I71)</f>
        <v>15.185714285714285</v>
      </c>
      <c r="S71">
        <f>MEDIAN($I$2:I71)</f>
        <v>11.5</v>
      </c>
    </row>
    <row r="72" spans="1:19" x14ac:dyDescent="0.25">
      <c r="A72" s="6">
        <v>45798</v>
      </c>
      <c r="B72" s="7" t="s">
        <v>17</v>
      </c>
      <c r="C72" s="7" t="s">
        <v>24</v>
      </c>
      <c r="D72" s="7" t="s">
        <v>17</v>
      </c>
      <c r="E72" s="7">
        <v>115</v>
      </c>
      <c r="F72" s="7">
        <v>97</v>
      </c>
      <c r="G72" s="5">
        <f t="shared" si="50"/>
        <v>212</v>
      </c>
      <c r="H72" s="5">
        <f t="shared" si="51"/>
        <v>18</v>
      </c>
      <c r="I72" s="5">
        <f t="shared" si="52"/>
        <v>18</v>
      </c>
      <c r="J72" s="10" t="str">
        <f t="shared" ref="J72" si="60">IF(E72=F72,"T",IF(E72&gt;F72,"SB","AV"))</f>
        <v>SB</v>
      </c>
      <c r="K72" s="10">
        <f t="shared" ref="K72" si="61">K71+1</f>
        <v>71</v>
      </c>
      <c r="L72" s="10">
        <f t="shared" si="56"/>
        <v>1</v>
      </c>
      <c r="M72" s="10">
        <f>COUNTIF($J$2:J72,"SB")-COUNTIF($J$2:J72,"AV")</f>
        <v>5</v>
      </c>
      <c r="N72" s="13">
        <f>COUNTIF($J$2:J72,"SB")/K72</f>
        <v>0.53521126760563376</v>
      </c>
      <c r="O72" s="10">
        <f>SUM($E$2:E72)</f>
        <v>7495</v>
      </c>
      <c r="P72" s="10">
        <f>SUM($F$2:F72)</f>
        <v>7218</v>
      </c>
      <c r="Q72" s="10">
        <f t="shared" ref="Q72" si="62">O72-P72</f>
        <v>277</v>
      </c>
      <c r="R72">
        <f>AVERAGE($I$2:I72)</f>
        <v>15.225352112676056</v>
      </c>
      <c r="S72">
        <f>MEDIAN($I$2:I72)</f>
        <v>12</v>
      </c>
    </row>
    <row r="73" spans="1:19" x14ac:dyDescent="0.25">
      <c r="A73" s="6">
        <v>45802</v>
      </c>
      <c r="B73" s="11" t="s">
        <v>20</v>
      </c>
      <c r="C73" s="7" t="s">
        <v>29</v>
      </c>
      <c r="D73" s="7" t="s">
        <v>48</v>
      </c>
      <c r="E73" s="7">
        <v>91</v>
      </c>
      <c r="F73" s="7">
        <v>113</v>
      </c>
      <c r="G73" s="5">
        <f t="shared" ref="G73:G78" si="63">E73+F73</f>
        <v>204</v>
      </c>
      <c r="H73" s="5">
        <f t="shared" ref="H73:H78" si="64">E73-F73</f>
        <v>-22</v>
      </c>
      <c r="I73" s="5">
        <f t="shared" ref="I73:I82" si="65">ABS(H73)</f>
        <v>22</v>
      </c>
      <c r="J73" s="10" t="str">
        <f t="shared" ref="J73:J78" si="66">IF(E73=F73,"T",IF(E73&gt;F73,"SB","AV"))</f>
        <v>AV</v>
      </c>
      <c r="K73" s="10">
        <f t="shared" ref="K73:K78" si="67">K72+1</f>
        <v>72</v>
      </c>
      <c r="L73" s="10">
        <f t="shared" si="56"/>
        <v>0</v>
      </c>
      <c r="M73" s="10">
        <f>COUNTIF($J$2:J73,"SB")-COUNTIF($J$2:J73,"AV")</f>
        <v>4</v>
      </c>
      <c r="N73" s="13">
        <f>COUNTIF($J$2:J73,"SB")/K73</f>
        <v>0.52777777777777779</v>
      </c>
      <c r="O73" s="10">
        <f>SUM($E$2:E73)</f>
        <v>7586</v>
      </c>
      <c r="P73" s="10">
        <f>SUM($F$2:F73)</f>
        <v>7331</v>
      </c>
      <c r="Q73" s="10">
        <f t="shared" ref="Q73:Q78" si="68">O73-P73</f>
        <v>255</v>
      </c>
      <c r="R73">
        <f>AVERAGE($I$2:I73)</f>
        <v>15.319444444444445</v>
      </c>
      <c r="S73">
        <f>MEDIAN($I$2:I73)</f>
        <v>12</v>
      </c>
    </row>
    <row r="74" spans="1:19" x14ac:dyDescent="0.25">
      <c r="A74" s="6">
        <v>45802</v>
      </c>
      <c r="B74" s="7" t="s">
        <v>17</v>
      </c>
      <c r="C74" s="7" t="s">
        <v>48</v>
      </c>
      <c r="D74" s="7" t="s">
        <v>44</v>
      </c>
      <c r="E74" s="7">
        <v>99</v>
      </c>
      <c r="F74" s="7">
        <v>102</v>
      </c>
      <c r="G74" s="5">
        <f t="shared" si="63"/>
        <v>201</v>
      </c>
      <c r="H74" s="5">
        <f t="shared" si="64"/>
        <v>-3</v>
      </c>
      <c r="I74" s="5">
        <f t="shared" si="65"/>
        <v>3</v>
      </c>
      <c r="J74" s="10" t="str">
        <f t="shared" si="66"/>
        <v>AV</v>
      </c>
      <c r="K74" s="10">
        <f t="shared" si="67"/>
        <v>73</v>
      </c>
      <c r="L74" s="10">
        <f t="shared" si="56"/>
        <v>0</v>
      </c>
      <c r="M74" s="10">
        <f>COUNTIF($J$2:J74,"SB")-COUNTIF($J$2:J74,"AV")</f>
        <v>3</v>
      </c>
      <c r="N74" s="13">
        <f>COUNTIF($J$2:J74,"SB")/K74</f>
        <v>0.52054794520547942</v>
      </c>
      <c r="O74" s="10">
        <f>SUM($E$2:E74)</f>
        <v>7685</v>
      </c>
      <c r="P74" s="10">
        <f>SUM($F$2:F74)</f>
        <v>7433</v>
      </c>
      <c r="Q74" s="10">
        <f t="shared" si="68"/>
        <v>252</v>
      </c>
      <c r="R74">
        <f>AVERAGE($I$2:I74)</f>
        <v>15.150684931506849</v>
      </c>
      <c r="S74">
        <f>MEDIAN($I$2:I74)</f>
        <v>12</v>
      </c>
    </row>
    <row r="75" spans="1:19" x14ac:dyDescent="0.25">
      <c r="A75" s="6">
        <v>45803</v>
      </c>
      <c r="B75" s="11" t="s">
        <v>14</v>
      </c>
      <c r="C75" s="7" t="s">
        <v>41</v>
      </c>
      <c r="D75" s="7" t="s">
        <v>19</v>
      </c>
      <c r="E75" s="7">
        <v>133</v>
      </c>
      <c r="F75" s="7">
        <v>100</v>
      </c>
      <c r="G75" s="5">
        <f t="shared" si="63"/>
        <v>233</v>
      </c>
      <c r="H75" s="5">
        <f t="shared" si="64"/>
        <v>33</v>
      </c>
      <c r="I75" s="5">
        <f t="shared" si="65"/>
        <v>33</v>
      </c>
      <c r="J75" s="10" t="str">
        <f t="shared" si="66"/>
        <v>SB</v>
      </c>
      <c r="K75" s="10">
        <f t="shared" si="67"/>
        <v>74</v>
      </c>
      <c r="L75" s="10">
        <f t="shared" si="56"/>
        <v>1</v>
      </c>
      <c r="M75" s="10">
        <f>COUNTIF($J$2:J75,"SB")-COUNTIF($J$2:J75,"AV")</f>
        <v>4</v>
      </c>
      <c r="N75" s="13">
        <f>COUNTIF($J$2:J75,"SB")/K75</f>
        <v>0.52702702702702697</v>
      </c>
      <c r="O75" s="10">
        <f>SUM($E$2:E75)</f>
        <v>7818</v>
      </c>
      <c r="P75" s="10">
        <f>SUM($F$2:F75)</f>
        <v>7533</v>
      </c>
      <c r="Q75" s="10">
        <f t="shared" si="68"/>
        <v>285</v>
      </c>
      <c r="R75">
        <f>AVERAGE($I$2:I75)</f>
        <v>15.391891891891891</v>
      </c>
      <c r="S75">
        <f>MEDIAN($I$2:I75)</f>
        <v>12</v>
      </c>
    </row>
    <row r="76" spans="1:19" x14ac:dyDescent="0.25">
      <c r="A76" s="6">
        <v>45803</v>
      </c>
      <c r="B76" s="7" t="s">
        <v>17</v>
      </c>
      <c r="C76" s="7" t="s">
        <v>28</v>
      </c>
      <c r="D76" s="7" t="s">
        <v>23</v>
      </c>
      <c r="E76" s="7">
        <v>105</v>
      </c>
      <c r="F76" s="7">
        <v>87</v>
      </c>
      <c r="G76" s="5">
        <f t="shared" si="63"/>
        <v>192</v>
      </c>
      <c r="H76" s="5">
        <f t="shared" si="64"/>
        <v>18</v>
      </c>
      <c r="I76" s="5">
        <f t="shared" si="65"/>
        <v>18</v>
      </c>
      <c r="J76" s="10" t="str">
        <f t="shared" si="66"/>
        <v>SB</v>
      </c>
      <c r="K76" s="10">
        <f t="shared" si="67"/>
        <v>75</v>
      </c>
      <c r="L76" s="10">
        <f t="shared" si="56"/>
        <v>1</v>
      </c>
      <c r="M76" s="10">
        <f>COUNTIF($J$2:J76,"SB")-COUNTIF($J$2:J76,"AV")</f>
        <v>5</v>
      </c>
      <c r="N76" s="13">
        <f>COUNTIF($J$2:J76,"SB")/K76</f>
        <v>0.53333333333333333</v>
      </c>
      <c r="O76" s="10">
        <f>SUM($E$2:E76)</f>
        <v>7923</v>
      </c>
      <c r="P76" s="10">
        <f>SUM($F$2:F76)</f>
        <v>7620</v>
      </c>
      <c r="Q76" s="10">
        <f t="shared" si="68"/>
        <v>303</v>
      </c>
      <c r="R76">
        <f>AVERAGE($I$2:I76)</f>
        <v>15.426666666666666</v>
      </c>
      <c r="S76">
        <f>MEDIAN($I$2:I76)</f>
        <v>12</v>
      </c>
    </row>
    <row r="77" spans="1:19" x14ac:dyDescent="0.25">
      <c r="A77" s="6">
        <v>45804</v>
      </c>
      <c r="B77" s="11" t="s">
        <v>14</v>
      </c>
      <c r="C77" s="7" t="s">
        <v>48</v>
      </c>
      <c r="D77" s="7" t="s">
        <v>17</v>
      </c>
      <c r="E77" s="7">
        <v>100</v>
      </c>
      <c r="F77" s="7">
        <v>99</v>
      </c>
      <c r="G77" s="5">
        <f t="shared" si="63"/>
        <v>199</v>
      </c>
      <c r="H77" s="5">
        <f t="shared" si="64"/>
        <v>1</v>
      </c>
      <c r="I77" s="5">
        <f t="shared" si="65"/>
        <v>1</v>
      </c>
      <c r="J77" s="10" t="str">
        <f t="shared" si="66"/>
        <v>SB</v>
      </c>
      <c r="K77" s="10">
        <f t="shared" si="67"/>
        <v>76</v>
      </c>
      <c r="L77" s="10">
        <f t="shared" si="56"/>
        <v>1</v>
      </c>
      <c r="M77" s="10">
        <f>COUNTIF($J$2:J77,"SB")-COUNTIF($J$2:J77,"AV")</f>
        <v>6</v>
      </c>
      <c r="N77" s="13">
        <f>COUNTIF($J$2:J77,"SB")/K77</f>
        <v>0.53947368421052633</v>
      </c>
      <c r="O77" s="10">
        <f>SUM($E$2:E77)</f>
        <v>8023</v>
      </c>
      <c r="P77" s="10">
        <f>SUM($F$2:F77)</f>
        <v>7719</v>
      </c>
      <c r="Q77" s="10">
        <f t="shared" si="68"/>
        <v>304</v>
      </c>
      <c r="R77">
        <f>AVERAGE($I$2:I77)</f>
        <v>15.236842105263158</v>
      </c>
      <c r="S77">
        <f>MEDIAN($I$2:I77)</f>
        <v>12</v>
      </c>
    </row>
    <row r="78" spans="1:19" x14ac:dyDescent="0.25">
      <c r="A78" s="6">
        <v>45804</v>
      </c>
      <c r="B78" s="11" t="s">
        <v>20</v>
      </c>
      <c r="C78" s="7" t="s">
        <v>21</v>
      </c>
      <c r="D78" s="7" t="s">
        <v>22</v>
      </c>
      <c r="E78" s="7">
        <v>121</v>
      </c>
      <c r="F78" s="7">
        <v>104</v>
      </c>
      <c r="G78" s="5">
        <f t="shared" si="63"/>
        <v>225</v>
      </c>
      <c r="H78" s="5">
        <f t="shared" si="64"/>
        <v>17</v>
      </c>
      <c r="I78" s="5">
        <f t="shared" si="65"/>
        <v>17</v>
      </c>
      <c r="J78" s="10" t="str">
        <f t="shared" si="66"/>
        <v>SB</v>
      </c>
      <c r="K78" s="10">
        <f t="shared" si="67"/>
        <v>77</v>
      </c>
      <c r="L78" s="10">
        <f t="shared" si="56"/>
        <v>1</v>
      </c>
      <c r="M78" s="10">
        <f>COUNTIF($J$2:J78,"SB")-COUNTIF($J$2:J78,"AV")</f>
        <v>7</v>
      </c>
      <c r="N78" s="13">
        <f>COUNTIF($J$2:J78,"SB")/K78</f>
        <v>0.54545454545454541</v>
      </c>
      <c r="O78" s="10">
        <f>SUM($E$2:E78)</f>
        <v>8144</v>
      </c>
      <c r="P78" s="10">
        <f>SUM($F$2:F78)</f>
        <v>7823</v>
      </c>
      <c r="Q78" s="10">
        <f t="shared" si="68"/>
        <v>321</v>
      </c>
      <c r="R78">
        <f>AVERAGE($I$2:I78)</f>
        <v>15.25974025974026</v>
      </c>
      <c r="S78">
        <f>MEDIAN($I$2:I78)</f>
        <v>12</v>
      </c>
    </row>
    <row r="79" spans="1:19" x14ac:dyDescent="0.25">
      <c r="A79" s="6">
        <v>45805</v>
      </c>
      <c r="B79" s="11" t="s">
        <v>20</v>
      </c>
      <c r="C79" s="7" t="s">
        <v>31</v>
      </c>
      <c r="D79" s="7" t="s">
        <v>21</v>
      </c>
      <c r="E79" s="7">
        <v>94</v>
      </c>
      <c r="F79" s="7">
        <v>76</v>
      </c>
      <c r="G79" s="5">
        <f t="shared" ref="G79:G82" si="69">E79+F79</f>
        <v>170</v>
      </c>
      <c r="H79" s="5">
        <f t="shared" ref="H79:H82" si="70">E79-F79</f>
        <v>18</v>
      </c>
      <c r="I79" s="5">
        <f t="shared" si="65"/>
        <v>18</v>
      </c>
      <c r="J79" s="10" t="str">
        <f t="shared" ref="J79" si="71">IF(E79=F79,"T",IF(E79&gt;F79,"SB","AV"))</f>
        <v>SB</v>
      </c>
      <c r="K79" s="10">
        <f t="shared" ref="K79:K87" si="72">K78+1</f>
        <v>78</v>
      </c>
      <c r="L79" s="10">
        <f t="shared" si="56"/>
        <v>1</v>
      </c>
      <c r="M79" s="10">
        <f>COUNTIF($J$2:J79,"SB")-COUNTIF($J$2:J79,"AV")</f>
        <v>8</v>
      </c>
      <c r="N79" s="13">
        <f>COUNTIF($J$2:J79,"SB")/K79</f>
        <v>0.55128205128205132</v>
      </c>
      <c r="O79" s="10">
        <f>SUM($E$2:E79)</f>
        <v>8238</v>
      </c>
      <c r="P79" s="10">
        <f>SUM($F$2:F79)</f>
        <v>7899</v>
      </c>
      <c r="Q79" s="10">
        <f t="shared" ref="Q79" si="73">O79-P79</f>
        <v>339</v>
      </c>
      <c r="R79">
        <f>AVERAGE($I$2:I79)</f>
        <v>15.294871794871796</v>
      </c>
      <c r="S79">
        <f>MEDIAN($I$2:I79)</f>
        <v>13.5</v>
      </c>
    </row>
    <row r="80" spans="1:19" x14ac:dyDescent="0.25">
      <c r="A80" s="6">
        <v>45806</v>
      </c>
      <c r="B80" s="11" t="s">
        <v>14</v>
      </c>
      <c r="C80" s="7" t="s">
        <v>41</v>
      </c>
      <c r="D80" s="7" t="s">
        <v>26</v>
      </c>
      <c r="E80" s="7">
        <v>134</v>
      </c>
      <c r="F80" s="7">
        <v>105</v>
      </c>
      <c r="G80" s="5">
        <f t="shared" si="69"/>
        <v>239</v>
      </c>
      <c r="H80" s="5">
        <f t="shared" si="70"/>
        <v>29</v>
      </c>
      <c r="I80" s="5">
        <f t="shared" si="65"/>
        <v>29</v>
      </c>
      <c r="J80" s="10" t="str">
        <f t="shared" ref="J80" si="74">IF(E80=F80,"T",IF(E80&gt;F80,"SB","AV"))</f>
        <v>SB</v>
      </c>
      <c r="K80" s="10">
        <f t="shared" si="72"/>
        <v>79</v>
      </c>
      <c r="L80" s="10">
        <f t="shared" si="56"/>
        <v>1</v>
      </c>
      <c r="M80" s="10">
        <f>COUNTIF($J$2:J80,"SB")-COUNTIF($J$2:J80,"AV")</f>
        <v>9</v>
      </c>
      <c r="N80" s="13">
        <f>COUNTIF($J$2:J80,"SB")/K80</f>
        <v>0.55696202531645567</v>
      </c>
      <c r="O80" s="10">
        <f>SUM($E$2:E80)</f>
        <v>8372</v>
      </c>
      <c r="P80" s="10">
        <f>SUM($F$2:F80)</f>
        <v>8004</v>
      </c>
      <c r="Q80" s="10">
        <f t="shared" ref="Q80" si="75">O80-P80</f>
        <v>368</v>
      </c>
      <c r="R80">
        <f>AVERAGE($I$2:I80)</f>
        <v>15.468354430379748</v>
      </c>
      <c r="S80">
        <f>MEDIAN($I$2:I80)</f>
        <v>15</v>
      </c>
    </row>
    <row r="81" spans="1:20" x14ac:dyDescent="0.25">
      <c r="A81" s="6">
        <v>45806</v>
      </c>
      <c r="B81" s="11" t="s">
        <v>20</v>
      </c>
      <c r="C81" s="7" t="s">
        <v>55</v>
      </c>
      <c r="D81" s="7" t="s">
        <v>24</v>
      </c>
      <c r="E81" s="7">
        <v>101</v>
      </c>
      <c r="F81" s="7">
        <v>105</v>
      </c>
      <c r="G81" s="5">
        <f t="shared" si="69"/>
        <v>206</v>
      </c>
      <c r="H81" s="5">
        <f t="shared" si="70"/>
        <v>-4</v>
      </c>
      <c r="I81" s="5">
        <f t="shared" si="65"/>
        <v>4</v>
      </c>
      <c r="J81" s="10" t="str">
        <f t="shared" ref="J81" si="76">IF(E81=F81,"T",IF(E81&gt;F81,"SB","AV"))</f>
        <v>AV</v>
      </c>
      <c r="K81" s="10">
        <f t="shared" si="72"/>
        <v>80</v>
      </c>
      <c r="L81" s="10">
        <f t="shared" si="56"/>
        <v>0</v>
      </c>
      <c r="M81" s="10">
        <f>COUNTIF($J$2:J81,"SB")-COUNTIF($J$2:J81,"AV")</f>
        <v>8</v>
      </c>
      <c r="N81" s="13">
        <f>COUNTIF($J$2:J81,"SB")/K81</f>
        <v>0.55000000000000004</v>
      </c>
      <c r="O81" s="10">
        <f>SUM($E$2:E81)</f>
        <v>8473</v>
      </c>
      <c r="P81" s="10">
        <f>SUM($F$2:F81)</f>
        <v>8109</v>
      </c>
      <c r="Q81" s="10">
        <f t="shared" ref="Q81" si="77">O81-P81</f>
        <v>364</v>
      </c>
      <c r="R81">
        <f>AVERAGE($I$2:I81)</f>
        <v>15.324999999999999</v>
      </c>
      <c r="S81">
        <f>MEDIAN($I$2:I81)</f>
        <v>13.5</v>
      </c>
    </row>
    <row r="82" spans="1:20" x14ac:dyDescent="0.25">
      <c r="A82" s="6">
        <v>45806</v>
      </c>
      <c r="B82" s="7" t="s">
        <v>17</v>
      </c>
      <c r="C82" s="7" t="s">
        <v>71</v>
      </c>
      <c r="D82" s="7" t="s">
        <v>26</v>
      </c>
      <c r="E82" s="7">
        <v>102</v>
      </c>
      <c r="F82" s="7">
        <v>86</v>
      </c>
      <c r="G82" s="5">
        <f t="shared" si="69"/>
        <v>188</v>
      </c>
      <c r="H82" s="5">
        <f t="shared" si="70"/>
        <v>16</v>
      </c>
      <c r="I82" s="5">
        <f t="shared" si="65"/>
        <v>16</v>
      </c>
      <c r="J82" s="10" t="str">
        <f t="shared" ref="J82" si="78">IF(E82=F82,"T",IF(E82&gt;F82,"SB","AV"))</f>
        <v>SB</v>
      </c>
      <c r="K82" s="10">
        <f t="shared" si="72"/>
        <v>81</v>
      </c>
      <c r="L82" s="10">
        <f t="shared" si="56"/>
        <v>1</v>
      </c>
      <c r="M82" s="10">
        <f>COUNTIF($J$2:J82,"SB")-COUNTIF($J$2:J82,"AV")</f>
        <v>9</v>
      </c>
      <c r="N82" s="13">
        <f>COUNTIF($J$2:J82,"SB")/K82</f>
        <v>0.55555555555555558</v>
      </c>
      <c r="O82" s="10">
        <f>SUM($E$2:E82)</f>
        <v>8575</v>
      </c>
      <c r="P82" s="10">
        <f>SUM($F$2:F82)</f>
        <v>8195</v>
      </c>
      <c r="Q82" s="10">
        <f t="shared" ref="Q82" si="79">O82-P82</f>
        <v>380</v>
      </c>
      <c r="R82">
        <f>AVERAGE($I$2:I82)</f>
        <v>15.333333333333334</v>
      </c>
      <c r="S82">
        <f>MEDIAN($I$2:I82)</f>
        <v>15</v>
      </c>
    </row>
    <row r="83" spans="1:20" x14ac:dyDescent="0.25">
      <c r="A83" s="6">
        <v>45807</v>
      </c>
      <c r="B83" s="11" t="s">
        <v>14</v>
      </c>
      <c r="C83" s="7" t="s">
        <v>24</v>
      </c>
      <c r="D83" s="7" t="s">
        <v>15</v>
      </c>
      <c r="E83" s="7">
        <v>77</v>
      </c>
      <c r="F83" s="7">
        <v>76</v>
      </c>
      <c r="G83" s="5">
        <f t="shared" ref="G83:G85" si="80">E83+F83</f>
        <v>153</v>
      </c>
      <c r="H83" s="5">
        <f t="shared" ref="H83:H85" si="81">E83-F83</f>
        <v>1</v>
      </c>
      <c r="I83" s="5">
        <f t="shared" ref="I83:I85" si="82">ABS(H83)</f>
        <v>1</v>
      </c>
      <c r="J83" s="10" t="str">
        <f t="shared" ref="J83:J87" si="83">IF(E83=F83,"T",IF(E83&gt;F83,"SB","AV"))</f>
        <v>SB</v>
      </c>
      <c r="K83" s="10">
        <f t="shared" si="72"/>
        <v>82</v>
      </c>
      <c r="L83" s="10">
        <f t="shared" si="56"/>
        <v>1</v>
      </c>
      <c r="M83" s="10">
        <f>COUNTIF($J$2:J83,"SB")-COUNTIF($J$2:J83,"AV")</f>
        <v>10</v>
      </c>
      <c r="N83" s="13">
        <f>COUNTIF($J$2:J83,"SB")/K83</f>
        <v>0.56097560975609762</v>
      </c>
      <c r="O83" s="10">
        <f>SUM($E$2:E83)</f>
        <v>8652</v>
      </c>
      <c r="P83" s="10">
        <f>SUM($F$2:F83)</f>
        <v>8271</v>
      </c>
      <c r="Q83" s="10">
        <f t="shared" ref="Q83:Q84" si="84">O83-P83</f>
        <v>381</v>
      </c>
      <c r="R83">
        <f>AVERAGE($I$2:I83)</f>
        <v>15.158536585365853</v>
      </c>
      <c r="S83">
        <f>MEDIAN($I$2:I83)</f>
        <v>13.5</v>
      </c>
    </row>
    <row r="84" spans="1:20" x14ac:dyDescent="0.25">
      <c r="A84" s="6">
        <v>45807</v>
      </c>
      <c r="B84" s="7" t="s">
        <v>17</v>
      </c>
      <c r="C84" s="7" t="s">
        <v>16</v>
      </c>
      <c r="D84" s="7" t="s">
        <v>55</v>
      </c>
      <c r="E84" s="7">
        <v>175</v>
      </c>
      <c r="F84" s="7">
        <v>125</v>
      </c>
      <c r="G84" s="5">
        <f t="shared" si="80"/>
        <v>300</v>
      </c>
      <c r="H84" s="5">
        <f t="shared" si="81"/>
        <v>50</v>
      </c>
      <c r="I84" s="5">
        <f t="shared" si="82"/>
        <v>50</v>
      </c>
      <c r="J84" s="10" t="str">
        <f t="shared" si="83"/>
        <v>SB</v>
      </c>
      <c r="K84" s="10">
        <f t="shared" si="72"/>
        <v>83</v>
      </c>
      <c r="L84" s="10">
        <f t="shared" si="56"/>
        <v>1</v>
      </c>
      <c r="M84" s="10">
        <f>COUNTIF($J$2:J84,"SB")-COUNTIF($J$2:J84,"AV")</f>
        <v>11</v>
      </c>
      <c r="N84" s="13">
        <f>COUNTIF($J$2:J84,"SB")/K84</f>
        <v>0.5662650602409639</v>
      </c>
      <c r="O84" s="10">
        <f>SUM($E$2:E84)</f>
        <v>8827</v>
      </c>
      <c r="P84" s="10">
        <f>SUM($F$2:F84)</f>
        <v>8396</v>
      </c>
      <c r="Q84" s="10">
        <f t="shared" si="84"/>
        <v>431</v>
      </c>
      <c r="R84">
        <f>AVERAGE($I$2:I84)</f>
        <v>15.578313253012048</v>
      </c>
      <c r="S84">
        <f>MEDIAN($I$2:I84)</f>
        <v>15</v>
      </c>
    </row>
    <row r="85" spans="1:20" x14ac:dyDescent="0.25">
      <c r="A85" s="6">
        <v>45808</v>
      </c>
      <c r="B85" s="7" t="s">
        <v>20</v>
      </c>
      <c r="C85" s="7" t="s">
        <v>16</v>
      </c>
      <c r="D85" s="7" t="s">
        <v>27</v>
      </c>
      <c r="E85" s="7">
        <v>94</v>
      </c>
      <c r="F85" s="7">
        <v>94</v>
      </c>
      <c r="G85" s="5">
        <f t="shared" si="80"/>
        <v>188</v>
      </c>
      <c r="H85" s="5">
        <f t="shared" si="81"/>
        <v>0</v>
      </c>
      <c r="I85" s="5">
        <f t="shared" si="82"/>
        <v>0</v>
      </c>
      <c r="J85" s="46" t="s">
        <v>34</v>
      </c>
      <c r="K85" s="10">
        <f t="shared" si="72"/>
        <v>84</v>
      </c>
      <c r="L85" s="10">
        <f t="shared" si="56"/>
        <v>1</v>
      </c>
      <c r="M85" s="10">
        <f>COUNTIF($J$2:J85,"SB")-COUNTIF($J$2:J85,"AV")</f>
        <v>12</v>
      </c>
      <c r="N85" s="13">
        <f>COUNTIF($J$2:J85,"SB")/K85</f>
        <v>0.5714285714285714</v>
      </c>
      <c r="O85" s="10">
        <f>SUM($E$2:E85)</f>
        <v>8921</v>
      </c>
      <c r="P85" s="10">
        <f>SUM($F$2:F85)</f>
        <v>8490</v>
      </c>
      <c r="Q85" s="10">
        <f t="shared" ref="Q85" si="85">O85-P85</f>
        <v>431</v>
      </c>
      <c r="R85">
        <f>AVERAGE($I$2:I85)</f>
        <v>15.392857142857142</v>
      </c>
      <c r="S85">
        <f>MEDIAN($I$2:I85)</f>
        <v>13.5</v>
      </c>
      <c r="T85" t="s">
        <v>98</v>
      </c>
    </row>
    <row r="86" spans="1:20" x14ac:dyDescent="0.25">
      <c r="A86" s="6">
        <v>45808</v>
      </c>
      <c r="B86" s="7" t="s">
        <v>14</v>
      </c>
      <c r="C86" s="7" t="s">
        <v>31</v>
      </c>
      <c r="D86" s="7" t="s">
        <v>30</v>
      </c>
      <c r="E86" s="7">
        <v>124</v>
      </c>
      <c r="F86" s="7">
        <v>96</v>
      </c>
      <c r="G86" s="5">
        <f t="shared" ref="G86" si="86">E86+F86</f>
        <v>220</v>
      </c>
      <c r="H86" s="5">
        <f t="shared" ref="H86" si="87">E86-F86</f>
        <v>28</v>
      </c>
      <c r="I86" s="5">
        <f t="shared" ref="I86" si="88">ABS(H86)</f>
        <v>28</v>
      </c>
      <c r="J86" s="10" t="str">
        <f t="shared" si="83"/>
        <v>SB</v>
      </c>
      <c r="K86" s="10">
        <f t="shared" si="72"/>
        <v>85</v>
      </c>
      <c r="L86" s="10">
        <f t="shared" ref="L86" si="89">IF(J86="SB",1,0)</f>
        <v>1</v>
      </c>
      <c r="M86" s="10">
        <f>COUNTIF($J$2:J86,"SB")-COUNTIF($J$2:J86,"AV")</f>
        <v>13</v>
      </c>
      <c r="N86" s="13">
        <f>COUNTIF($J$2:J86,"SB")/K86</f>
        <v>0.57647058823529407</v>
      </c>
      <c r="O86" s="10">
        <f>SUM($E$2:E86)</f>
        <v>9045</v>
      </c>
      <c r="P86" s="10">
        <f>SUM($F$2:F86)</f>
        <v>8586</v>
      </c>
      <c r="Q86" s="10">
        <f t="shared" ref="Q86" si="90">O86-P86</f>
        <v>459</v>
      </c>
      <c r="R86">
        <f>AVERAGE($I$2:I86)</f>
        <v>15.541176470588235</v>
      </c>
      <c r="S86">
        <f>MEDIAN($I$2:I86)</f>
        <v>15</v>
      </c>
    </row>
    <row r="87" spans="1:20" x14ac:dyDescent="0.25">
      <c r="A87" s="6">
        <v>45808</v>
      </c>
      <c r="B87" s="7" t="s">
        <v>17</v>
      </c>
      <c r="C87" s="7" t="s">
        <v>22</v>
      </c>
      <c r="D87" s="7" t="s">
        <v>27</v>
      </c>
      <c r="E87" s="7">
        <v>137</v>
      </c>
      <c r="F87" s="7">
        <v>140</v>
      </c>
      <c r="G87" s="5">
        <f t="shared" ref="G87" si="91">E87+F87</f>
        <v>277</v>
      </c>
      <c r="H87" s="5">
        <f t="shared" ref="H87" si="92">E87-F87</f>
        <v>-3</v>
      </c>
      <c r="I87" s="5">
        <f t="shared" ref="I87" si="93">ABS(H87)</f>
        <v>3</v>
      </c>
      <c r="J87" s="10" t="str">
        <f t="shared" si="83"/>
        <v>AV</v>
      </c>
      <c r="K87" s="10">
        <f t="shared" si="72"/>
        <v>86</v>
      </c>
      <c r="L87" s="10">
        <f t="shared" ref="L87" si="94">IF(J87="SB",1,0)</f>
        <v>0</v>
      </c>
      <c r="M87" s="10">
        <f>COUNTIF($J$2:J87,"SB")-COUNTIF($J$2:J87,"AV")</f>
        <v>12</v>
      </c>
      <c r="N87" s="13">
        <f>COUNTIF($J$2:J87,"SB")/K87</f>
        <v>0.56976744186046513</v>
      </c>
      <c r="O87" s="10">
        <f>SUM($E$2:E87)</f>
        <v>9182</v>
      </c>
      <c r="P87" s="10">
        <f>SUM($F$2:F87)</f>
        <v>8726</v>
      </c>
      <c r="Q87" s="10">
        <f t="shared" ref="Q87" si="95">O87-P87</f>
        <v>456</v>
      </c>
      <c r="R87">
        <f>AVERAGE($I$2:I87)</f>
        <v>15.395348837209303</v>
      </c>
      <c r="S87">
        <f>MEDIAN($I$2:I87)</f>
        <v>13.5</v>
      </c>
    </row>
    <row r="88" spans="1:20" x14ac:dyDescent="0.25">
      <c r="A88" s="6">
        <v>45809</v>
      </c>
      <c r="B88" s="7" t="s">
        <v>14</v>
      </c>
      <c r="C88" s="7" t="s">
        <v>29</v>
      </c>
      <c r="D88" s="7" t="s">
        <v>57</v>
      </c>
      <c r="E88" s="7">
        <v>143</v>
      </c>
      <c r="F88" s="7">
        <v>133</v>
      </c>
      <c r="G88" s="5">
        <f t="shared" ref="G88:G96" si="96">E88+F88</f>
        <v>276</v>
      </c>
      <c r="H88" s="5">
        <f t="shared" ref="H88:H96" si="97">E88-F88</f>
        <v>10</v>
      </c>
      <c r="I88" s="5">
        <f t="shared" ref="I88:I95" si="98">ABS(H88)</f>
        <v>10</v>
      </c>
      <c r="J88" s="10" t="str">
        <f t="shared" ref="J88:J93" si="99">IF(E88=F88,"T",IF(E88&gt;F88,"SB","AV"))</f>
        <v>SB</v>
      </c>
      <c r="K88" s="10">
        <f t="shared" ref="K88:K93" si="100">K87+1</f>
        <v>87</v>
      </c>
      <c r="L88" s="10">
        <f t="shared" ref="L88:L93" si="101">IF(J88="SB",1,0)</f>
        <v>1</v>
      </c>
      <c r="M88" s="10">
        <f>COUNTIF($J$2:J88,"SB")-COUNTIF($J$2:J88,"AV")</f>
        <v>13</v>
      </c>
      <c r="N88" s="13">
        <f>COUNTIF($J$2:J88,"SB")/K88</f>
        <v>0.57471264367816088</v>
      </c>
      <c r="O88" s="10">
        <f>SUM($E$2:E88)</f>
        <v>9325</v>
      </c>
      <c r="P88" s="10">
        <f>SUM($F$2:F88)</f>
        <v>8859</v>
      </c>
      <c r="Q88" s="10">
        <f t="shared" ref="Q88:Q93" si="102">O88-P88</f>
        <v>466</v>
      </c>
      <c r="R88">
        <f>AVERAGE($I$2:I88)</f>
        <v>15.333333333333334</v>
      </c>
      <c r="S88">
        <f>MEDIAN($I$2:I88)</f>
        <v>12</v>
      </c>
    </row>
    <row r="89" spans="1:20" x14ac:dyDescent="0.25">
      <c r="A89" s="6">
        <v>45809</v>
      </c>
      <c r="B89" s="7" t="s">
        <v>17</v>
      </c>
      <c r="C89" s="7" t="s">
        <v>37</v>
      </c>
      <c r="D89" s="7" t="s">
        <v>71</v>
      </c>
      <c r="E89" s="7">
        <v>140</v>
      </c>
      <c r="F89" s="7">
        <v>108</v>
      </c>
      <c r="G89" s="5">
        <f t="shared" si="96"/>
        <v>248</v>
      </c>
      <c r="H89" s="5">
        <f t="shared" si="97"/>
        <v>32</v>
      </c>
      <c r="I89" s="5">
        <f t="shared" si="98"/>
        <v>32</v>
      </c>
      <c r="J89" s="10" t="str">
        <f t="shared" si="99"/>
        <v>SB</v>
      </c>
      <c r="K89" s="10">
        <f t="shared" si="100"/>
        <v>88</v>
      </c>
      <c r="L89" s="10">
        <f t="shared" si="101"/>
        <v>1</v>
      </c>
      <c r="M89" s="10">
        <f>COUNTIF($J$2:J89,"SB")-COUNTIF($J$2:J89,"AV")</f>
        <v>14</v>
      </c>
      <c r="N89" s="13">
        <f>COUNTIF($J$2:J89,"SB")/K89</f>
        <v>0.57954545454545459</v>
      </c>
      <c r="O89" s="10">
        <f>SUM($E$2:E89)</f>
        <v>9465</v>
      </c>
      <c r="P89" s="10">
        <f>SUM($F$2:F89)</f>
        <v>8967</v>
      </c>
      <c r="Q89" s="10">
        <f t="shared" si="102"/>
        <v>498</v>
      </c>
      <c r="R89">
        <f>AVERAGE($I$2:I89)</f>
        <v>15.522727272727273</v>
      </c>
      <c r="S89">
        <f>MEDIAN($I$2:I89)</f>
        <v>13.5</v>
      </c>
    </row>
    <row r="90" spans="1:20" x14ac:dyDescent="0.25">
      <c r="A90" s="6">
        <v>45812</v>
      </c>
      <c r="B90" s="7" t="s">
        <v>20</v>
      </c>
      <c r="C90" s="7" t="s">
        <v>16</v>
      </c>
      <c r="D90" s="7" t="s">
        <v>31</v>
      </c>
      <c r="E90" s="7">
        <v>114</v>
      </c>
      <c r="F90" s="7">
        <v>109</v>
      </c>
      <c r="G90" s="5">
        <f t="shared" si="96"/>
        <v>223</v>
      </c>
      <c r="H90" s="5">
        <f t="shared" si="97"/>
        <v>5</v>
      </c>
      <c r="I90" s="5">
        <f t="shared" si="98"/>
        <v>5</v>
      </c>
      <c r="J90" s="10" t="str">
        <f t="shared" si="99"/>
        <v>SB</v>
      </c>
      <c r="K90" s="10">
        <f t="shared" si="100"/>
        <v>89</v>
      </c>
      <c r="L90" s="10">
        <f t="shared" si="101"/>
        <v>1</v>
      </c>
      <c r="M90" s="10">
        <f>COUNTIF($J$2:J90,"SB")-COUNTIF($J$2:J90,"AV")</f>
        <v>15</v>
      </c>
      <c r="N90" s="13">
        <f>COUNTIF($J$2:J90,"SB")/K90</f>
        <v>0.5842696629213483</v>
      </c>
      <c r="O90" s="10">
        <f>SUM($E$2:E90)</f>
        <v>9579</v>
      </c>
      <c r="P90" s="10">
        <f>SUM($F$2:F90)</f>
        <v>9076</v>
      </c>
      <c r="Q90" s="10">
        <f t="shared" si="102"/>
        <v>503</v>
      </c>
      <c r="R90">
        <f>AVERAGE($I$2:I90)</f>
        <v>15.404494382022472</v>
      </c>
      <c r="S90">
        <f>MEDIAN($I$2:I90)</f>
        <v>12</v>
      </c>
    </row>
    <row r="91" spans="1:20" x14ac:dyDescent="0.25">
      <c r="A91" s="6">
        <v>45812</v>
      </c>
      <c r="B91" s="7" t="s">
        <v>17</v>
      </c>
      <c r="C91" s="7" t="s">
        <v>55</v>
      </c>
      <c r="D91" s="7" t="s">
        <v>71</v>
      </c>
      <c r="E91" s="7">
        <v>126</v>
      </c>
      <c r="F91" s="7">
        <v>101</v>
      </c>
      <c r="G91" s="5">
        <f t="shared" si="96"/>
        <v>227</v>
      </c>
      <c r="H91" s="5">
        <f t="shared" si="97"/>
        <v>25</v>
      </c>
      <c r="I91" s="5">
        <f t="shared" si="98"/>
        <v>25</v>
      </c>
      <c r="J91" s="10" t="str">
        <f t="shared" si="99"/>
        <v>SB</v>
      </c>
      <c r="K91" s="10">
        <f t="shared" si="100"/>
        <v>90</v>
      </c>
      <c r="L91" s="10">
        <f t="shared" si="101"/>
        <v>1</v>
      </c>
      <c r="M91" s="10">
        <f>COUNTIF($J$2:J91,"SB")-COUNTIF($J$2:J91,"AV")</f>
        <v>16</v>
      </c>
      <c r="N91" s="13">
        <f>COUNTIF($J$2:J91,"SB")/K91</f>
        <v>0.58888888888888891</v>
      </c>
      <c r="O91" s="10">
        <f>SUM($E$2:E91)</f>
        <v>9705</v>
      </c>
      <c r="P91" s="10">
        <f>SUM($F$2:F91)</f>
        <v>9177</v>
      </c>
      <c r="Q91" s="10">
        <f t="shared" si="102"/>
        <v>528</v>
      </c>
      <c r="R91">
        <f>AVERAGE($I$2:I91)</f>
        <v>15.511111111111111</v>
      </c>
      <c r="S91">
        <f>MEDIAN($I$2:I91)</f>
        <v>13.5</v>
      </c>
    </row>
    <row r="92" spans="1:20" x14ac:dyDescent="0.25">
      <c r="A92" s="6">
        <v>45813</v>
      </c>
      <c r="B92" s="7" t="s">
        <v>20</v>
      </c>
      <c r="C92" s="7" t="s">
        <v>16</v>
      </c>
      <c r="D92" s="7" t="s">
        <v>17</v>
      </c>
      <c r="E92" s="7">
        <v>87</v>
      </c>
      <c r="F92" s="7">
        <v>94</v>
      </c>
      <c r="G92" s="5">
        <f t="shared" si="96"/>
        <v>181</v>
      </c>
      <c r="H92" s="5">
        <f t="shared" si="97"/>
        <v>-7</v>
      </c>
      <c r="I92" s="5">
        <f t="shared" si="98"/>
        <v>7</v>
      </c>
      <c r="J92" s="10" t="str">
        <f t="shared" si="99"/>
        <v>AV</v>
      </c>
      <c r="K92" s="10">
        <f t="shared" si="100"/>
        <v>91</v>
      </c>
      <c r="L92" s="10">
        <f t="shared" si="101"/>
        <v>0</v>
      </c>
      <c r="M92" s="10">
        <f>COUNTIF($J$2:J92,"SB")-COUNTIF($J$2:J92,"AV")</f>
        <v>15</v>
      </c>
      <c r="N92" s="13">
        <f>COUNTIF($J$2:J92,"SB")/K92</f>
        <v>0.58241758241758246</v>
      </c>
      <c r="O92" s="10">
        <f>SUM($E$2:E92)</f>
        <v>9792</v>
      </c>
      <c r="P92" s="10">
        <f>SUM($F$2:F92)</f>
        <v>9271</v>
      </c>
      <c r="Q92" s="10">
        <f t="shared" si="102"/>
        <v>521</v>
      </c>
      <c r="R92">
        <f>AVERAGE($I$2:I92)</f>
        <v>15.417582417582418</v>
      </c>
      <c r="S92">
        <f>MEDIAN($I$2:I92)</f>
        <v>12</v>
      </c>
    </row>
    <row r="93" spans="1:20" x14ac:dyDescent="0.25">
      <c r="A93" s="6">
        <v>45813</v>
      </c>
      <c r="B93" s="7" t="s">
        <v>17</v>
      </c>
      <c r="C93" s="7" t="s">
        <v>29</v>
      </c>
      <c r="D93" s="7" t="s">
        <v>19</v>
      </c>
      <c r="E93" s="7">
        <v>113</v>
      </c>
      <c r="F93" s="7">
        <v>105</v>
      </c>
      <c r="G93" s="5">
        <f t="shared" si="96"/>
        <v>218</v>
      </c>
      <c r="H93" s="5">
        <f t="shared" si="97"/>
        <v>8</v>
      </c>
      <c r="I93" s="5">
        <f t="shared" si="98"/>
        <v>8</v>
      </c>
      <c r="J93" s="10" t="str">
        <f t="shared" si="99"/>
        <v>SB</v>
      </c>
      <c r="K93" s="10">
        <f t="shared" si="100"/>
        <v>92</v>
      </c>
      <c r="L93" s="10">
        <f t="shared" si="101"/>
        <v>1</v>
      </c>
      <c r="M93" s="10">
        <f>COUNTIF($J$2:J93,"SB")-COUNTIF($J$2:J93,"AV")</f>
        <v>16</v>
      </c>
      <c r="N93" s="13">
        <f>COUNTIF($J$2:J93,"SB")/K93</f>
        <v>0.58695652173913049</v>
      </c>
      <c r="O93" s="10">
        <f>SUM($E$2:E93)</f>
        <v>9905</v>
      </c>
      <c r="P93" s="10">
        <f>SUM($F$2:F93)</f>
        <v>9376</v>
      </c>
      <c r="Q93" s="10">
        <f t="shared" si="102"/>
        <v>529</v>
      </c>
      <c r="R93">
        <f>AVERAGE($I$2:I93)</f>
        <v>15.336956521739131</v>
      </c>
      <c r="S93">
        <f>MEDIAN($I$2:I93)</f>
        <v>12</v>
      </c>
    </row>
    <row r="94" spans="1:20" x14ac:dyDescent="0.25">
      <c r="A94" s="6">
        <v>45814</v>
      </c>
      <c r="B94" s="7" t="s">
        <v>14</v>
      </c>
      <c r="C94" s="7" t="s">
        <v>53</v>
      </c>
      <c r="D94" s="7" t="s">
        <v>17</v>
      </c>
      <c r="E94" s="7">
        <v>134</v>
      </c>
      <c r="F94" s="7">
        <v>130</v>
      </c>
      <c r="G94" s="5">
        <f t="shared" si="96"/>
        <v>264</v>
      </c>
      <c r="H94" s="5">
        <f t="shared" si="97"/>
        <v>4</v>
      </c>
      <c r="I94" s="5">
        <f t="shared" si="98"/>
        <v>4</v>
      </c>
      <c r="J94" s="10" t="str">
        <f t="shared" ref="J94" si="103">IF(E94=F94,"T",IF(E94&gt;F94,"SB","AV"))</f>
        <v>SB</v>
      </c>
      <c r="K94" s="10">
        <f t="shared" ref="K94:K96" si="104">K93+1</f>
        <v>93</v>
      </c>
      <c r="L94" s="10">
        <f t="shared" ref="L94" si="105">IF(J94="SB",1,0)</f>
        <v>1</v>
      </c>
      <c r="M94" s="10">
        <f>COUNTIF($J$2:J94,"SB")-COUNTIF($J$2:J94,"AV")</f>
        <v>17</v>
      </c>
      <c r="N94" s="13">
        <f>COUNTIF($J$2:J94,"SB")/K94</f>
        <v>0.59139784946236562</v>
      </c>
      <c r="O94" s="10">
        <f>SUM($E$2:E94)</f>
        <v>10039</v>
      </c>
      <c r="P94" s="10">
        <f>SUM($F$2:F94)</f>
        <v>9506</v>
      </c>
      <c r="Q94" s="10">
        <f t="shared" ref="Q94" si="106">O94-P94</f>
        <v>533</v>
      </c>
      <c r="R94">
        <f>AVERAGE($I$2:I94)</f>
        <v>15.21505376344086</v>
      </c>
      <c r="S94">
        <f>MEDIAN($I$2:I94)</f>
        <v>12</v>
      </c>
    </row>
    <row r="95" spans="1:20" x14ac:dyDescent="0.25">
      <c r="A95" s="6">
        <v>45815</v>
      </c>
      <c r="B95" s="7" t="s">
        <v>20</v>
      </c>
      <c r="C95" s="7" t="s">
        <v>17</v>
      </c>
      <c r="D95" s="7" t="s">
        <v>31</v>
      </c>
      <c r="E95" s="7">
        <v>160</v>
      </c>
      <c r="F95" s="7">
        <v>122</v>
      </c>
      <c r="G95" s="5">
        <f t="shared" si="96"/>
        <v>282</v>
      </c>
      <c r="H95" s="5">
        <f t="shared" si="97"/>
        <v>38</v>
      </c>
      <c r="I95" s="5">
        <f t="shared" si="98"/>
        <v>38</v>
      </c>
      <c r="J95" s="10" t="str">
        <f t="shared" ref="J95" si="107">IF(E95=F95,"T",IF(E95&gt;F95,"SB","AV"))</f>
        <v>SB</v>
      </c>
      <c r="K95" s="10">
        <f t="shared" si="104"/>
        <v>94</v>
      </c>
      <c r="L95" s="10">
        <f t="shared" ref="L95" si="108">IF(J95="SB",1,0)</f>
        <v>1</v>
      </c>
      <c r="M95" s="10">
        <f>COUNTIF($J$2:J95,"SB")-COUNTIF($J$2:J95,"AV")</f>
        <v>18</v>
      </c>
      <c r="N95" s="13">
        <f>COUNTIF($J$2:J95,"SB")/K95</f>
        <v>0.5957446808510638</v>
      </c>
      <c r="O95" s="10">
        <f>SUM($E$2:E95)</f>
        <v>10199</v>
      </c>
      <c r="P95" s="10">
        <f>SUM($F$2:F95)</f>
        <v>9628</v>
      </c>
      <c r="Q95" s="10">
        <f t="shared" ref="Q95" si="109">O95-P95</f>
        <v>571</v>
      </c>
      <c r="R95">
        <f>AVERAGE($I$2:I95)</f>
        <v>15.457446808510639</v>
      </c>
      <c r="S95">
        <f>MEDIAN($I$2:I95)</f>
        <v>12</v>
      </c>
    </row>
    <row r="96" spans="1:20" x14ac:dyDescent="0.25">
      <c r="A96" s="6">
        <v>45816</v>
      </c>
      <c r="B96" s="7" t="s">
        <v>14</v>
      </c>
      <c r="C96" s="7" t="s">
        <v>37</v>
      </c>
      <c r="D96" s="7" t="s">
        <v>21</v>
      </c>
      <c r="E96" s="7">
        <v>144</v>
      </c>
      <c r="F96" s="7">
        <v>95</v>
      </c>
      <c r="G96" s="5">
        <f t="shared" si="96"/>
        <v>239</v>
      </c>
      <c r="H96" s="5">
        <f t="shared" si="97"/>
        <v>49</v>
      </c>
      <c r="I96" s="5">
        <f t="shared" ref="I96" si="110">ABS(H96)</f>
        <v>49</v>
      </c>
      <c r="J96" s="10" t="str">
        <f t="shared" ref="J96" si="111">IF(E96=F96,"T",IF(E96&gt;F96,"SB","AV"))</f>
        <v>SB</v>
      </c>
      <c r="K96" s="10">
        <f t="shared" si="104"/>
        <v>95</v>
      </c>
      <c r="L96" s="10">
        <f t="shared" ref="L96" si="112">IF(J96="SB",1,0)</f>
        <v>1</v>
      </c>
      <c r="M96" s="10">
        <f>COUNTIF($J$2:J96,"SB")-COUNTIF($J$2:J96,"AV")</f>
        <v>19</v>
      </c>
      <c r="N96" s="13">
        <f>COUNTIF($J$2:J96,"SB")/K96</f>
        <v>0.6</v>
      </c>
      <c r="O96" s="10">
        <f>SUM($E$2:E96)</f>
        <v>10343</v>
      </c>
      <c r="P96" s="10">
        <f>SUM($F$2:F96)</f>
        <v>9723</v>
      </c>
      <c r="Q96" s="10">
        <f t="shared" ref="Q96" si="113">O96-P96</f>
        <v>620</v>
      </c>
      <c r="R96">
        <f>AVERAGE($I$2:I96)</f>
        <v>15.810526315789474</v>
      </c>
      <c r="S96">
        <f>MEDIAN($I$2:I96)</f>
        <v>12</v>
      </c>
    </row>
    <row r="97" spans="1:20" x14ac:dyDescent="0.25">
      <c r="A97" s="6">
        <v>45816</v>
      </c>
      <c r="B97" s="7" t="s">
        <v>17</v>
      </c>
      <c r="C97" s="7" t="s">
        <v>18</v>
      </c>
      <c r="D97" s="7" t="s">
        <v>15</v>
      </c>
      <c r="E97" s="7">
        <v>130</v>
      </c>
      <c r="F97" s="7">
        <v>163</v>
      </c>
      <c r="G97" s="5">
        <f t="shared" ref="G97:G107" si="114">E97+F97</f>
        <v>293</v>
      </c>
      <c r="H97" s="5">
        <f t="shared" ref="H97:H107" si="115">E97-F97</f>
        <v>-33</v>
      </c>
      <c r="I97" s="5">
        <f t="shared" ref="I97:I107" si="116">ABS(H97)</f>
        <v>33</v>
      </c>
      <c r="J97" s="10" t="str">
        <f t="shared" ref="J97:J102" si="117">IF(E97=F97,"T",IF(E97&gt;F97,"SB","AV"))</f>
        <v>AV</v>
      </c>
      <c r="K97" s="10">
        <f t="shared" ref="K97:K105" si="118">K96+1</f>
        <v>96</v>
      </c>
      <c r="L97" s="10">
        <f t="shared" ref="L97:L105" si="119">IF(J97="SB",1,0)</f>
        <v>0</v>
      </c>
      <c r="M97" s="10">
        <f>COUNTIF($J$2:J97,"SB")-COUNTIF($J$2:J97,"AV")</f>
        <v>18</v>
      </c>
      <c r="N97" s="13">
        <f>COUNTIF($J$2:J97,"SB")/K97</f>
        <v>0.59375</v>
      </c>
      <c r="O97" s="10">
        <f>SUM($E$2:E97)</f>
        <v>10473</v>
      </c>
      <c r="P97" s="10">
        <f>SUM($F$2:F97)</f>
        <v>9886</v>
      </c>
      <c r="Q97" s="10">
        <f t="shared" ref="Q97:Q105" si="120">O97-P97</f>
        <v>587</v>
      </c>
      <c r="R97">
        <f>AVERAGE($I$2:I97)</f>
        <v>15.989583333333334</v>
      </c>
      <c r="S97">
        <f>MEDIAN($I$2:I97)</f>
        <v>13.5</v>
      </c>
    </row>
    <row r="98" spans="1:20" x14ac:dyDescent="0.25">
      <c r="A98" s="6">
        <v>45816</v>
      </c>
      <c r="B98" s="7" t="s">
        <v>20</v>
      </c>
      <c r="C98" s="7" t="s">
        <v>29</v>
      </c>
      <c r="D98" s="7" t="s">
        <v>36</v>
      </c>
      <c r="E98" s="7">
        <v>135</v>
      </c>
      <c r="F98" s="7">
        <v>113</v>
      </c>
      <c r="G98" s="5">
        <f t="shared" si="114"/>
        <v>248</v>
      </c>
      <c r="H98" s="5">
        <f t="shared" si="115"/>
        <v>22</v>
      </c>
      <c r="I98" s="5">
        <f t="shared" si="116"/>
        <v>22</v>
      </c>
      <c r="J98" s="10" t="str">
        <f t="shared" si="117"/>
        <v>SB</v>
      </c>
      <c r="K98" s="10">
        <f t="shared" si="118"/>
        <v>97</v>
      </c>
      <c r="L98" s="10">
        <f t="shared" si="119"/>
        <v>1</v>
      </c>
      <c r="M98" s="10">
        <f>COUNTIF($J$2:J98,"SB")-COUNTIF($J$2:J98,"AV")</f>
        <v>19</v>
      </c>
      <c r="N98" s="13">
        <f>COUNTIF($J$2:J98,"SB")/K98</f>
        <v>0.59793814432989689</v>
      </c>
      <c r="O98" s="10">
        <f>SUM($E$2:E98)</f>
        <v>10608</v>
      </c>
      <c r="P98" s="10">
        <f>SUM($F$2:F98)</f>
        <v>9999</v>
      </c>
      <c r="Q98" s="10">
        <f t="shared" si="120"/>
        <v>609</v>
      </c>
      <c r="R98">
        <f>AVERAGE($I$2:I98)</f>
        <v>16.051546391752577</v>
      </c>
      <c r="S98">
        <f>MEDIAN($I$2:I98)</f>
        <v>15</v>
      </c>
    </row>
    <row r="99" spans="1:20" x14ac:dyDescent="0.25">
      <c r="A99" s="6">
        <v>45817</v>
      </c>
      <c r="B99" s="7" t="s">
        <v>14</v>
      </c>
      <c r="C99" s="7" t="s">
        <v>53</v>
      </c>
      <c r="D99" s="7" t="s">
        <v>16</v>
      </c>
      <c r="E99" s="7">
        <v>121</v>
      </c>
      <c r="F99" s="7">
        <v>118</v>
      </c>
      <c r="G99" s="5">
        <f t="shared" si="114"/>
        <v>239</v>
      </c>
      <c r="H99" s="5">
        <f t="shared" si="115"/>
        <v>3</v>
      </c>
      <c r="I99" s="5">
        <f t="shared" si="116"/>
        <v>3</v>
      </c>
      <c r="J99" s="10" t="str">
        <f t="shared" si="117"/>
        <v>SB</v>
      </c>
      <c r="K99" s="10">
        <f t="shared" si="118"/>
        <v>98</v>
      </c>
      <c r="L99" s="10">
        <f t="shared" si="119"/>
        <v>1</v>
      </c>
      <c r="M99" s="10">
        <f>COUNTIF($J$2:J99,"SB")-COUNTIF($J$2:J99,"AV")</f>
        <v>20</v>
      </c>
      <c r="N99" s="13">
        <f>COUNTIF($J$2:J99,"SB")/K99</f>
        <v>0.60204081632653061</v>
      </c>
      <c r="O99" s="10">
        <f>SUM($E$2:E99)</f>
        <v>10729</v>
      </c>
      <c r="P99" s="10">
        <f>SUM($F$2:F99)</f>
        <v>10117</v>
      </c>
      <c r="Q99" s="10">
        <f t="shared" si="120"/>
        <v>612</v>
      </c>
      <c r="R99">
        <f>AVERAGE($I$2:I99)</f>
        <v>15.918367346938776</v>
      </c>
      <c r="S99">
        <f>MEDIAN($I$2:I99)</f>
        <v>13.5</v>
      </c>
    </row>
    <row r="100" spans="1:20" x14ac:dyDescent="0.25">
      <c r="A100" s="6">
        <v>45818</v>
      </c>
      <c r="B100" s="7" t="s">
        <v>20</v>
      </c>
      <c r="C100" s="7" t="s">
        <v>48</v>
      </c>
      <c r="D100" s="7" t="s">
        <v>27</v>
      </c>
      <c r="E100" s="7">
        <v>109</v>
      </c>
      <c r="F100" s="7">
        <v>99</v>
      </c>
      <c r="G100" s="5">
        <f t="shared" si="114"/>
        <v>208</v>
      </c>
      <c r="H100" s="5">
        <f t="shared" si="115"/>
        <v>10</v>
      </c>
      <c r="I100" s="5">
        <f t="shared" si="116"/>
        <v>10</v>
      </c>
      <c r="J100" s="10" t="str">
        <f t="shared" si="117"/>
        <v>SB</v>
      </c>
      <c r="K100" s="10">
        <f t="shared" si="118"/>
        <v>99</v>
      </c>
      <c r="L100" s="10">
        <f t="shared" si="119"/>
        <v>1</v>
      </c>
      <c r="M100" s="10">
        <f>COUNTIF($J$2:J100,"SB")-COUNTIF($J$2:J100,"AV")</f>
        <v>21</v>
      </c>
      <c r="N100" s="13">
        <f>COUNTIF($J$2:J100,"SB")/K100</f>
        <v>0.60606060606060608</v>
      </c>
      <c r="O100" s="10">
        <f>SUM($E$2:E100)</f>
        <v>10838</v>
      </c>
      <c r="P100" s="10">
        <f>SUM($F$2:F100)</f>
        <v>10216</v>
      </c>
      <c r="Q100" s="10">
        <f t="shared" si="120"/>
        <v>622</v>
      </c>
      <c r="R100">
        <f>AVERAGE($I$2:I100)</f>
        <v>15.858585858585858</v>
      </c>
      <c r="S100">
        <f>MEDIAN($I$2:I100)</f>
        <v>12</v>
      </c>
    </row>
    <row r="101" spans="1:20" x14ac:dyDescent="0.25">
      <c r="A101" s="6">
        <v>45818</v>
      </c>
      <c r="B101" s="7" t="s">
        <v>17</v>
      </c>
      <c r="C101" s="7" t="s">
        <v>17</v>
      </c>
      <c r="D101" s="7" t="s">
        <v>30</v>
      </c>
      <c r="E101" s="7">
        <v>97</v>
      </c>
      <c r="F101" s="7">
        <v>82</v>
      </c>
      <c r="G101" s="5">
        <f t="shared" si="114"/>
        <v>179</v>
      </c>
      <c r="H101" s="5">
        <f t="shared" si="115"/>
        <v>15</v>
      </c>
      <c r="I101" s="5">
        <f t="shared" si="116"/>
        <v>15</v>
      </c>
      <c r="J101" s="10" t="str">
        <f t="shared" si="117"/>
        <v>SB</v>
      </c>
      <c r="K101" s="10">
        <f t="shared" si="118"/>
        <v>100</v>
      </c>
      <c r="L101" s="10">
        <f t="shared" si="119"/>
        <v>1</v>
      </c>
      <c r="M101" s="10">
        <f>COUNTIF($J$2:J101,"SB")-COUNTIF($J$2:J101,"AV")</f>
        <v>22</v>
      </c>
      <c r="N101" s="13">
        <f>COUNTIF($J$2:J101,"SB")/K101</f>
        <v>0.61</v>
      </c>
      <c r="O101" s="10">
        <f>SUM($E$2:E101)</f>
        <v>10935</v>
      </c>
      <c r="P101" s="10">
        <f>SUM($F$2:F101)</f>
        <v>10298</v>
      </c>
      <c r="Q101" s="10">
        <f t="shared" si="120"/>
        <v>637</v>
      </c>
      <c r="R101">
        <f>AVERAGE($I$2:I101)</f>
        <v>15.85</v>
      </c>
      <c r="S101">
        <f>MEDIAN($I$2:I101)</f>
        <v>13.5</v>
      </c>
    </row>
    <row r="102" spans="1:20" x14ac:dyDescent="0.25">
      <c r="A102" s="6">
        <v>45819</v>
      </c>
      <c r="B102" s="7" t="s">
        <v>14</v>
      </c>
      <c r="C102" s="7" t="s">
        <v>18</v>
      </c>
      <c r="D102" s="7" t="s">
        <v>31</v>
      </c>
      <c r="E102" s="7">
        <v>96</v>
      </c>
      <c r="F102" s="7">
        <v>88</v>
      </c>
      <c r="G102" s="5">
        <f t="shared" si="114"/>
        <v>184</v>
      </c>
      <c r="H102" s="5">
        <f t="shared" si="115"/>
        <v>8</v>
      </c>
      <c r="I102" s="5">
        <f t="shared" si="116"/>
        <v>8</v>
      </c>
      <c r="J102" s="10" t="str">
        <f t="shared" si="117"/>
        <v>SB</v>
      </c>
      <c r="K102" s="10">
        <f t="shared" si="118"/>
        <v>101</v>
      </c>
      <c r="L102" s="10">
        <f t="shared" si="119"/>
        <v>1</v>
      </c>
      <c r="M102" s="10">
        <f>COUNTIF($J$2:J102,"SB")-COUNTIF($J$2:J102,"AV")</f>
        <v>23</v>
      </c>
      <c r="N102" s="13">
        <f>COUNTIF($J$2:J102,"SB")/K102</f>
        <v>0.61386138613861385</v>
      </c>
      <c r="O102" s="10">
        <f>SUM($E$2:E102)</f>
        <v>11031</v>
      </c>
      <c r="P102" s="10">
        <f>SUM($F$2:F102)</f>
        <v>10386</v>
      </c>
      <c r="Q102" s="10">
        <f t="shared" si="120"/>
        <v>645</v>
      </c>
      <c r="R102">
        <f>AVERAGE($I$2:I102)</f>
        <v>15.772277227722773</v>
      </c>
      <c r="S102">
        <f>MEDIAN($I$2:I102)</f>
        <v>12</v>
      </c>
    </row>
    <row r="103" spans="1:20" x14ac:dyDescent="0.25">
      <c r="A103" s="6">
        <v>45819</v>
      </c>
      <c r="B103" s="7" t="s">
        <v>17</v>
      </c>
      <c r="C103" s="7" t="s">
        <v>48</v>
      </c>
      <c r="D103" s="7" t="s">
        <v>24</v>
      </c>
      <c r="E103" s="7">
        <v>118</v>
      </c>
      <c r="F103" s="7">
        <v>118</v>
      </c>
      <c r="G103" s="5">
        <f t="shared" si="114"/>
        <v>236</v>
      </c>
      <c r="H103" s="5">
        <f t="shared" si="115"/>
        <v>0</v>
      </c>
      <c r="I103" s="5">
        <f t="shared" si="116"/>
        <v>0</v>
      </c>
      <c r="J103" s="46" t="s">
        <v>34</v>
      </c>
      <c r="K103" s="10">
        <f t="shared" si="118"/>
        <v>102</v>
      </c>
      <c r="L103" s="10">
        <f t="shared" si="119"/>
        <v>1</v>
      </c>
      <c r="M103" s="10">
        <f>COUNTIF($J$2:J103,"SB")-COUNTIF($J$2:J103,"AV")</f>
        <v>24</v>
      </c>
      <c r="N103" s="13">
        <f>COUNTIF($J$2:J103,"SB")/K103</f>
        <v>0.61764705882352944</v>
      </c>
      <c r="O103" s="10">
        <f>SUM($E$2:E103)</f>
        <v>11149</v>
      </c>
      <c r="P103" s="10">
        <f>SUM($F$2:F103)</f>
        <v>10504</v>
      </c>
      <c r="Q103" s="10">
        <f t="shared" si="120"/>
        <v>645</v>
      </c>
      <c r="R103">
        <f>AVERAGE($I$2:I103)</f>
        <v>15.617647058823529</v>
      </c>
      <c r="S103">
        <f>MEDIAN($I$2:I103)</f>
        <v>12</v>
      </c>
      <c r="T103" t="s">
        <v>98</v>
      </c>
    </row>
    <row r="104" spans="1:20" x14ac:dyDescent="0.25">
      <c r="A104" s="6">
        <v>45820</v>
      </c>
      <c r="B104" s="7" t="s">
        <v>20</v>
      </c>
      <c r="C104" s="7" t="s">
        <v>135</v>
      </c>
      <c r="D104" s="7" t="s">
        <v>15</v>
      </c>
      <c r="E104" s="7">
        <v>121</v>
      </c>
      <c r="F104" s="7">
        <v>127</v>
      </c>
      <c r="G104" s="5">
        <f t="shared" si="114"/>
        <v>248</v>
      </c>
      <c r="H104" s="5">
        <f t="shared" si="115"/>
        <v>-6</v>
      </c>
      <c r="I104" s="5">
        <f t="shared" si="116"/>
        <v>6</v>
      </c>
      <c r="J104" s="10" t="str">
        <f>IF(E104=F104,"T",IF(E104&gt;F104,"SB","AV"))</f>
        <v>AV</v>
      </c>
      <c r="K104" s="10">
        <f t="shared" si="118"/>
        <v>103</v>
      </c>
      <c r="L104" s="10">
        <f t="shared" si="119"/>
        <v>0</v>
      </c>
      <c r="M104" s="10">
        <f>COUNTIF($J$2:J104,"SB")-COUNTIF($J$2:J104,"AV")</f>
        <v>23</v>
      </c>
      <c r="N104" s="13">
        <f>COUNTIF($J$2:J104,"SB")/K104</f>
        <v>0.61165048543689315</v>
      </c>
      <c r="O104" s="10">
        <f>SUM($E$2:E104)</f>
        <v>11270</v>
      </c>
      <c r="P104" s="10">
        <f>SUM($F$2:F104)</f>
        <v>10631</v>
      </c>
      <c r="Q104" s="10">
        <f t="shared" si="120"/>
        <v>639</v>
      </c>
      <c r="R104">
        <f>AVERAGE($I$2:I104)</f>
        <v>15.524271844660195</v>
      </c>
      <c r="S104">
        <f>MEDIAN($I$2:I104)</f>
        <v>12</v>
      </c>
    </row>
    <row r="105" spans="1:20" x14ac:dyDescent="0.25">
      <c r="A105" s="6">
        <v>45820</v>
      </c>
      <c r="B105" s="7" t="s">
        <v>17</v>
      </c>
      <c r="C105" s="7" t="s">
        <v>41</v>
      </c>
      <c r="D105" s="7" t="s">
        <v>49</v>
      </c>
      <c r="E105" s="7">
        <v>110</v>
      </c>
      <c r="F105" s="7">
        <v>110</v>
      </c>
      <c r="G105" s="5">
        <f t="shared" si="114"/>
        <v>220</v>
      </c>
      <c r="H105" s="5">
        <f t="shared" si="115"/>
        <v>0</v>
      </c>
      <c r="I105" s="5">
        <f t="shared" si="116"/>
        <v>0</v>
      </c>
      <c r="J105" s="46" t="s">
        <v>35</v>
      </c>
      <c r="K105" s="10">
        <f t="shared" si="118"/>
        <v>104</v>
      </c>
      <c r="L105" s="10">
        <f t="shared" si="119"/>
        <v>0</v>
      </c>
      <c r="M105" s="10">
        <f>COUNTIF($J$2:J105,"SB")-COUNTIF($J$2:J105,"AV")</f>
        <v>22</v>
      </c>
      <c r="N105" s="13">
        <f>COUNTIF($J$2:J105,"SB")/K105</f>
        <v>0.60576923076923073</v>
      </c>
      <c r="O105" s="10">
        <f>SUM($E$2:E105)</f>
        <v>11380</v>
      </c>
      <c r="P105" s="10">
        <f>SUM($F$2:F105)</f>
        <v>10741</v>
      </c>
      <c r="Q105" s="10">
        <f t="shared" si="120"/>
        <v>639</v>
      </c>
      <c r="R105">
        <f>AVERAGE($I$2:I105)</f>
        <v>15.375</v>
      </c>
      <c r="S105">
        <f>MEDIAN($I$2:I105)</f>
        <v>11.5</v>
      </c>
      <c r="T105" t="s">
        <v>137</v>
      </c>
    </row>
    <row r="106" spans="1:20" x14ac:dyDescent="0.25">
      <c r="A106" s="6">
        <v>45821</v>
      </c>
      <c r="B106" s="7" t="s">
        <v>20</v>
      </c>
      <c r="C106" s="7" t="s">
        <v>29</v>
      </c>
      <c r="D106" s="7" t="s">
        <v>28</v>
      </c>
      <c r="E106" s="7">
        <v>133</v>
      </c>
      <c r="F106" s="7">
        <v>104</v>
      </c>
      <c r="G106" s="5">
        <f t="shared" si="114"/>
        <v>237</v>
      </c>
      <c r="H106" s="5">
        <f t="shared" si="115"/>
        <v>29</v>
      </c>
      <c r="I106" s="5">
        <f t="shared" si="116"/>
        <v>29</v>
      </c>
      <c r="J106" s="10" t="str">
        <f t="shared" ref="J106:J116" si="121">IF(E106=F106,"T",IF(E106&gt;F106,"SB","AV"))</f>
        <v>SB</v>
      </c>
      <c r="K106" s="10">
        <f t="shared" ref="K106:K107" si="122">K105+1</f>
        <v>105</v>
      </c>
      <c r="L106" s="10">
        <f t="shared" ref="L106" si="123">IF(J106="SB",1,0)</f>
        <v>1</v>
      </c>
      <c r="M106" s="10">
        <f>COUNTIF($J$2:J106,"SB")-COUNTIF($J$2:J106,"AV")</f>
        <v>23</v>
      </c>
      <c r="N106" s="13">
        <f>COUNTIF($J$2:J106,"SB")/K106</f>
        <v>0.60952380952380958</v>
      </c>
      <c r="O106" s="10">
        <f>SUM($E$2:E106)</f>
        <v>11513</v>
      </c>
      <c r="P106" s="10">
        <f>SUM($F$2:F106)</f>
        <v>10845</v>
      </c>
      <c r="Q106" s="10">
        <f t="shared" ref="Q106" si="124">O106-P106</f>
        <v>668</v>
      </c>
      <c r="R106">
        <f>AVERAGE($I$2:I106)</f>
        <v>15.504761904761905</v>
      </c>
      <c r="S106">
        <f>MEDIAN($I$2:I106)</f>
        <v>12</v>
      </c>
    </row>
    <row r="107" spans="1:20" x14ac:dyDescent="0.25">
      <c r="A107" s="6">
        <v>45822</v>
      </c>
      <c r="B107" s="7" t="s">
        <v>14</v>
      </c>
      <c r="C107" s="7" t="s">
        <v>37</v>
      </c>
      <c r="D107" s="7" t="s">
        <v>29</v>
      </c>
      <c r="E107" s="7">
        <v>131</v>
      </c>
      <c r="F107" s="7">
        <v>106</v>
      </c>
      <c r="G107" s="5">
        <f t="shared" si="114"/>
        <v>237</v>
      </c>
      <c r="H107" s="5">
        <f t="shared" si="115"/>
        <v>25</v>
      </c>
      <c r="I107" s="5">
        <f t="shared" si="116"/>
        <v>25</v>
      </c>
      <c r="J107" s="10" t="str">
        <f t="shared" si="121"/>
        <v>SB</v>
      </c>
      <c r="K107" s="10">
        <f t="shared" si="122"/>
        <v>106</v>
      </c>
      <c r="L107" s="10">
        <f t="shared" ref="L107" si="125">IF(J107="SB",1,0)</f>
        <v>1</v>
      </c>
      <c r="M107" s="10">
        <f>COUNTIF($J$2:J107,"SB")-COUNTIF($J$2:J107,"AV")</f>
        <v>24</v>
      </c>
      <c r="N107" s="13">
        <f>COUNTIF($J$2:J107,"SB")/K107</f>
        <v>0.6132075471698113</v>
      </c>
      <c r="O107" s="10">
        <f>SUM($E$2:E107)</f>
        <v>11644</v>
      </c>
      <c r="P107" s="10">
        <f>SUM($F$2:F107)</f>
        <v>10951</v>
      </c>
      <c r="Q107" s="10">
        <f t="shared" ref="Q107" si="126">O107-P107</f>
        <v>693</v>
      </c>
      <c r="R107">
        <f>AVERAGE($I$2:I107)</f>
        <v>15.59433962264151</v>
      </c>
      <c r="S107">
        <f>MEDIAN($I$2:I107)</f>
        <v>12</v>
      </c>
    </row>
    <row r="108" spans="1:20" x14ac:dyDescent="0.25">
      <c r="A108" s="6">
        <v>45822</v>
      </c>
      <c r="B108" s="7" t="s">
        <v>20</v>
      </c>
      <c r="C108" s="7" t="s">
        <v>26</v>
      </c>
      <c r="D108" s="7" t="s">
        <v>15</v>
      </c>
      <c r="E108" s="7">
        <v>114</v>
      </c>
      <c r="F108" s="7">
        <v>122</v>
      </c>
      <c r="G108" s="5">
        <f t="shared" ref="G108:G127" si="127">E108+F108</f>
        <v>236</v>
      </c>
      <c r="H108" s="5">
        <f t="shared" ref="H108:H125" si="128">E108-F108</f>
        <v>-8</v>
      </c>
      <c r="I108" s="5">
        <f t="shared" ref="I108:I125" si="129">ABS(H108)</f>
        <v>8</v>
      </c>
      <c r="J108" s="10" t="str">
        <f t="shared" si="121"/>
        <v>AV</v>
      </c>
      <c r="K108" s="10">
        <f t="shared" ref="K108:K130" si="130">K107+1</f>
        <v>107</v>
      </c>
      <c r="L108" s="10">
        <f t="shared" ref="L108:L125" si="131">IF(J108="SB",1,0)</f>
        <v>0</v>
      </c>
      <c r="M108" s="10">
        <f>COUNTIF($J$2:J108,"SB")-COUNTIF($J$2:J108,"AV")</f>
        <v>23</v>
      </c>
      <c r="N108" s="13">
        <f>COUNTIF($J$2:J108,"SB")/K108</f>
        <v>0.60747663551401865</v>
      </c>
      <c r="O108" s="10">
        <f>SUM($E$2:E108)</f>
        <v>11758</v>
      </c>
      <c r="P108" s="10">
        <f>SUM($F$2:F108)</f>
        <v>11073</v>
      </c>
      <c r="Q108" s="10">
        <f t="shared" ref="Q108:Q125" si="132">O108-P108</f>
        <v>685</v>
      </c>
      <c r="R108">
        <f>AVERAGE($I$2:I108)</f>
        <v>15.523364485981308</v>
      </c>
      <c r="S108">
        <f>MEDIAN($I$2:I108)</f>
        <v>12</v>
      </c>
    </row>
    <row r="109" spans="1:20" x14ac:dyDescent="0.25">
      <c r="A109" s="6">
        <v>45824</v>
      </c>
      <c r="B109" s="7" t="s">
        <v>14</v>
      </c>
      <c r="C109" s="7" t="s">
        <v>15</v>
      </c>
      <c r="D109" s="7" t="s">
        <v>24</v>
      </c>
      <c r="E109" s="7">
        <v>139</v>
      </c>
      <c r="F109" s="7">
        <v>113</v>
      </c>
      <c r="G109" s="5">
        <f t="shared" si="127"/>
        <v>252</v>
      </c>
      <c r="H109" s="5">
        <f t="shared" si="128"/>
        <v>26</v>
      </c>
      <c r="I109" s="5">
        <f t="shared" si="129"/>
        <v>26</v>
      </c>
      <c r="J109" s="10" t="str">
        <f t="shared" si="121"/>
        <v>SB</v>
      </c>
      <c r="K109" s="10">
        <f t="shared" si="130"/>
        <v>108</v>
      </c>
      <c r="L109" s="10">
        <f t="shared" si="131"/>
        <v>1</v>
      </c>
      <c r="M109" s="10">
        <f>COUNTIF($J$2:J109,"SB")-COUNTIF($J$2:J109,"AV")</f>
        <v>24</v>
      </c>
      <c r="N109" s="13">
        <f>COUNTIF($J$2:J109,"SB")/K109</f>
        <v>0.61111111111111116</v>
      </c>
      <c r="O109" s="10">
        <f>SUM($E$2:E109)</f>
        <v>11897</v>
      </c>
      <c r="P109" s="10">
        <f>SUM($F$2:F109)</f>
        <v>11186</v>
      </c>
      <c r="Q109" s="10">
        <f t="shared" si="132"/>
        <v>711</v>
      </c>
      <c r="R109">
        <f>AVERAGE($I$2:I109)</f>
        <v>15.62037037037037</v>
      </c>
      <c r="S109">
        <f>MEDIAN($I$2:I109)</f>
        <v>12</v>
      </c>
    </row>
    <row r="110" spans="1:20" x14ac:dyDescent="0.25">
      <c r="A110" s="6">
        <v>45826</v>
      </c>
      <c r="B110" s="7" t="s">
        <v>20</v>
      </c>
      <c r="C110" s="7" t="s">
        <v>41</v>
      </c>
      <c r="D110" s="7" t="s">
        <v>44</v>
      </c>
      <c r="E110" s="7">
        <v>114</v>
      </c>
      <c r="F110" s="7">
        <v>108</v>
      </c>
      <c r="G110" s="5">
        <f t="shared" si="127"/>
        <v>222</v>
      </c>
      <c r="H110" s="5">
        <f t="shared" si="128"/>
        <v>6</v>
      </c>
      <c r="I110" s="5">
        <f t="shared" si="129"/>
        <v>6</v>
      </c>
      <c r="J110" s="10" t="str">
        <f t="shared" si="121"/>
        <v>SB</v>
      </c>
      <c r="K110" s="10">
        <f t="shared" si="130"/>
        <v>109</v>
      </c>
      <c r="L110" s="10">
        <f t="shared" si="131"/>
        <v>1</v>
      </c>
      <c r="M110" s="10">
        <f>COUNTIF($J$2:J110,"SB")-COUNTIF($J$2:J110,"AV")</f>
        <v>25</v>
      </c>
      <c r="N110" s="13">
        <f>COUNTIF($J$2:J110,"SB")/K110</f>
        <v>0.61467889908256879</v>
      </c>
      <c r="O110" s="10">
        <f>SUM($E$2:E110)</f>
        <v>12011</v>
      </c>
      <c r="P110" s="10">
        <f>SUM($F$2:F110)</f>
        <v>11294</v>
      </c>
      <c r="Q110" s="10">
        <f t="shared" si="132"/>
        <v>717</v>
      </c>
      <c r="R110">
        <f>AVERAGE($I$2:I110)</f>
        <v>15.532110091743119</v>
      </c>
      <c r="S110">
        <f>MEDIAN($I$2:I110)</f>
        <v>12</v>
      </c>
    </row>
    <row r="111" spans="1:20" x14ac:dyDescent="0.25">
      <c r="A111" s="6">
        <v>45828</v>
      </c>
      <c r="B111" s="7" t="s">
        <v>14</v>
      </c>
      <c r="C111" s="7" t="s">
        <v>18</v>
      </c>
      <c r="D111" s="7" t="s">
        <v>27</v>
      </c>
      <c r="E111" s="7">
        <v>98</v>
      </c>
      <c r="F111" s="7">
        <v>121</v>
      </c>
      <c r="G111" s="5">
        <f t="shared" si="127"/>
        <v>219</v>
      </c>
      <c r="H111" s="5">
        <f t="shared" si="128"/>
        <v>-23</v>
      </c>
      <c r="I111" s="5">
        <f t="shared" si="129"/>
        <v>23</v>
      </c>
      <c r="J111" s="10" t="str">
        <f t="shared" si="121"/>
        <v>AV</v>
      </c>
      <c r="K111" s="10">
        <f t="shared" si="130"/>
        <v>110</v>
      </c>
      <c r="L111" s="10">
        <f t="shared" si="131"/>
        <v>0</v>
      </c>
      <c r="M111" s="10">
        <f>COUNTIF($J$2:J111,"SB")-COUNTIF($J$2:J111,"AV")</f>
        <v>24</v>
      </c>
      <c r="N111" s="13">
        <f>COUNTIF($J$2:J111,"SB")/K111</f>
        <v>0.60909090909090913</v>
      </c>
      <c r="O111" s="10">
        <f>SUM($E$2:E111)</f>
        <v>12109</v>
      </c>
      <c r="P111" s="10">
        <f>SUM($F$2:F111)</f>
        <v>11415</v>
      </c>
      <c r="Q111" s="10">
        <f t="shared" si="132"/>
        <v>694</v>
      </c>
      <c r="R111">
        <f>AVERAGE($I$2:I111)</f>
        <v>15.6</v>
      </c>
      <c r="S111">
        <f>MEDIAN($I$2:I111)</f>
        <v>12</v>
      </c>
    </row>
    <row r="112" spans="1:20" x14ac:dyDescent="0.25">
      <c r="A112" s="6">
        <v>45828</v>
      </c>
      <c r="B112" s="7" t="s">
        <v>20</v>
      </c>
      <c r="C112" s="7" t="s">
        <v>21</v>
      </c>
      <c r="D112" s="7" t="s">
        <v>17</v>
      </c>
      <c r="E112" s="7">
        <v>103</v>
      </c>
      <c r="F112" s="7">
        <v>99</v>
      </c>
      <c r="G112" s="5">
        <f t="shared" si="127"/>
        <v>202</v>
      </c>
      <c r="H112" s="5">
        <f t="shared" si="128"/>
        <v>4</v>
      </c>
      <c r="I112" s="5">
        <f t="shared" si="129"/>
        <v>4</v>
      </c>
      <c r="J112" s="10" t="str">
        <f t="shared" si="121"/>
        <v>SB</v>
      </c>
      <c r="K112" s="10">
        <f t="shared" si="130"/>
        <v>111</v>
      </c>
      <c r="L112" s="10">
        <f t="shared" si="131"/>
        <v>1</v>
      </c>
      <c r="M112" s="10">
        <f>COUNTIF($J$2:J112,"SB")-COUNTIF($J$2:J112,"AV")</f>
        <v>25</v>
      </c>
      <c r="N112" s="13">
        <f>COUNTIF($J$2:J112,"SB")/K112</f>
        <v>0.61261261261261257</v>
      </c>
      <c r="O112" s="10">
        <f>SUM($E$2:E112)</f>
        <v>12212</v>
      </c>
      <c r="P112" s="10">
        <f>SUM($F$2:F112)</f>
        <v>11514</v>
      </c>
      <c r="Q112" s="10">
        <f t="shared" si="132"/>
        <v>698</v>
      </c>
      <c r="R112">
        <f>AVERAGE($I$2:I112)</f>
        <v>15.495495495495495</v>
      </c>
      <c r="S112">
        <f>MEDIAN($I$2:I112)</f>
        <v>12</v>
      </c>
    </row>
    <row r="113" spans="1:19" x14ac:dyDescent="0.25">
      <c r="A113" s="6">
        <v>45829</v>
      </c>
      <c r="B113" s="7" t="s">
        <v>14</v>
      </c>
      <c r="C113" s="7" t="s">
        <v>25</v>
      </c>
      <c r="D113" s="7" t="s">
        <v>29</v>
      </c>
      <c r="E113" s="7">
        <v>105</v>
      </c>
      <c r="F113" s="7">
        <v>116</v>
      </c>
      <c r="G113" s="5">
        <f t="shared" si="127"/>
        <v>221</v>
      </c>
      <c r="H113" s="5">
        <f t="shared" si="128"/>
        <v>-11</v>
      </c>
      <c r="I113" s="5">
        <f t="shared" si="129"/>
        <v>11</v>
      </c>
      <c r="J113" s="10" t="str">
        <f t="shared" si="121"/>
        <v>AV</v>
      </c>
      <c r="K113" s="10">
        <f t="shared" si="130"/>
        <v>112</v>
      </c>
      <c r="L113" s="10">
        <f t="shared" si="131"/>
        <v>0</v>
      </c>
      <c r="M113" s="10">
        <f>COUNTIF($J$2:J113,"SB")-COUNTIF($J$2:J113,"AV")</f>
        <v>24</v>
      </c>
      <c r="N113" s="13">
        <f>COUNTIF($J$2:J113,"SB")/K113</f>
        <v>0.6071428571428571</v>
      </c>
      <c r="O113" s="10">
        <f>SUM($E$2:E113)</f>
        <v>12317</v>
      </c>
      <c r="P113" s="10">
        <f>SUM($F$2:F113)</f>
        <v>11630</v>
      </c>
      <c r="Q113" s="10">
        <f t="shared" si="132"/>
        <v>687</v>
      </c>
      <c r="R113">
        <f>AVERAGE($I$2:I113)</f>
        <v>15.455357142857142</v>
      </c>
      <c r="S113">
        <f>MEDIAN($I$2:I113)</f>
        <v>11.5</v>
      </c>
    </row>
    <row r="114" spans="1:19" x14ac:dyDescent="0.25">
      <c r="A114" s="6">
        <v>45829</v>
      </c>
      <c r="B114" s="7" t="s">
        <v>17</v>
      </c>
      <c r="C114" s="7" t="s">
        <v>15</v>
      </c>
      <c r="D114" s="7" t="s">
        <v>22</v>
      </c>
      <c r="E114" s="7">
        <v>155</v>
      </c>
      <c r="F114" s="7">
        <v>138</v>
      </c>
      <c r="G114" s="5">
        <f t="shared" si="127"/>
        <v>293</v>
      </c>
      <c r="H114" s="5">
        <f t="shared" si="128"/>
        <v>17</v>
      </c>
      <c r="I114" s="5">
        <f t="shared" si="129"/>
        <v>17</v>
      </c>
      <c r="J114" s="10" t="str">
        <f t="shared" si="121"/>
        <v>SB</v>
      </c>
      <c r="K114" s="10">
        <f t="shared" si="130"/>
        <v>113</v>
      </c>
      <c r="L114" s="10">
        <f t="shared" si="131"/>
        <v>1</v>
      </c>
      <c r="M114" s="10">
        <f>COUNTIF($J$2:J114,"SB")-COUNTIF($J$2:J114,"AV")</f>
        <v>25</v>
      </c>
      <c r="N114" s="13">
        <f>COUNTIF($J$2:J114,"SB")/K114</f>
        <v>0.61061946902654862</v>
      </c>
      <c r="O114" s="10">
        <f>SUM($E$2:E114)</f>
        <v>12472</v>
      </c>
      <c r="P114" s="10">
        <f>SUM($F$2:F114)</f>
        <v>11768</v>
      </c>
      <c r="Q114" s="10">
        <f t="shared" si="132"/>
        <v>704</v>
      </c>
      <c r="R114">
        <f>AVERAGE($I$2:I114)</f>
        <v>15.469026548672566</v>
      </c>
      <c r="S114">
        <f>MEDIAN($I$2:I114)</f>
        <v>12</v>
      </c>
    </row>
    <row r="115" spans="1:19" x14ac:dyDescent="0.25">
      <c r="A115" s="6">
        <v>45830</v>
      </c>
      <c r="B115" s="7" t="s">
        <v>20</v>
      </c>
      <c r="C115" s="7" t="s">
        <v>24</v>
      </c>
      <c r="D115" s="7" t="s">
        <v>16</v>
      </c>
      <c r="E115" s="7">
        <v>104</v>
      </c>
      <c r="F115" s="7">
        <v>108</v>
      </c>
      <c r="G115" s="5">
        <f t="shared" si="127"/>
        <v>212</v>
      </c>
      <c r="H115" s="5">
        <f t="shared" si="128"/>
        <v>-4</v>
      </c>
      <c r="I115" s="5">
        <f t="shared" si="129"/>
        <v>4</v>
      </c>
      <c r="J115" s="10" t="str">
        <f t="shared" si="121"/>
        <v>AV</v>
      </c>
      <c r="K115" s="10">
        <f t="shared" si="130"/>
        <v>114</v>
      </c>
      <c r="L115" s="10">
        <f t="shared" si="131"/>
        <v>0</v>
      </c>
      <c r="M115" s="10">
        <f>COUNTIF($J$2:J115,"SB")-COUNTIF($J$2:J115,"AV")</f>
        <v>24</v>
      </c>
      <c r="N115" s="13">
        <f>COUNTIF($J$2:J115,"SB")/K115</f>
        <v>0.60526315789473684</v>
      </c>
      <c r="O115" s="10">
        <f>SUM($E$2:E115)</f>
        <v>12576</v>
      </c>
      <c r="P115" s="10">
        <f>SUM($F$2:F115)</f>
        <v>11876</v>
      </c>
      <c r="Q115" s="10">
        <f t="shared" si="132"/>
        <v>700</v>
      </c>
      <c r="R115">
        <f>AVERAGE($I$2:I115)</f>
        <v>15.368421052631579</v>
      </c>
      <c r="S115">
        <f>MEDIAN($I$2:I115)</f>
        <v>11.5</v>
      </c>
    </row>
    <row r="116" spans="1:19" x14ac:dyDescent="0.25">
      <c r="A116" s="6">
        <v>45830</v>
      </c>
      <c r="B116" s="7" t="s">
        <v>14</v>
      </c>
      <c r="C116" s="7" t="s">
        <v>24</v>
      </c>
      <c r="D116" s="7" t="s">
        <v>28</v>
      </c>
      <c r="E116" s="7">
        <v>116</v>
      </c>
      <c r="F116" s="7">
        <v>107</v>
      </c>
      <c r="G116" s="5">
        <f t="shared" si="127"/>
        <v>223</v>
      </c>
      <c r="H116" s="5">
        <f t="shared" si="128"/>
        <v>9</v>
      </c>
      <c r="I116" s="5">
        <f t="shared" si="129"/>
        <v>9</v>
      </c>
      <c r="J116" s="10" t="str">
        <f t="shared" si="121"/>
        <v>SB</v>
      </c>
      <c r="K116" s="10">
        <f t="shared" si="130"/>
        <v>115</v>
      </c>
      <c r="L116" s="10">
        <f t="shared" si="131"/>
        <v>1</v>
      </c>
      <c r="M116" s="10">
        <f>COUNTIF($J$2:J116,"SB")-COUNTIF($J$2:J116,"AV")</f>
        <v>25</v>
      </c>
      <c r="N116" s="13">
        <f>COUNTIF($J$2:J116,"SB")/K116</f>
        <v>0.60869565217391308</v>
      </c>
      <c r="O116" s="10">
        <f>SUM($E$2:E116)</f>
        <v>12692</v>
      </c>
      <c r="P116" s="10">
        <f>SUM($F$2:F116)</f>
        <v>11983</v>
      </c>
      <c r="Q116" s="10">
        <f t="shared" si="132"/>
        <v>709</v>
      </c>
      <c r="R116">
        <f>AVERAGE($I$2:I116)</f>
        <v>15.31304347826087</v>
      </c>
      <c r="S116">
        <f>MEDIAN($I$2:I116)</f>
        <v>11</v>
      </c>
    </row>
    <row r="117" spans="1:19" x14ac:dyDescent="0.25">
      <c r="A117" s="6">
        <v>45831</v>
      </c>
      <c r="B117" s="7" t="s">
        <v>17</v>
      </c>
      <c r="C117" s="7" t="s">
        <v>27</v>
      </c>
      <c r="D117" s="7" t="s">
        <v>36</v>
      </c>
      <c r="E117" s="7">
        <v>95</v>
      </c>
      <c r="F117" s="7">
        <v>87</v>
      </c>
      <c r="G117" s="5">
        <f t="shared" si="127"/>
        <v>182</v>
      </c>
      <c r="H117" s="5">
        <f t="shared" si="128"/>
        <v>8</v>
      </c>
      <c r="I117" s="5">
        <f t="shared" si="129"/>
        <v>8</v>
      </c>
      <c r="J117" s="10" t="str">
        <f t="shared" ref="J117:J125" si="133">IF(E117=F117,"T",IF(E117&gt;F117,"SB","AV"))</f>
        <v>SB</v>
      </c>
      <c r="K117" s="10">
        <f t="shared" si="130"/>
        <v>116</v>
      </c>
      <c r="L117" s="10">
        <f t="shared" si="131"/>
        <v>1</v>
      </c>
      <c r="M117" s="10">
        <f>COUNTIF($J$2:J117,"SB")-COUNTIF($J$2:J117,"AV")</f>
        <v>26</v>
      </c>
      <c r="N117" s="13">
        <f>COUNTIF($J$2:J117,"SB")/K117</f>
        <v>0.61206896551724133</v>
      </c>
      <c r="O117" s="10">
        <f>SUM($E$2:E117)</f>
        <v>12787</v>
      </c>
      <c r="P117" s="10">
        <f>SUM($F$2:F117)</f>
        <v>12070</v>
      </c>
      <c r="Q117" s="10">
        <f t="shared" si="132"/>
        <v>717</v>
      </c>
      <c r="R117">
        <f>AVERAGE($I$2:I117)</f>
        <v>15.25</v>
      </c>
      <c r="S117">
        <f>MEDIAN($I$2:I117)</f>
        <v>11</v>
      </c>
    </row>
    <row r="118" spans="1:19" x14ac:dyDescent="0.25">
      <c r="A118" s="6">
        <v>45832</v>
      </c>
      <c r="B118" s="7" t="s">
        <v>14</v>
      </c>
      <c r="C118" s="7" t="s">
        <v>16</v>
      </c>
      <c r="D118" s="7" t="s">
        <v>21</v>
      </c>
      <c r="E118" s="7">
        <v>127</v>
      </c>
      <c r="F118" s="7">
        <v>91</v>
      </c>
      <c r="G118" s="5">
        <f t="shared" si="127"/>
        <v>218</v>
      </c>
      <c r="H118" s="5">
        <f t="shared" si="128"/>
        <v>36</v>
      </c>
      <c r="I118" s="5">
        <f t="shared" si="129"/>
        <v>36</v>
      </c>
      <c r="J118" s="10" t="str">
        <f t="shared" si="133"/>
        <v>SB</v>
      </c>
      <c r="K118" s="10">
        <f t="shared" si="130"/>
        <v>117</v>
      </c>
      <c r="L118" s="10">
        <f t="shared" si="131"/>
        <v>1</v>
      </c>
      <c r="M118" s="10">
        <f>COUNTIF($J$2:J118,"SB")-COUNTIF($J$2:J118,"AV")</f>
        <v>27</v>
      </c>
      <c r="N118" s="13">
        <f>COUNTIF($J$2:J118,"SB")/K118</f>
        <v>0.61538461538461542</v>
      </c>
      <c r="O118" s="10">
        <f>SUM($E$2:E118)</f>
        <v>12914</v>
      </c>
      <c r="P118" s="10">
        <f>SUM($F$2:F118)</f>
        <v>12161</v>
      </c>
      <c r="Q118" s="10">
        <f t="shared" si="132"/>
        <v>753</v>
      </c>
      <c r="R118">
        <f>AVERAGE($I$2:I118)</f>
        <v>15.427350427350428</v>
      </c>
      <c r="S118">
        <f>MEDIAN($I$2:I118)</f>
        <v>11</v>
      </c>
    </row>
    <row r="119" spans="1:19" x14ac:dyDescent="0.25">
      <c r="A119" s="6">
        <v>45832</v>
      </c>
      <c r="B119" s="7" t="s">
        <v>20</v>
      </c>
      <c r="C119" s="7" t="s">
        <v>55</v>
      </c>
      <c r="D119" s="7" t="s">
        <v>27</v>
      </c>
      <c r="E119" s="7">
        <v>137</v>
      </c>
      <c r="F119" s="7">
        <v>94</v>
      </c>
      <c r="G119" s="5">
        <f t="shared" si="127"/>
        <v>231</v>
      </c>
      <c r="H119" s="5">
        <f t="shared" si="128"/>
        <v>43</v>
      </c>
      <c r="I119" s="5">
        <f t="shared" si="129"/>
        <v>43</v>
      </c>
      <c r="J119" s="10" t="str">
        <f t="shared" si="133"/>
        <v>SB</v>
      </c>
      <c r="K119" s="10">
        <f t="shared" si="130"/>
        <v>118</v>
      </c>
      <c r="L119" s="10">
        <f t="shared" si="131"/>
        <v>1</v>
      </c>
      <c r="M119" s="10">
        <f>COUNTIF($J$2:J119,"SB")-COUNTIF($J$2:J119,"AV")</f>
        <v>28</v>
      </c>
      <c r="N119" s="13">
        <f>COUNTIF($J$2:J119,"SB")/K119</f>
        <v>0.61864406779661019</v>
      </c>
      <c r="O119" s="10">
        <f>SUM($E$2:E119)</f>
        <v>13051</v>
      </c>
      <c r="P119" s="10">
        <f>SUM($F$2:F119)</f>
        <v>12255</v>
      </c>
      <c r="Q119" s="10">
        <f t="shared" si="132"/>
        <v>796</v>
      </c>
      <c r="R119">
        <f>AVERAGE($I$2:I119)</f>
        <v>15.661016949152541</v>
      </c>
      <c r="S119">
        <f>MEDIAN($I$2:I119)</f>
        <v>11.5</v>
      </c>
    </row>
    <row r="120" spans="1:19" x14ac:dyDescent="0.25">
      <c r="A120" s="6">
        <v>45833</v>
      </c>
      <c r="B120" s="7" t="s">
        <v>20</v>
      </c>
      <c r="C120" s="7" t="s">
        <v>25</v>
      </c>
      <c r="D120" s="7" t="s">
        <v>44</v>
      </c>
      <c r="E120" s="7">
        <v>139</v>
      </c>
      <c r="F120" s="7">
        <v>127</v>
      </c>
      <c r="G120" s="5">
        <f t="shared" si="127"/>
        <v>266</v>
      </c>
      <c r="H120" s="5">
        <f t="shared" si="128"/>
        <v>12</v>
      </c>
      <c r="I120" s="5">
        <f t="shared" si="129"/>
        <v>12</v>
      </c>
      <c r="J120" s="10" t="str">
        <f t="shared" si="133"/>
        <v>SB</v>
      </c>
      <c r="K120" s="10">
        <f t="shared" si="130"/>
        <v>119</v>
      </c>
      <c r="L120" s="10">
        <f t="shared" si="131"/>
        <v>1</v>
      </c>
      <c r="M120" s="10">
        <f>COUNTIF($J$2:J120,"SB")-COUNTIF($J$2:J120,"AV")</f>
        <v>29</v>
      </c>
      <c r="N120" s="13">
        <f>COUNTIF($J$2:J120,"SB")/K120</f>
        <v>0.62184873949579833</v>
      </c>
      <c r="O120" s="10">
        <f>SUM($E$2:E120)</f>
        <v>13190</v>
      </c>
      <c r="P120" s="10">
        <f>SUM($F$2:F120)</f>
        <v>12382</v>
      </c>
      <c r="Q120" s="10">
        <f t="shared" si="132"/>
        <v>808</v>
      </c>
      <c r="R120">
        <f>AVERAGE($I$2:I120)</f>
        <v>15.630252100840336</v>
      </c>
      <c r="S120">
        <f>MEDIAN($I$2:I120)</f>
        <v>12</v>
      </c>
    </row>
    <row r="121" spans="1:19" x14ac:dyDescent="0.25">
      <c r="A121" s="6">
        <v>45834</v>
      </c>
      <c r="B121" s="7" t="s">
        <v>14</v>
      </c>
      <c r="C121" s="7" t="s">
        <v>16</v>
      </c>
      <c r="D121" s="7" t="s">
        <v>23</v>
      </c>
      <c r="E121" s="7">
        <v>129</v>
      </c>
      <c r="F121" s="7">
        <v>67</v>
      </c>
      <c r="G121" s="5">
        <f t="shared" si="127"/>
        <v>196</v>
      </c>
      <c r="H121" s="5">
        <f t="shared" si="128"/>
        <v>62</v>
      </c>
      <c r="I121" s="5">
        <f t="shared" si="129"/>
        <v>62</v>
      </c>
      <c r="J121" s="10" t="str">
        <f t="shared" si="133"/>
        <v>SB</v>
      </c>
      <c r="K121" s="10">
        <f t="shared" si="130"/>
        <v>120</v>
      </c>
      <c r="L121" s="10">
        <f t="shared" si="131"/>
        <v>1</v>
      </c>
      <c r="M121" s="10">
        <f>COUNTIF($J$2:J121,"SB")-COUNTIF($J$2:J121,"AV")</f>
        <v>30</v>
      </c>
      <c r="N121" s="13">
        <f>COUNTIF($J$2:J121,"SB")/K121</f>
        <v>0.625</v>
      </c>
      <c r="O121" s="10">
        <f>SUM($E$2:E121)</f>
        <v>13319</v>
      </c>
      <c r="P121" s="10">
        <f>SUM($F$2:F121)</f>
        <v>12449</v>
      </c>
      <c r="Q121" s="10">
        <f t="shared" si="132"/>
        <v>870</v>
      </c>
      <c r="R121">
        <f>AVERAGE($I$2:I121)</f>
        <v>16.016666666666666</v>
      </c>
      <c r="S121">
        <f>MEDIAN($I$2:I121)</f>
        <v>12</v>
      </c>
    </row>
    <row r="122" spans="1:19" x14ac:dyDescent="0.25">
      <c r="A122" s="6">
        <v>45834</v>
      </c>
      <c r="B122" s="7" t="s">
        <v>17</v>
      </c>
      <c r="C122" s="7" t="s">
        <v>41</v>
      </c>
      <c r="D122" s="7" t="s">
        <v>16</v>
      </c>
      <c r="E122" s="7">
        <v>114</v>
      </c>
      <c r="F122" s="7">
        <v>105</v>
      </c>
      <c r="G122" s="5">
        <f t="shared" si="127"/>
        <v>219</v>
      </c>
      <c r="H122" s="5">
        <f t="shared" si="128"/>
        <v>9</v>
      </c>
      <c r="I122" s="5">
        <f t="shared" si="129"/>
        <v>9</v>
      </c>
      <c r="J122" s="10" t="str">
        <f t="shared" si="133"/>
        <v>SB</v>
      </c>
      <c r="K122" s="10">
        <f t="shared" si="130"/>
        <v>121</v>
      </c>
      <c r="L122" s="10">
        <f t="shared" si="131"/>
        <v>1</v>
      </c>
      <c r="M122" s="10">
        <f>COUNTIF($J$2:J122,"SB")-COUNTIF($J$2:J122,"AV")</f>
        <v>31</v>
      </c>
      <c r="N122" s="13">
        <f>COUNTIF($J$2:J122,"SB")/K122</f>
        <v>0.62809917355371903</v>
      </c>
      <c r="O122" s="10">
        <f>SUM($E$2:E122)</f>
        <v>13433</v>
      </c>
      <c r="P122" s="10">
        <f>SUM($F$2:F122)</f>
        <v>12554</v>
      </c>
      <c r="Q122" s="10">
        <f t="shared" si="132"/>
        <v>879</v>
      </c>
      <c r="R122">
        <f>AVERAGE($I$2:I122)</f>
        <v>15.958677685950413</v>
      </c>
      <c r="S122">
        <f>MEDIAN($I$2:I122)</f>
        <v>12</v>
      </c>
    </row>
    <row r="123" spans="1:19" x14ac:dyDescent="0.25">
      <c r="A123" s="6">
        <v>45834</v>
      </c>
      <c r="B123" s="7" t="s">
        <v>20</v>
      </c>
      <c r="C123" s="7" t="s">
        <v>22</v>
      </c>
      <c r="D123" s="7" t="s">
        <v>44</v>
      </c>
      <c r="E123" s="7">
        <v>111</v>
      </c>
      <c r="F123" s="7">
        <v>77</v>
      </c>
      <c r="G123" s="5">
        <f t="shared" si="127"/>
        <v>188</v>
      </c>
      <c r="H123" s="5">
        <f t="shared" si="128"/>
        <v>34</v>
      </c>
      <c r="I123" s="5">
        <f t="shared" si="129"/>
        <v>34</v>
      </c>
      <c r="J123" s="10" t="str">
        <f t="shared" si="133"/>
        <v>SB</v>
      </c>
      <c r="K123" s="10">
        <f t="shared" si="130"/>
        <v>122</v>
      </c>
      <c r="L123" s="10">
        <f t="shared" si="131"/>
        <v>1</v>
      </c>
      <c r="M123" s="10">
        <f>COUNTIF($J$2:J123,"SB")-COUNTIF($J$2:J123,"AV")</f>
        <v>32</v>
      </c>
      <c r="N123" s="13">
        <f>COUNTIF($J$2:J123,"SB")/K123</f>
        <v>0.63114754098360659</v>
      </c>
      <c r="O123" s="10">
        <f>SUM($E$2:E123)</f>
        <v>13544</v>
      </c>
      <c r="P123" s="10">
        <f>SUM($F$2:F123)</f>
        <v>12631</v>
      </c>
      <c r="Q123" s="10">
        <f t="shared" si="132"/>
        <v>913</v>
      </c>
      <c r="R123">
        <f>AVERAGE($I$2:I123)</f>
        <v>16.106557377049182</v>
      </c>
      <c r="S123">
        <f>MEDIAN($I$2:I123)</f>
        <v>12</v>
      </c>
    </row>
    <row r="124" spans="1:19" x14ac:dyDescent="0.25">
      <c r="A124" s="6">
        <v>45835</v>
      </c>
      <c r="B124" s="7" t="s">
        <v>14</v>
      </c>
      <c r="C124" s="7" t="s">
        <v>48</v>
      </c>
      <c r="D124" s="7" t="s">
        <v>27</v>
      </c>
      <c r="E124" s="7">
        <v>123</v>
      </c>
      <c r="F124" s="7">
        <v>109</v>
      </c>
      <c r="G124" s="5">
        <f t="shared" si="127"/>
        <v>232</v>
      </c>
      <c r="H124" s="5">
        <f t="shared" si="128"/>
        <v>14</v>
      </c>
      <c r="I124" s="5">
        <f t="shared" si="129"/>
        <v>14</v>
      </c>
      <c r="J124" s="10" t="str">
        <f t="shared" si="133"/>
        <v>SB</v>
      </c>
      <c r="K124" s="10">
        <f t="shared" si="130"/>
        <v>123</v>
      </c>
      <c r="L124" s="10">
        <f t="shared" si="131"/>
        <v>1</v>
      </c>
      <c r="M124" s="10">
        <f>COUNTIF($J$2:J124,"SB")-COUNTIF($J$2:J124,"AV")</f>
        <v>33</v>
      </c>
      <c r="N124" s="13">
        <f>COUNTIF($J$2:J124,"SB")/K124</f>
        <v>0.63414634146341464</v>
      </c>
      <c r="O124" s="10">
        <f>SUM($E$2:E124)</f>
        <v>13667</v>
      </c>
      <c r="P124" s="10">
        <f>SUM($F$2:F124)</f>
        <v>12740</v>
      </c>
      <c r="Q124" s="10">
        <f t="shared" si="132"/>
        <v>927</v>
      </c>
      <c r="R124">
        <f>AVERAGE($I$2:I124)</f>
        <v>16.089430894308943</v>
      </c>
      <c r="S124">
        <f>MEDIAN($I$2:I124)</f>
        <v>12</v>
      </c>
    </row>
    <row r="125" spans="1:19" x14ac:dyDescent="0.25">
      <c r="A125" s="6">
        <v>45835</v>
      </c>
      <c r="B125" s="7" t="s">
        <v>20</v>
      </c>
      <c r="C125" s="7" t="s">
        <v>48</v>
      </c>
      <c r="D125" s="7" t="s">
        <v>26</v>
      </c>
      <c r="E125" s="7">
        <v>130</v>
      </c>
      <c r="F125" s="7">
        <v>111</v>
      </c>
      <c r="G125" s="5">
        <f t="shared" si="127"/>
        <v>241</v>
      </c>
      <c r="H125" s="5">
        <f t="shared" si="128"/>
        <v>19</v>
      </c>
      <c r="I125" s="5">
        <f t="shared" si="129"/>
        <v>19</v>
      </c>
      <c r="J125" s="10" t="str">
        <f t="shared" si="133"/>
        <v>SB</v>
      </c>
      <c r="K125" s="10">
        <f t="shared" si="130"/>
        <v>124</v>
      </c>
      <c r="L125" s="10">
        <f t="shared" si="131"/>
        <v>1</v>
      </c>
      <c r="M125" s="10">
        <f>COUNTIF($J$2:J125,"SB")-COUNTIF($J$2:J125,"AV")</f>
        <v>34</v>
      </c>
      <c r="N125" s="13">
        <f>COUNTIF($J$2:J125,"SB")/K125</f>
        <v>0.63709677419354838</v>
      </c>
      <c r="O125" s="10">
        <f>SUM($E$2:E125)</f>
        <v>13797</v>
      </c>
      <c r="P125" s="10">
        <f>SUM($F$2:F125)</f>
        <v>12851</v>
      </c>
      <c r="Q125" s="10">
        <f t="shared" si="132"/>
        <v>946</v>
      </c>
      <c r="R125">
        <f>AVERAGE($I$2:I125)</f>
        <v>16.112903225806452</v>
      </c>
      <c r="S125">
        <f>MEDIAN($I$2:I125)</f>
        <v>12</v>
      </c>
    </row>
    <row r="126" spans="1:19" x14ac:dyDescent="0.25">
      <c r="A126" s="6">
        <v>45836</v>
      </c>
      <c r="B126" s="7" t="s">
        <v>14</v>
      </c>
      <c r="C126" s="7" t="s">
        <v>15</v>
      </c>
      <c r="D126" s="7" t="s">
        <v>24</v>
      </c>
      <c r="E126" s="7">
        <v>121</v>
      </c>
      <c r="F126" s="7">
        <v>127</v>
      </c>
      <c r="G126" s="5">
        <f t="shared" si="127"/>
        <v>248</v>
      </c>
      <c r="H126" s="5">
        <f t="shared" ref="H126:H127" si="134">E126-F126</f>
        <v>-6</v>
      </c>
      <c r="I126" s="5">
        <f t="shared" ref="I126:I127" si="135">ABS(H126)</f>
        <v>6</v>
      </c>
      <c r="J126" s="10" t="str">
        <f t="shared" ref="J126:J127" si="136">IF(E126=F126,"T",IF(E126&gt;F126,"SB","AV"))</f>
        <v>AV</v>
      </c>
      <c r="K126" s="10">
        <f t="shared" si="130"/>
        <v>125</v>
      </c>
      <c r="L126" s="10">
        <f t="shared" ref="L126" si="137">IF(J126="SB",1,0)</f>
        <v>0</v>
      </c>
      <c r="M126" s="10">
        <f>COUNTIF($J$2:J126,"SB")-COUNTIF($J$2:J126,"AV")</f>
        <v>33</v>
      </c>
      <c r="N126" s="13">
        <f>COUNTIF($J$2:J126,"SB")/K126</f>
        <v>0.63200000000000001</v>
      </c>
      <c r="O126" s="10">
        <f>SUM($E$2:E126)</f>
        <v>13918</v>
      </c>
      <c r="P126" s="10">
        <f>SUM($F$2:F126)</f>
        <v>12978</v>
      </c>
      <c r="Q126" s="10">
        <f t="shared" ref="Q126" si="138">O126-P126</f>
        <v>940</v>
      </c>
      <c r="R126">
        <f>AVERAGE($I$2:I126)</f>
        <v>16.032</v>
      </c>
      <c r="S126">
        <f>MEDIAN($I$2:I126)</f>
        <v>12</v>
      </c>
    </row>
    <row r="127" spans="1:19" x14ac:dyDescent="0.25">
      <c r="A127" s="6">
        <v>45837</v>
      </c>
      <c r="B127" s="7" t="s">
        <v>17</v>
      </c>
      <c r="C127" s="7" t="s">
        <v>31</v>
      </c>
      <c r="D127" s="7" t="s">
        <v>44</v>
      </c>
      <c r="E127" s="7">
        <v>111</v>
      </c>
      <c r="F127" s="7">
        <v>114</v>
      </c>
      <c r="G127" s="5">
        <f t="shared" si="127"/>
        <v>225</v>
      </c>
      <c r="H127" s="5">
        <f t="shared" si="134"/>
        <v>-3</v>
      </c>
      <c r="I127" s="5">
        <f t="shared" si="135"/>
        <v>3</v>
      </c>
      <c r="J127" s="10" t="str">
        <f t="shared" si="136"/>
        <v>AV</v>
      </c>
      <c r="K127" s="10">
        <f t="shared" si="130"/>
        <v>126</v>
      </c>
      <c r="L127" s="10">
        <f t="shared" ref="L127" si="139">IF(J127="SB",1,0)</f>
        <v>0</v>
      </c>
      <c r="M127" s="10">
        <f>COUNTIF($J$2:J127,"SB")-COUNTIF($J$2:J127,"AV")</f>
        <v>32</v>
      </c>
      <c r="N127" s="13">
        <f>COUNTIF($J$2:J127,"SB")/K127</f>
        <v>0.62698412698412698</v>
      </c>
      <c r="O127" s="10">
        <f>SUM($E$2:E127)</f>
        <v>14029</v>
      </c>
      <c r="P127" s="10">
        <f>SUM($F$2:F127)</f>
        <v>13092</v>
      </c>
      <c r="Q127" s="10">
        <f t="shared" ref="Q127" si="140">O127-P127</f>
        <v>937</v>
      </c>
      <c r="R127">
        <f>AVERAGE($I$2:I127)</f>
        <v>15.928571428571429</v>
      </c>
      <c r="S127">
        <f>MEDIAN($I$2:I127)</f>
        <v>12</v>
      </c>
    </row>
    <row r="128" spans="1:19" x14ac:dyDescent="0.25">
      <c r="A128" s="6">
        <v>45838</v>
      </c>
      <c r="B128" s="7" t="s">
        <v>20</v>
      </c>
      <c r="C128" s="7" t="s">
        <v>21</v>
      </c>
      <c r="D128" s="7" t="s">
        <v>30</v>
      </c>
      <c r="E128" s="7">
        <v>106</v>
      </c>
      <c r="F128" s="7">
        <v>90</v>
      </c>
      <c r="G128" s="5">
        <f t="shared" ref="G128:G130" si="141">E128+F128</f>
        <v>196</v>
      </c>
      <c r="H128" s="5">
        <f t="shared" ref="H128:H130" si="142">E128-F128</f>
        <v>16</v>
      </c>
      <c r="I128" s="5">
        <f t="shared" ref="I128:I130" si="143">ABS(H128)</f>
        <v>16</v>
      </c>
      <c r="J128" s="10" t="str">
        <f t="shared" ref="J128:J130" si="144">IF(E128=F128,"T",IF(E128&gt;F128,"SB","AV"))</f>
        <v>SB</v>
      </c>
      <c r="K128" s="10">
        <f t="shared" si="130"/>
        <v>127</v>
      </c>
      <c r="L128" s="10">
        <f t="shared" ref="L128" si="145">IF(J128="SB",1,0)</f>
        <v>1</v>
      </c>
      <c r="M128" s="10">
        <f>COUNTIF($J$2:J128,"SB")-COUNTIF($J$2:J128,"AV")</f>
        <v>33</v>
      </c>
      <c r="N128" s="13">
        <f>COUNTIF($J$2:J128,"SB")/K128</f>
        <v>0.62992125984251968</v>
      </c>
      <c r="O128" s="10">
        <f>SUM($E$2:E128)</f>
        <v>14135</v>
      </c>
      <c r="P128" s="10">
        <f>SUM($F$2:F128)</f>
        <v>13182</v>
      </c>
      <c r="Q128" s="10">
        <f t="shared" ref="Q128" si="146">O128-P128</f>
        <v>953</v>
      </c>
      <c r="R128">
        <f>AVERAGE($I$2:I128)</f>
        <v>15.929133858267717</v>
      </c>
      <c r="S128">
        <f>MEDIAN($I$2:I128)</f>
        <v>12</v>
      </c>
    </row>
    <row r="129" spans="1:19" x14ac:dyDescent="0.25">
      <c r="A129" s="6">
        <v>45838</v>
      </c>
      <c r="B129" s="7" t="s">
        <v>14</v>
      </c>
      <c r="C129" s="7" t="s">
        <v>19</v>
      </c>
      <c r="D129" s="7" t="s">
        <v>17</v>
      </c>
      <c r="E129" s="7">
        <v>107</v>
      </c>
      <c r="F129" s="7">
        <v>112</v>
      </c>
      <c r="G129" s="5">
        <f t="shared" si="141"/>
        <v>219</v>
      </c>
      <c r="H129" s="5">
        <f t="shared" si="142"/>
        <v>-5</v>
      </c>
      <c r="I129" s="5">
        <f t="shared" si="143"/>
        <v>5</v>
      </c>
      <c r="J129" s="10" t="str">
        <f t="shared" si="144"/>
        <v>AV</v>
      </c>
      <c r="K129" s="10">
        <f t="shared" si="130"/>
        <v>128</v>
      </c>
      <c r="L129" s="10">
        <f t="shared" ref="L129" si="147">IF(J129="SB",1,0)</f>
        <v>0</v>
      </c>
      <c r="M129" s="10">
        <f>COUNTIF($J$2:J129,"SB")-COUNTIF($J$2:J129,"AV")</f>
        <v>32</v>
      </c>
      <c r="N129" s="13">
        <f>COUNTIF($J$2:J129,"SB")/K129</f>
        <v>0.625</v>
      </c>
      <c r="O129" s="10">
        <f>SUM($E$2:E129)</f>
        <v>14242</v>
      </c>
      <c r="P129" s="10">
        <f>SUM($F$2:F129)</f>
        <v>13294</v>
      </c>
      <c r="Q129" s="10">
        <f t="shared" ref="Q129" si="148">O129-P129</f>
        <v>948</v>
      </c>
      <c r="R129">
        <f>AVERAGE($I$2:I129)</f>
        <v>15.84375</v>
      </c>
      <c r="S129">
        <f>MEDIAN($I$2:I129)</f>
        <v>12</v>
      </c>
    </row>
    <row r="130" spans="1:19" x14ac:dyDescent="0.25">
      <c r="A130" s="6">
        <v>45838</v>
      </c>
      <c r="B130" s="7" t="s">
        <v>17</v>
      </c>
      <c r="C130" s="7" t="s">
        <v>44</v>
      </c>
      <c r="D130" s="7" t="s">
        <v>48</v>
      </c>
      <c r="E130" s="7">
        <v>155</v>
      </c>
      <c r="F130" s="7">
        <v>176</v>
      </c>
      <c r="G130" s="5">
        <f t="shared" si="141"/>
        <v>331</v>
      </c>
      <c r="H130" s="5">
        <f t="shared" si="142"/>
        <v>-21</v>
      </c>
      <c r="I130" s="5">
        <f t="shared" si="143"/>
        <v>21</v>
      </c>
      <c r="J130" s="10" t="str">
        <f t="shared" si="144"/>
        <v>AV</v>
      </c>
      <c r="K130" s="10">
        <f t="shared" si="130"/>
        <v>129</v>
      </c>
      <c r="L130" s="10">
        <f t="shared" ref="L130" si="149">IF(J130="SB",1,0)</f>
        <v>0</v>
      </c>
      <c r="M130" s="10">
        <f>COUNTIF($J$2:J130,"SB")-COUNTIF($J$2:J130,"AV")</f>
        <v>31</v>
      </c>
      <c r="N130" s="13">
        <f>COUNTIF($J$2:J130,"SB")/K130</f>
        <v>0.62015503875968991</v>
      </c>
      <c r="O130" s="10">
        <f>SUM($E$2:E130)</f>
        <v>14397</v>
      </c>
      <c r="P130" s="10">
        <f>SUM($F$2:F130)</f>
        <v>13470</v>
      </c>
      <c r="Q130" s="10">
        <f t="shared" ref="Q130" si="150">O130-P130</f>
        <v>927</v>
      </c>
      <c r="R130">
        <f>AVERAGE($I$2:I130)</f>
        <v>15.883720930232558</v>
      </c>
      <c r="S130">
        <f>MEDIAN($I$2:I130)</f>
        <v>12</v>
      </c>
    </row>
    <row r="131" spans="1:19" x14ac:dyDescent="0.25">
      <c r="A131" s="6"/>
      <c r="B131" s="7"/>
      <c r="C131" s="7"/>
      <c r="D131" s="7"/>
      <c r="E131" s="7"/>
      <c r="F131" s="7"/>
      <c r="G131" s="5"/>
      <c r="H131" s="5"/>
      <c r="I131" s="5"/>
      <c r="J131" s="10"/>
      <c r="K131" s="10"/>
      <c r="L131" s="10"/>
      <c r="M131" s="10"/>
      <c r="N131" s="13"/>
      <c r="O131" s="10"/>
      <c r="P131" s="10"/>
      <c r="Q131" s="10"/>
    </row>
    <row r="132" spans="1:19" x14ac:dyDescent="0.25">
      <c r="A132" s="6"/>
      <c r="B132" s="7"/>
      <c r="C132" s="7"/>
      <c r="D132" s="7"/>
      <c r="E132" s="7"/>
      <c r="F132" s="7"/>
      <c r="G132" s="5"/>
      <c r="H132" s="5"/>
      <c r="I132" s="5"/>
      <c r="J132" s="10"/>
      <c r="K132" s="10"/>
      <c r="L132" s="10"/>
      <c r="M132" s="10"/>
      <c r="N132" s="13"/>
      <c r="O132" s="10"/>
      <c r="P132" s="10"/>
      <c r="Q132" s="10"/>
    </row>
    <row r="133" spans="1:19" x14ac:dyDescent="0.25">
      <c r="A133" s="6"/>
      <c r="B133" s="7"/>
      <c r="C133" s="7"/>
      <c r="D133" s="7"/>
      <c r="E133" s="7"/>
      <c r="F133" s="7"/>
      <c r="G133" s="5"/>
      <c r="H133" s="5"/>
      <c r="I133" s="5"/>
      <c r="J133" s="10"/>
      <c r="K133" s="10"/>
      <c r="L133" s="10"/>
      <c r="M133" s="10"/>
      <c r="N133" s="13"/>
      <c r="O133" s="10"/>
      <c r="P133" s="10"/>
      <c r="Q133" s="10"/>
    </row>
    <row r="1048576" spans="1:1" x14ac:dyDescent="0.25">
      <c r="A1048576" s="6"/>
    </row>
  </sheetData>
  <autoFilter ref="W3:AD28" xr:uid="{F097C977-6B37-4FA8-BAF8-D2E77162F357}">
    <sortState xmlns:xlrd2="http://schemas.microsoft.com/office/spreadsheetml/2017/richdata2" ref="W4:AD30">
      <sortCondition descending="1" ref="AC3:AC28"/>
    </sortState>
  </autoFilter>
  <sortState xmlns:xlrd2="http://schemas.microsoft.com/office/spreadsheetml/2017/richdata2" ref="W2:W51">
    <sortCondition ref="W2:W5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C9BF-A298-4C26-979E-B2945331BCCC}">
  <dimension ref="A1:AC30"/>
  <sheetViews>
    <sheetView topLeftCell="A4" workbookViewId="0">
      <selection activeCell="J34" sqref="J34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3" width="7.140625" bestFit="1" customWidth="1"/>
    <col min="4" max="4" width="7.7109375" bestFit="1" customWidth="1"/>
    <col min="5" max="5" width="6.42578125" bestFit="1" customWidth="1"/>
    <col min="6" max="6" width="6.140625" bestFit="1" customWidth="1"/>
    <col min="7" max="7" width="8.7109375" bestFit="1" customWidth="1"/>
    <col min="8" max="8" width="6.7109375" bestFit="1" customWidth="1"/>
    <col min="9" max="9" width="6" bestFit="1" customWidth="1"/>
    <col min="10" max="10" width="5.5703125" bestFit="1" customWidth="1"/>
    <col min="11" max="11" width="7.28515625" bestFit="1" customWidth="1"/>
    <col min="12" max="12" width="8" bestFit="1" customWidth="1"/>
    <col min="13" max="13" width="10" bestFit="1" customWidth="1"/>
    <col min="14" max="14" width="10.140625" bestFit="1" customWidth="1"/>
    <col min="15" max="15" width="7.42578125" bestFit="1" customWidth="1"/>
    <col min="16" max="16" width="8.28515625" bestFit="1" customWidth="1"/>
    <col min="17" max="17" width="7.28515625" bestFit="1" customWidth="1"/>
    <col min="18" max="18" width="7.42578125" bestFit="1" customWidth="1"/>
    <col min="19" max="19" width="5.5703125" bestFit="1" customWidth="1"/>
    <col min="20" max="20" width="5.140625" bestFit="1" customWidth="1"/>
    <col min="21" max="21" width="7.42578125" bestFit="1" customWidth="1"/>
    <col min="22" max="22" width="6" bestFit="1" customWidth="1"/>
    <col min="23" max="23" width="7.28515625" bestFit="1" customWidth="1"/>
    <col min="24" max="24" width="5.7109375" bestFit="1" customWidth="1"/>
    <col min="25" max="25" width="5.42578125" bestFit="1" customWidth="1"/>
    <col min="26" max="26" width="4.85546875" bestFit="1" customWidth="1"/>
    <col min="27" max="28" width="9.28515625" bestFit="1" customWidth="1"/>
    <col min="29" max="29" width="16" bestFit="1" customWidth="1"/>
    <col min="30" max="30" width="18.140625" bestFit="1" customWidth="1"/>
    <col min="31" max="31" width="16" bestFit="1" customWidth="1"/>
    <col min="32" max="32" width="18.140625" bestFit="1" customWidth="1"/>
    <col min="33" max="33" width="16" bestFit="1" customWidth="1"/>
    <col min="34" max="34" width="18.140625" bestFit="1" customWidth="1"/>
    <col min="35" max="35" width="16" bestFit="1" customWidth="1"/>
    <col min="36" max="36" width="18.140625" bestFit="1" customWidth="1"/>
    <col min="37" max="37" width="16" bestFit="1" customWidth="1"/>
    <col min="38" max="38" width="18.140625" bestFit="1" customWidth="1"/>
    <col min="39" max="39" width="16" bestFit="1" customWidth="1"/>
    <col min="40" max="40" width="18.140625" bestFit="1" customWidth="1"/>
    <col min="41" max="41" width="16" bestFit="1" customWidth="1"/>
    <col min="42" max="42" width="18.140625" bestFit="1" customWidth="1"/>
    <col min="43" max="43" width="16" bestFit="1" customWidth="1"/>
    <col min="44" max="44" width="18.140625" bestFit="1" customWidth="1"/>
    <col min="45" max="45" width="16" bestFit="1" customWidth="1"/>
    <col min="46" max="46" width="18.140625" bestFit="1" customWidth="1"/>
    <col min="47" max="47" width="16" bestFit="1" customWidth="1"/>
    <col min="48" max="48" width="18.140625" bestFit="1" customWidth="1"/>
    <col min="49" max="49" width="16" bestFit="1" customWidth="1"/>
    <col min="50" max="50" width="23.140625" bestFit="1" customWidth="1"/>
    <col min="51" max="51" width="21" bestFit="1" customWidth="1"/>
  </cols>
  <sheetData>
    <row r="1" spans="1:29" x14ac:dyDescent="0.25">
      <c r="A1" s="3" t="s">
        <v>1</v>
      </c>
      <c r="B1" t="s">
        <v>38</v>
      </c>
    </row>
    <row r="3" spans="1:29" x14ac:dyDescent="0.25">
      <c r="A3" s="3" t="s">
        <v>96</v>
      </c>
      <c r="B3" s="3" t="s">
        <v>94</v>
      </c>
    </row>
    <row r="4" spans="1:29" x14ac:dyDescent="0.25">
      <c r="A4" s="40" t="s">
        <v>39</v>
      </c>
      <c r="B4" s="41" t="s">
        <v>24</v>
      </c>
      <c r="C4" s="41" t="s">
        <v>27</v>
      </c>
      <c r="D4" s="41" t="s">
        <v>56</v>
      </c>
      <c r="E4" s="41" t="s">
        <v>55</v>
      </c>
      <c r="F4" s="41" t="s">
        <v>31</v>
      </c>
      <c r="G4" s="41" t="s">
        <v>49</v>
      </c>
      <c r="H4" s="41" t="s">
        <v>15</v>
      </c>
      <c r="I4" s="41" t="s">
        <v>44</v>
      </c>
      <c r="J4" s="41" t="s">
        <v>22</v>
      </c>
      <c r="K4" s="41" t="s">
        <v>25</v>
      </c>
      <c r="L4" s="41" t="s">
        <v>16</v>
      </c>
      <c r="M4" s="41" t="s">
        <v>23</v>
      </c>
      <c r="N4" s="41" t="s">
        <v>29</v>
      </c>
      <c r="O4" s="41" t="s">
        <v>30</v>
      </c>
      <c r="P4" s="41" t="s">
        <v>36</v>
      </c>
      <c r="Q4" s="41" t="s">
        <v>18</v>
      </c>
      <c r="R4" s="41" t="s">
        <v>26</v>
      </c>
      <c r="S4" s="41" t="s">
        <v>19</v>
      </c>
      <c r="T4" s="41" t="s">
        <v>57</v>
      </c>
      <c r="U4" s="41" t="s">
        <v>37</v>
      </c>
      <c r="V4" s="41" t="s">
        <v>17</v>
      </c>
      <c r="W4" s="41" t="s">
        <v>28</v>
      </c>
      <c r="X4" s="41" t="s">
        <v>71</v>
      </c>
      <c r="Y4" s="41" t="s">
        <v>48</v>
      </c>
      <c r="Z4" s="41" t="s">
        <v>21</v>
      </c>
      <c r="AA4" s="41" t="s">
        <v>40</v>
      </c>
    </row>
    <row r="5" spans="1:29" x14ac:dyDescent="0.25">
      <c r="A5" s="42" t="s">
        <v>24</v>
      </c>
      <c r="B5" s="48"/>
      <c r="C5" s="48"/>
      <c r="D5" s="48"/>
      <c r="E5" s="48"/>
      <c r="F5" s="48"/>
      <c r="G5" s="48"/>
      <c r="H5" s="48">
        <v>1</v>
      </c>
      <c r="I5" s="48"/>
      <c r="J5" s="48"/>
      <c r="K5" s="48"/>
      <c r="L5" s="48">
        <v>0</v>
      </c>
      <c r="M5" s="48"/>
      <c r="N5" s="48"/>
      <c r="O5" s="48"/>
      <c r="P5" s="48">
        <v>1</v>
      </c>
      <c r="Q5" s="48">
        <v>1</v>
      </c>
      <c r="R5" s="48"/>
      <c r="S5" s="48">
        <v>0</v>
      </c>
      <c r="T5" s="48"/>
      <c r="U5" s="48"/>
      <c r="V5" s="48">
        <v>1</v>
      </c>
      <c r="W5" s="48">
        <v>1</v>
      </c>
      <c r="X5" s="48"/>
      <c r="Y5" s="48"/>
      <c r="Z5" s="48"/>
      <c r="AA5" s="47">
        <v>0.7142857142857143</v>
      </c>
    </row>
    <row r="6" spans="1:29" x14ac:dyDescent="0.25">
      <c r="A6" s="42" t="s">
        <v>27</v>
      </c>
      <c r="B6" s="48"/>
      <c r="C6" s="48"/>
      <c r="D6" s="48"/>
      <c r="E6" s="48"/>
      <c r="F6" s="48"/>
      <c r="G6" s="48"/>
      <c r="H6" s="48">
        <v>0</v>
      </c>
      <c r="I6" s="48">
        <v>0</v>
      </c>
      <c r="J6" s="48">
        <v>1</v>
      </c>
      <c r="K6" s="48">
        <v>1</v>
      </c>
      <c r="L6" s="48"/>
      <c r="M6" s="48"/>
      <c r="N6" s="48"/>
      <c r="O6" s="48"/>
      <c r="P6" s="48">
        <v>1</v>
      </c>
      <c r="Q6" s="48"/>
      <c r="R6" s="48"/>
      <c r="S6" s="48"/>
      <c r="T6" s="48"/>
      <c r="U6" s="48"/>
      <c r="V6" s="48">
        <v>1</v>
      </c>
      <c r="W6" s="48"/>
      <c r="X6" s="48"/>
      <c r="Y6" s="48"/>
      <c r="Z6" s="48"/>
      <c r="AA6" s="47">
        <v>0.66666666666666663</v>
      </c>
    </row>
    <row r="7" spans="1:29" x14ac:dyDescent="0.25">
      <c r="A7" s="42" t="s">
        <v>53</v>
      </c>
      <c r="B7" s="48"/>
      <c r="C7" s="48">
        <v>1</v>
      </c>
      <c r="D7" s="48"/>
      <c r="E7" s="48"/>
      <c r="F7" s="48"/>
      <c r="G7" s="48"/>
      <c r="H7" s="48"/>
      <c r="I7" s="48"/>
      <c r="J7" s="48"/>
      <c r="K7" s="48"/>
      <c r="L7" s="48">
        <v>1</v>
      </c>
      <c r="M7" s="48">
        <v>1</v>
      </c>
      <c r="N7" s="48"/>
      <c r="O7" s="48"/>
      <c r="P7" s="48"/>
      <c r="Q7" s="48"/>
      <c r="R7" s="48"/>
      <c r="S7" s="48"/>
      <c r="T7" s="48"/>
      <c r="U7" s="48"/>
      <c r="V7" s="48">
        <v>1</v>
      </c>
      <c r="W7" s="48"/>
      <c r="X7" s="48"/>
      <c r="Y7" s="48"/>
      <c r="Z7" s="48"/>
      <c r="AA7" s="47">
        <v>1</v>
      </c>
      <c r="AC7" t="s">
        <v>138</v>
      </c>
    </row>
    <row r="8" spans="1:29" x14ac:dyDescent="0.25">
      <c r="A8" s="42" t="s">
        <v>55</v>
      </c>
      <c r="B8" s="48">
        <v>0</v>
      </c>
      <c r="C8" s="48">
        <v>1</v>
      </c>
      <c r="D8" s="48"/>
      <c r="E8" s="48"/>
      <c r="F8" s="48">
        <v>1</v>
      </c>
      <c r="G8" s="48"/>
      <c r="H8" s="48"/>
      <c r="I8" s="48"/>
      <c r="J8" s="48"/>
      <c r="K8" s="48"/>
      <c r="L8" s="48"/>
      <c r="M8" s="48"/>
      <c r="N8" s="48"/>
      <c r="O8" s="48">
        <v>1</v>
      </c>
      <c r="P8" s="48"/>
      <c r="Q8" s="48"/>
      <c r="R8" s="48"/>
      <c r="S8" s="48"/>
      <c r="T8" s="48"/>
      <c r="U8" s="48">
        <v>1</v>
      </c>
      <c r="V8" s="48"/>
      <c r="W8" s="48"/>
      <c r="X8" s="48">
        <v>1</v>
      </c>
      <c r="Y8" s="48"/>
      <c r="Z8" s="48"/>
      <c r="AA8" s="47">
        <v>0.83333333333333337</v>
      </c>
      <c r="AC8" t="s">
        <v>139</v>
      </c>
    </row>
    <row r="9" spans="1:29" x14ac:dyDescent="0.25">
      <c r="A9" s="42" t="s">
        <v>31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>
        <v>1</v>
      </c>
      <c r="P9" s="48">
        <v>1</v>
      </c>
      <c r="Q9" s="48">
        <v>0</v>
      </c>
      <c r="R9" s="48"/>
      <c r="S9" s="48"/>
      <c r="T9" s="48"/>
      <c r="U9" s="48">
        <v>1</v>
      </c>
      <c r="V9" s="48"/>
      <c r="W9" s="48"/>
      <c r="X9" s="48"/>
      <c r="Y9" s="48"/>
      <c r="Z9" s="48">
        <v>0.5</v>
      </c>
      <c r="AA9" s="47">
        <v>0.7142857142857143</v>
      </c>
      <c r="AC9" t="s">
        <v>140</v>
      </c>
    </row>
    <row r="10" spans="1:29" x14ac:dyDescent="0.25">
      <c r="A10" s="42" t="s">
        <v>15</v>
      </c>
      <c r="B10" s="48">
        <v>1</v>
      </c>
      <c r="C10" s="48"/>
      <c r="D10" s="48"/>
      <c r="E10" s="48"/>
      <c r="F10" s="48"/>
      <c r="G10" s="48">
        <v>0</v>
      </c>
      <c r="H10" s="48"/>
      <c r="I10" s="48"/>
      <c r="J10" s="48">
        <v>1</v>
      </c>
      <c r="K10" s="48"/>
      <c r="L10" s="48">
        <v>0</v>
      </c>
      <c r="M10" s="48"/>
      <c r="N10" s="48"/>
      <c r="O10" s="48"/>
      <c r="P10" s="48"/>
      <c r="Q10" s="48">
        <v>1</v>
      </c>
      <c r="R10" s="48"/>
      <c r="S10" s="48">
        <v>0</v>
      </c>
      <c r="T10" s="48"/>
      <c r="U10" s="48"/>
      <c r="V10" s="48">
        <v>0</v>
      </c>
      <c r="W10" s="48"/>
      <c r="X10" s="48"/>
      <c r="Y10" s="48"/>
      <c r="Z10" s="48"/>
      <c r="AA10" s="47">
        <v>0.375</v>
      </c>
      <c r="AC10" t="s">
        <v>141</v>
      </c>
    </row>
    <row r="11" spans="1:29" x14ac:dyDescent="0.25">
      <c r="A11" s="42" t="s">
        <v>44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>
        <v>0</v>
      </c>
      <c r="Z11" s="48"/>
      <c r="AA11" s="47">
        <v>0</v>
      </c>
    </row>
    <row r="12" spans="1:29" x14ac:dyDescent="0.25">
      <c r="A12" s="42" t="s">
        <v>22</v>
      </c>
      <c r="B12" s="48"/>
      <c r="C12" s="48">
        <v>0</v>
      </c>
      <c r="D12" s="48"/>
      <c r="E12" s="48"/>
      <c r="F12" s="48"/>
      <c r="G12" s="48"/>
      <c r="H12" s="48"/>
      <c r="I12" s="48">
        <v>1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7">
        <v>0.5</v>
      </c>
    </row>
    <row r="13" spans="1:29" x14ac:dyDescent="0.25">
      <c r="A13" s="42" t="s">
        <v>25</v>
      </c>
      <c r="B13" s="48"/>
      <c r="C13" s="48"/>
      <c r="D13" s="48"/>
      <c r="E13" s="48"/>
      <c r="F13" s="48"/>
      <c r="G13" s="48"/>
      <c r="H13" s="48"/>
      <c r="I13" s="48">
        <v>1</v>
      </c>
      <c r="J13" s="48"/>
      <c r="K13" s="48"/>
      <c r="L13" s="48"/>
      <c r="M13" s="48"/>
      <c r="N13" s="48">
        <v>0</v>
      </c>
      <c r="O13" s="48"/>
      <c r="P13" s="48"/>
      <c r="Q13" s="48"/>
      <c r="R13" s="48">
        <v>1</v>
      </c>
      <c r="S13" s="48"/>
      <c r="T13" s="48"/>
      <c r="U13" s="48">
        <v>0</v>
      </c>
      <c r="V13" s="48">
        <v>1</v>
      </c>
      <c r="W13" s="48"/>
      <c r="X13" s="48"/>
      <c r="Y13" s="48"/>
      <c r="Z13" s="48"/>
      <c r="AA13" s="47">
        <v>0.6</v>
      </c>
    </row>
    <row r="14" spans="1:29" x14ac:dyDescent="0.25">
      <c r="A14" s="42" t="s">
        <v>16</v>
      </c>
      <c r="B14" s="48"/>
      <c r="C14" s="48">
        <v>1</v>
      </c>
      <c r="D14" s="48"/>
      <c r="E14" s="48">
        <v>1</v>
      </c>
      <c r="F14" s="48">
        <v>1</v>
      </c>
      <c r="G14" s="48"/>
      <c r="H14" s="48"/>
      <c r="I14" s="48"/>
      <c r="J14" s="48"/>
      <c r="K14" s="48"/>
      <c r="L14" s="48"/>
      <c r="M14" s="48">
        <v>1</v>
      </c>
      <c r="N14" s="48"/>
      <c r="O14" s="48"/>
      <c r="P14" s="48"/>
      <c r="Q14" s="48"/>
      <c r="R14" s="48"/>
      <c r="S14" s="48"/>
      <c r="T14" s="48"/>
      <c r="U14" s="48"/>
      <c r="V14" s="48">
        <v>0</v>
      </c>
      <c r="W14" s="48"/>
      <c r="X14" s="48"/>
      <c r="Y14" s="48"/>
      <c r="Z14" s="48">
        <v>1</v>
      </c>
      <c r="AA14" s="47">
        <v>0.8571428571428571</v>
      </c>
    </row>
    <row r="15" spans="1:29" x14ac:dyDescent="0.25">
      <c r="A15" s="42" t="s">
        <v>23</v>
      </c>
      <c r="B15" s="48"/>
      <c r="C15" s="48"/>
      <c r="D15" s="48"/>
      <c r="E15" s="48"/>
      <c r="F15" s="48"/>
      <c r="G15" s="48"/>
      <c r="H15" s="48"/>
      <c r="I15" s="48">
        <v>0</v>
      </c>
      <c r="J15" s="48"/>
      <c r="K15" s="48"/>
      <c r="L15" s="48"/>
      <c r="M15" s="48"/>
      <c r="N15" s="48"/>
      <c r="O15" s="48"/>
      <c r="P15" s="48"/>
      <c r="Q15" s="48"/>
      <c r="R15" s="48"/>
      <c r="S15" s="48">
        <v>0</v>
      </c>
      <c r="T15" s="48"/>
      <c r="U15" s="48"/>
      <c r="V15" s="48"/>
      <c r="W15" s="48"/>
      <c r="X15" s="48"/>
      <c r="Y15" s="48"/>
      <c r="Z15" s="48"/>
      <c r="AA15" s="47">
        <v>0</v>
      </c>
    </row>
    <row r="16" spans="1:29" x14ac:dyDescent="0.25">
      <c r="A16" s="42" t="s">
        <v>29</v>
      </c>
      <c r="B16" s="48"/>
      <c r="C16" s="48">
        <v>0</v>
      </c>
      <c r="D16" s="48"/>
      <c r="E16" s="48"/>
      <c r="F16" s="48"/>
      <c r="G16" s="48"/>
      <c r="H16" s="48"/>
      <c r="I16" s="48"/>
      <c r="J16" s="48">
        <v>0.5</v>
      </c>
      <c r="K16" s="48"/>
      <c r="L16" s="48"/>
      <c r="M16" s="48"/>
      <c r="N16" s="48"/>
      <c r="O16" s="48"/>
      <c r="P16" s="48">
        <v>1</v>
      </c>
      <c r="Q16" s="48"/>
      <c r="R16" s="48"/>
      <c r="S16" s="48">
        <v>1</v>
      </c>
      <c r="T16" s="48">
        <v>1</v>
      </c>
      <c r="U16" s="48"/>
      <c r="V16" s="48"/>
      <c r="W16" s="48">
        <v>1</v>
      </c>
      <c r="X16" s="48">
        <v>0</v>
      </c>
      <c r="Y16" s="48">
        <v>0</v>
      </c>
      <c r="Z16" s="48"/>
      <c r="AA16" s="47">
        <v>0.6</v>
      </c>
    </row>
    <row r="17" spans="1:27" x14ac:dyDescent="0.25">
      <c r="A17" s="42" t="s">
        <v>135</v>
      </c>
      <c r="B17" s="48"/>
      <c r="C17" s="48"/>
      <c r="D17" s="48"/>
      <c r="E17" s="48"/>
      <c r="F17" s="48"/>
      <c r="G17" s="48"/>
      <c r="H17" s="48">
        <v>0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7">
        <v>0</v>
      </c>
    </row>
    <row r="18" spans="1:27" x14ac:dyDescent="0.25">
      <c r="A18" s="42" t="s">
        <v>30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>
        <v>1</v>
      </c>
      <c r="N18" s="48"/>
      <c r="O18" s="48"/>
      <c r="P18" s="48"/>
      <c r="Q18" s="48"/>
      <c r="R18" s="48"/>
      <c r="S18" s="48"/>
      <c r="T18" s="48"/>
      <c r="U18" s="48"/>
      <c r="V18" s="48">
        <v>0</v>
      </c>
      <c r="W18" s="48"/>
      <c r="X18" s="48"/>
      <c r="Y18" s="48"/>
      <c r="Z18" s="48"/>
      <c r="AA18" s="47">
        <v>0.5</v>
      </c>
    </row>
    <row r="19" spans="1:27" x14ac:dyDescent="0.25">
      <c r="A19" s="42" t="s">
        <v>36</v>
      </c>
      <c r="B19" s="48"/>
      <c r="C19" s="48"/>
      <c r="D19" s="48"/>
      <c r="E19" s="48"/>
      <c r="F19" s="48">
        <v>0</v>
      </c>
      <c r="G19" s="48"/>
      <c r="H19" s="48"/>
      <c r="I19" s="48">
        <v>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7">
        <v>0</v>
      </c>
    </row>
    <row r="20" spans="1:27" x14ac:dyDescent="0.25">
      <c r="A20" s="42" t="s">
        <v>18</v>
      </c>
      <c r="B20" s="48"/>
      <c r="C20" s="48">
        <v>0</v>
      </c>
      <c r="D20" s="48"/>
      <c r="E20" s="48"/>
      <c r="F20" s="48">
        <v>1</v>
      </c>
      <c r="G20" s="48"/>
      <c r="H20" s="48">
        <v>0.5</v>
      </c>
      <c r="I20" s="48"/>
      <c r="J20" s="48"/>
      <c r="K20" s="48"/>
      <c r="L20" s="48"/>
      <c r="M20" s="48"/>
      <c r="N20" s="48"/>
      <c r="O20" s="48"/>
      <c r="P20" s="48"/>
      <c r="Q20" s="48"/>
      <c r="R20" s="48">
        <v>1</v>
      </c>
      <c r="S20" s="48">
        <v>0</v>
      </c>
      <c r="T20" s="48"/>
      <c r="U20" s="48"/>
      <c r="V20" s="48">
        <v>0</v>
      </c>
      <c r="W20" s="48"/>
      <c r="X20" s="48"/>
      <c r="Y20" s="48"/>
      <c r="Z20" s="48"/>
      <c r="AA20" s="47">
        <v>0.42857142857142855</v>
      </c>
    </row>
    <row r="21" spans="1:27" x14ac:dyDescent="0.25">
      <c r="A21" s="42" t="s">
        <v>26</v>
      </c>
      <c r="B21" s="48"/>
      <c r="C21" s="48"/>
      <c r="D21" s="48"/>
      <c r="E21" s="48"/>
      <c r="F21" s="48"/>
      <c r="G21" s="48"/>
      <c r="H21" s="48">
        <v>0</v>
      </c>
      <c r="I21" s="48">
        <v>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7">
        <v>0</v>
      </c>
    </row>
    <row r="22" spans="1:27" x14ac:dyDescent="0.25">
      <c r="A22" s="42" t="s">
        <v>19</v>
      </c>
      <c r="B22" s="48"/>
      <c r="C22" s="48"/>
      <c r="D22" s="48"/>
      <c r="E22" s="48"/>
      <c r="F22" s="48"/>
      <c r="G22" s="48"/>
      <c r="H22" s="48"/>
      <c r="I22" s="48">
        <v>1</v>
      </c>
      <c r="J22" s="48">
        <v>0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>
        <v>1</v>
      </c>
      <c r="V22" s="48">
        <v>0</v>
      </c>
      <c r="W22" s="48"/>
      <c r="X22" s="48"/>
      <c r="Y22" s="48"/>
      <c r="Z22" s="48"/>
      <c r="AA22" s="47">
        <v>0.5</v>
      </c>
    </row>
    <row r="23" spans="1:27" x14ac:dyDescent="0.25">
      <c r="A23" s="42" t="s">
        <v>37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>
        <v>1</v>
      </c>
      <c r="N23" s="48">
        <v>1</v>
      </c>
      <c r="O23" s="48"/>
      <c r="P23" s="48"/>
      <c r="Q23" s="48"/>
      <c r="R23" s="48"/>
      <c r="S23" s="48">
        <v>1</v>
      </c>
      <c r="T23" s="48"/>
      <c r="U23" s="48"/>
      <c r="V23" s="48"/>
      <c r="W23" s="48"/>
      <c r="X23" s="48">
        <v>1</v>
      </c>
      <c r="Y23" s="48"/>
      <c r="Z23" s="48">
        <v>1</v>
      </c>
      <c r="AA23" s="47">
        <v>1</v>
      </c>
    </row>
    <row r="24" spans="1:27" x14ac:dyDescent="0.25">
      <c r="A24" s="42" t="s">
        <v>17</v>
      </c>
      <c r="B24" s="48"/>
      <c r="C24" s="48">
        <v>1</v>
      </c>
      <c r="D24" s="48"/>
      <c r="E24" s="48"/>
      <c r="F24" s="48">
        <v>0.75</v>
      </c>
      <c r="G24" s="48"/>
      <c r="H24" s="48">
        <v>0</v>
      </c>
      <c r="I24" s="48"/>
      <c r="J24" s="48"/>
      <c r="K24" s="48"/>
      <c r="L24" s="48"/>
      <c r="M24" s="48"/>
      <c r="N24" s="48">
        <v>0</v>
      </c>
      <c r="O24" s="48">
        <v>1</v>
      </c>
      <c r="P24" s="48"/>
      <c r="Q24" s="48">
        <v>0</v>
      </c>
      <c r="R24" s="48"/>
      <c r="S24" s="48"/>
      <c r="T24" s="48"/>
      <c r="U24" s="48"/>
      <c r="V24" s="48"/>
      <c r="W24" s="48">
        <v>1</v>
      </c>
      <c r="X24" s="48"/>
      <c r="Y24" s="48"/>
      <c r="Z24" s="48"/>
      <c r="AA24" s="47">
        <v>0.63636363636363635</v>
      </c>
    </row>
    <row r="25" spans="1:27" x14ac:dyDescent="0.25">
      <c r="A25" s="42" t="s">
        <v>28</v>
      </c>
      <c r="B25" s="48"/>
      <c r="C25" s="48">
        <v>0</v>
      </c>
      <c r="D25" s="48"/>
      <c r="E25" s="48"/>
      <c r="F25" s="48"/>
      <c r="G25" s="48"/>
      <c r="H25" s="48"/>
      <c r="I25" s="48"/>
      <c r="J25" s="48"/>
      <c r="K25" s="48"/>
      <c r="L25" s="48"/>
      <c r="M25" s="48">
        <v>1</v>
      </c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7">
        <v>0.5</v>
      </c>
    </row>
    <row r="26" spans="1:27" x14ac:dyDescent="0.25">
      <c r="A26" s="42" t="s">
        <v>71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>
        <v>1</v>
      </c>
      <c r="S26" s="48"/>
      <c r="T26" s="48"/>
      <c r="U26" s="48"/>
      <c r="V26" s="48"/>
      <c r="W26" s="48"/>
      <c r="X26" s="48"/>
      <c r="Y26" s="48"/>
      <c r="Z26" s="48"/>
      <c r="AA26" s="47">
        <v>1</v>
      </c>
    </row>
    <row r="27" spans="1:27" x14ac:dyDescent="0.25">
      <c r="A27" s="42" t="s">
        <v>48</v>
      </c>
      <c r="B27" s="48">
        <v>1</v>
      </c>
      <c r="C27" s="48">
        <v>1</v>
      </c>
      <c r="D27" s="48"/>
      <c r="E27" s="48"/>
      <c r="F27" s="48"/>
      <c r="G27" s="48"/>
      <c r="H27" s="48">
        <v>1</v>
      </c>
      <c r="I27" s="48">
        <v>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>
        <v>1</v>
      </c>
      <c r="W27" s="48"/>
      <c r="X27" s="48"/>
      <c r="Y27" s="48"/>
      <c r="Z27" s="48"/>
      <c r="AA27" s="47">
        <v>0.8</v>
      </c>
    </row>
    <row r="28" spans="1:27" x14ac:dyDescent="0.25">
      <c r="A28" s="42" t="s">
        <v>21</v>
      </c>
      <c r="B28" s="48"/>
      <c r="C28" s="48"/>
      <c r="D28" s="48"/>
      <c r="E28" s="48"/>
      <c r="F28" s="48"/>
      <c r="G28" s="48"/>
      <c r="H28" s="48"/>
      <c r="I28" s="48"/>
      <c r="J28" s="48">
        <v>0.5</v>
      </c>
      <c r="K28" s="48">
        <v>1</v>
      </c>
      <c r="L28" s="48"/>
      <c r="M28" s="48"/>
      <c r="N28" s="48"/>
      <c r="O28" s="48"/>
      <c r="P28" s="48"/>
      <c r="Q28" s="48"/>
      <c r="R28" s="48"/>
      <c r="S28" s="48">
        <v>1</v>
      </c>
      <c r="T28" s="48"/>
      <c r="U28" s="48"/>
      <c r="V28" s="48">
        <v>1</v>
      </c>
      <c r="W28" s="48"/>
      <c r="X28" s="48"/>
      <c r="Y28" s="48"/>
      <c r="Z28" s="48"/>
      <c r="AA28" s="47">
        <v>0.8</v>
      </c>
    </row>
    <row r="29" spans="1:27" x14ac:dyDescent="0.25">
      <c r="A29" s="42" t="s">
        <v>41</v>
      </c>
      <c r="B29" s="48"/>
      <c r="C29" s="48"/>
      <c r="D29" s="48">
        <v>1</v>
      </c>
      <c r="E29" s="48"/>
      <c r="F29" s="48"/>
      <c r="G29" s="48">
        <v>0</v>
      </c>
      <c r="H29" s="48"/>
      <c r="I29" s="48">
        <v>1</v>
      </c>
      <c r="J29" s="48"/>
      <c r="K29" s="48"/>
      <c r="L29" s="48">
        <v>1</v>
      </c>
      <c r="M29" s="48">
        <v>1</v>
      </c>
      <c r="N29" s="48"/>
      <c r="O29" s="48"/>
      <c r="P29" s="48"/>
      <c r="Q29" s="48"/>
      <c r="R29" s="48">
        <v>1</v>
      </c>
      <c r="S29" s="48">
        <v>0.5</v>
      </c>
      <c r="T29" s="48"/>
      <c r="U29" s="48"/>
      <c r="V29" s="48"/>
      <c r="W29" s="48"/>
      <c r="X29" s="48"/>
      <c r="Y29" s="48"/>
      <c r="Z29" s="48"/>
      <c r="AA29" s="47">
        <v>0.75</v>
      </c>
    </row>
    <row r="30" spans="1:27" x14ac:dyDescent="0.25">
      <c r="A30" s="44" t="s">
        <v>40</v>
      </c>
      <c r="B30" s="43">
        <v>0.66666666666666663</v>
      </c>
      <c r="C30" s="43">
        <v>0.55555555555555558</v>
      </c>
      <c r="D30" s="43">
        <v>1</v>
      </c>
      <c r="E30" s="43">
        <v>1</v>
      </c>
      <c r="F30" s="43">
        <v>0.77777777777777779</v>
      </c>
      <c r="G30" s="43">
        <v>0</v>
      </c>
      <c r="H30" s="43">
        <v>0.375</v>
      </c>
      <c r="I30" s="43">
        <v>0.5</v>
      </c>
      <c r="J30" s="43">
        <v>0.5714285714285714</v>
      </c>
      <c r="K30" s="43">
        <v>1</v>
      </c>
      <c r="L30" s="43">
        <v>0.4</v>
      </c>
      <c r="M30" s="43">
        <v>1</v>
      </c>
      <c r="N30" s="43">
        <v>0.33333333333333331</v>
      </c>
      <c r="O30" s="43">
        <v>1</v>
      </c>
      <c r="P30" s="43">
        <v>1</v>
      </c>
      <c r="Q30" s="43">
        <v>0.5</v>
      </c>
      <c r="R30" s="43">
        <v>1</v>
      </c>
      <c r="S30" s="43">
        <v>0.44444444444444442</v>
      </c>
      <c r="T30" s="43">
        <v>1</v>
      </c>
      <c r="U30" s="43">
        <v>0.8</v>
      </c>
      <c r="V30" s="43">
        <v>0.5</v>
      </c>
      <c r="W30" s="43">
        <v>1</v>
      </c>
      <c r="X30" s="43">
        <v>0.66666666666666663</v>
      </c>
      <c r="Y30" s="43">
        <v>0</v>
      </c>
      <c r="Z30" s="43">
        <v>0.75</v>
      </c>
      <c r="AA30" s="43">
        <v>0.63114754098360659</v>
      </c>
    </row>
  </sheetData>
  <conditionalFormatting pivot="1" sqref="B5:Z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Z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A5:AA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5786-3CD1-4087-BEA0-E7C92CFC16E7}">
  <dimension ref="A2:AH167"/>
  <sheetViews>
    <sheetView topLeftCell="A97" zoomScale="80" zoomScaleNormal="80" workbookViewId="0">
      <selection activeCell="A131" sqref="A131"/>
    </sheetView>
  </sheetViews>
  <sheetFormatPr defaultRowHeight="15" x14ac:dyDescent="0.25"/>
  <cols>
    <col min="2" max="2" width="13.28515625" bestFit="1" customWidth="1"/>
    <col min="7" max="7" width="16.85546875" bestFit="1" customWidth="1"/>
    <col min="21" max="21" width="13.28515625" bestFit="1" customWidth="1"/>
  </cols>
  <sheetData>
    <row r="2" spans="1:34" x14ac:dyDescent="0.25">
      <c r="H2" t="s">
        <v>144</v>
      </c>
      <c r="L2" t="s">
        <v>144</v>
      </c>
      <c r="R2" t="s">
        <v>145</v>
      </c>
      <c r="W2" t="s">
        <v>146</v>
      </c>
    </row>
    <row r="3" spans="1:34" x14ac:dyDescent="0.25">
      <c r="A3" t="s">
        <v>9</v>
      </c>
      <c r="B3" t="s">
        <v>77</v>
      </c>
      <c r="C3" t="s">
        <v>5</v>
      </c>
      <c r="D3" t="s">
        <v>7</v>
      </c>
      <c r="E3" t="s">
        <v>6</v>
      </c>
      <c r="G3" t="s">
        <v>90</v>
      </c>
      <c r="H3" t="s">
        <v>83</v>
      </c>
      <c r="I3" t="s">
        <v>82</v>
      </c>
      <c r="K3" t="s">
        <v>84</v>
      </c>
      <c r="L3" t="s">
        <v>86</v>
      </c>
      <c r="M3" t="s">
        <v>87</v>
      </c>
      <c r="N3" t="s">
        <v>88</v>
      </c>
      <c r="O3" t="s">
        <v>89</v>
      </c>
      <c r="Q3" t="s">
        <v>91</v>
      </c>
      <c r="R3" t="s">
        <v>103</v>
      </c>
      <c r="S3" t="s">
        <v>92</v>
      </c>
      <c r="T3" t="s">
        <v>85</v>
      </c>
      <c r="U3" t="s">
        <v>93</v>
      </c>
      <c r="W3" t="s">
        <v>91</v>
      </c>
      <c r="X3" t="s">
        <v>103</v>
      </c>
      <c r="Y3" t="s">
        <v>92</v>
      </c>
      <c r="Z3" t="s">
        <v>85</v>
      </c>
      <c r="AA3" t="s">
        <v>93</v>
      </c>
    </row>
    <row r="4" spans="1:34" x14ac:dyDescent="0.25">
      <c r="A4">
        <f>restart_Mar_2025!K2</f>
        <v>1</v>
      </c>
      <c r="B4">
        <f>restart_Mar_2025!E2</f>
        <v>100</v>
      </c>
      <c r="C4">
        <f>restart_Mar_2025!F2</f>
        <v>108</v>
      </c>
      <c r="D4">
        <f>restart_Mar_2025!I2</f>
        <v>8</v>
      </c>
      <c r="E4">
        <f>C4+B4</f>
        <v>208</v>
      </c>
      <c r="H4">
        <f t="array" ref="H4:H32">FREQUENCY(B4:B81002,G5:G32)</f>
        <v>0</v>
      </c>
      <c r="I4">
        <f t="array" ref="I4:I32">FREQUENCY(C4:C81002,G5:G32)</f>
        <v>0</v>
      </c>
      <c r="L4">
        <f>H4/SUM($H$4:$H$32)</f>
        <v>0</v>
      </c>
      <c r="M4">
        <f t="shared" ref="M4:M32" si="0">I4/SUM(_xlfn.ANCHORARRAY($I$4))</f>
        <v>0</v>
      </c>
      <c r="N4">
        <f>SUM($L$4:L4)</f>
        <v>0</v>
      </c>
      <c r="O4">
        <f>SUM($M$4:M4)</f>
        <v>0</v>
      </c>
      <c r="Q4">
        <v>0</v>
      </c>
      <c r="R4">
        <v>0.5</v>
      </c>
      <c r="S4" cm="1">
        <f t="array" ref="S4:S69">FREQUENCY(D4:D1002,Q5:Q69)</f>
        <v>9</v>
      </c>
      <c r="T4">
        <f>S4/SUM($S$4:$S$69)</f>
        <v>6.9767441860465115E-2</v>
      </c>
      <c r="U4">
        <f>SUM(T$4:T4)</f>
        <v>6.9767441860465115E-2</v>
      </c>
      <c r="W4">
        <v>120</v>
      </c>
      <c r="X4">
        <f>AVERAGE(W4:W5)</f>
        <v>122.5</v>
      </c>
      <c r="Y4" cm="1">
        <f t="array" ref="Y4:Y50">FREQUENCY(E4:E1002,W5:W50)</f>
        <v>0</v>
      </c>
      <c r="Z4">
        <f>Y4/SUM($Y$4:$Y$50)</f>
        <v>0</v>
      </c>
      <c r="AA4">
        <f>SUM(Z$4:Z4)</f>
        <v>0</v>
      </c>
    </row>
    <row r="5" spans="1:34" x14ac:dyDescent="0.25">
      <c r="A5">
        <f>restart_Mar_2025!K3</f>
        <v>2</v>
      </c>
      <c r="B5">
        <f>restart_Mar_2025!E3</f>
        <v>115</v>
      </c>
      <c r="C5">
        <f>restart_Mar_2025!F3</f>
        <v>130</v>
      </c>
      <c r="D5">
        <f>restart_Mar_2025!I3</f>
        <v>15</v>
      </c>
      <c r="E5">
        <f t="shared" ref="E5:E68" si="1">C5+B5</f>
        <v>245</v>
      </c>
      <c r="G5">
        <v>50</v>
      </c>
      <c r="H5">
        <v>0</v>
      </c>
      <c r="I5">
        <v>0</v>
      </c>
      <c r="K5">
        <f>G5+2.5</f>
        <v>52.5</v>
      </c>
      <c r="L5">
        <f t="shared" ref="L5:L32" si="2">H5/SUM($H$4:$H$32)</f>
        <v>0</v>
      </c>
      <c r="M5">
        <f t="shared" si="0"/>
        <v>0</v>
      </c>
      <c r="N5">
        <f>SUM($L$4:L5)</f>
        <v>0</v>
      </c>
      <c r="O5">
        <f>SUM($M$4:M5)</f>
        <v>0</v>
      </c>
      <c r="Q5">
        <v>1</v>
      </c>
      <c r="R5">
        <f>R4+1</f>
        <v>1.5</v>
      </c>
      <c r="S5">
        <v>3</v>
      </c>
      <c r="T5">
        <f t="shared" ref="T5:T68" si="3">S5/SUM($S$4:$S$69)</f>
        <v>2.3255813953488372E-2</v>
      </c>
      <c r="U5">
        <f>SUM(T$4:T5)</f>
        <v>9.3023255813953487E-2</v>
      </c>
      <c r="W5">
        <f>W4+5</f>
        <v>125</v>
      </c>
      <c r="X5">
        <f t="shared" ref="X5:X49" si="4">AVERAGE(W5:W6)</f>
        <v>127.5</v>
      </c>
      <c r="Y5">
        <v>0</v>
      </c>
      <c r="Z5">
        <f t="shared" ref="Z5:Z50" si="5">Y5/SUM($Y$4:$Y$50)</f>
        <v>0</v>
      </c>
      <c r="AA5">
        <f>SUM(Z$4:Z5)</f>
        <v>0</v>
      </c>
    </row>
    <row r="6" spans="1:34" x14ac:dyDescent="0.25">
      <c r="A6">
        <f>restart_Mar_2025!K4</f>
        <v>3</v>
      </c>
      <c r="B6">
        <f>restart_Mar_2025!E4</f>
        <v>78</v>
      </c>
      <c r="C6">
        <f>restart_Mar_2025!F4</f>
        <v>82</v>
      </c>
      <c r="D6">
        <f>restart_Mar_2025!I4</f>
        <v>4</v>
      </c>
      <c r="E6">
        <f t="shared" si="1"/>
        <v>160</v>
      </c>
      <c r="G6">
        <f>G5+5</f>
        <v>55</v>
      </c>
      <c r="H6">
        <v>0</v>
      </c>
      <c r="I6">
        <v>0</v>
      </c>
      <c r="K6">
        <f t="shared" ref="K6:K32" si="6">G6+2.5</f>
        <v>57.5</v>
      </c>
      <c r="L6">
        <f t="shared" si="2"/>
        <v>0</v>
      </c>
      <c r="M6">
        <f t="shared" si="0"/>
        <v>0</v>
      </c>
      <c r="N6">
        <f>SUM($L$4:L6)</f>
        <v>0</v>
      </c>
      <c r="O6">
        <f>SUM($M$4:M6)</f>
        <v>0</v>
      </c>
      <c r="Q6">
        <v>2</v>
      </c>
      <c r="R6">
        <f t="shared" ref="R6:R7" si="7">R5+1</f>
        <v>2.5</v>
      </c>
      <c r="S6">
        <v>8</v>
      </c>
      <c r="T6">
        <f t="shared" si="3"/>
        <v>6.2015503875968991E-2</v>
      </c>
      <c r="U6">
        <f>SUM(T$4:T6)</f>
        <v>0.15503875968992248</v>
      </c>
      <c r="W6">
        <f t="shared" ref="W6:W50" si="8">W5+5</f>
        <v>130</v>
      </c>
      <c r="X6">
        <f t="shared" si="4"/>
        <v>132.5</v>
      </c>
      <c r="Y6">
        <v>0</v>
      </c>
      <c r="Z6">
        <f t="shared" si="5"/>
        <v>0</v>
      </c>
      <c r="AA6">
        <f>SUM(Z$4:Z6)</f>
        <v>0</v>
      </c>
      <c r="AE6" t="s">
        <v>75</v>
      </c>
      <c r="AF6">
        <f>MAX(A4:A1002)</f>
        <v>129</v>
      </c>
    </row>
    <row r="7" spans="1:34" x14ac:dyDescent="0.25">
      <c r="A7">
        <f>restart_Mar_2025!K5</f>
        <v>4</v>
      </c>
      <c r="B7">
        <f>restart_Mar_2025!E5</f>
        <v>106</v>
      </c>
      <c r="C7">
        <f>restart_Mar_2025!F5</f>
        <v>128</v>
      </c>
      <c r="D7">
        <f>restart_Mar_2025!I5</f>
        <v>22</v>
      </c>
      <c r="E7">
        <f t="shared" si="1"/>
        <v>234</v>
      </c>
      <c r="G7">
        <f t="shared" ref="G7:G32" si="9">G6+5</f>
        <v>60</v>
      </c>
      <c r="H7">
        <v>0</v>
      </c>
      <c r="I7">
        <v>1</v>
      </c>
      <c r="K7">
        <f t="shared" si="6"/>
        <v>62.5</v>
      </c>
      <c r="L7">
        <f t="shared" si="2"/>
        <v>0</v>
      </c>
      <c r="M7">
        <f t="shared" si="0"/>
        <v>7.7519379844961239E-3</v>
      </c>
      <c r="N7">
        <f>SUM($L$4:L7)</f>
        <v>0</v>
      </c>
      <c r="O7">
        <f>SUM($M$4:M7)</f>
        <v>7.7519379844961239E-3</v>
      </c>
      <c r="Q7">
        <f>Q6+1</f>
        <v>3</v>
      </c>
      <c r="R7">
        <f t="shared" si="7"/>
        <v>3.5</v>
      </c>
      <c r="S7">
        <v>9</v>
      </c>
      <c r="T7">
        <f t="shared" si="3"/>
        <v>6.9767441860465115E-2</v>
      </c>
      <c r="U7">
        <f>SUM(T$4:T7)</f>
        <v>0.22480620155038761</v>
      </c>
      <c r="W7">
        <f t="shared" si="8"/>
        <v>135</v>
      </c>
      <c r="X7">
        <f t="shared" si="4"/>
        <v>137.5</v>
      </c>
      <c r="Y7">
        <v>0</v>
      </c>
      <c r="Z7">
        <f t="shared" si="5"/>
        <v>0</v>
      </c>
      <c r="AA7">
        <f>SUM(Z$4:Z7)</f>
        <v>0</v>
      </c>
    </row>
    <row r="8" spans="1:34" x14ac:dyDescent="0.25">
      <c r="A8">
        <f>restart_Mar_2025!K6</f>
        <v>5</v>
      </c>
      <c r="B8">
        <f>restart_Mar_2025!E6</f>
        <v>103</v>
      </c>
      <c r="C8">
        <f>restart_Mar_2025!F6</f>
        <v>135</v>
      </c>
      <c r="D8">
        <f>restart_Mar_2025!I6</f>
        <v>32</v>
      </c>
      <c r="E8">
        <f t="shared" si="1"/>
        <v>238</v>
      </c>
      <c r="G8">
        <f t="shared" si="9"/>
        <v>65</v>
      </c>
      <c r="H8">
        <v>0</v>
      </c>
      <c r="I8">
        <v>1</v>
      </c>
      <c r="K8">
        <f t="shared" si="6"/>
        <v>67.5</v>
      </c>
      <c r="L8">
        <f t="shared" si="2"/>
        <v>0</v>
      </c>
      <c r="M8">
        <f t="shared" si="0"/>
        <v>7.7519379844961239E-3</v>
      </c>
      <c r="N8">
        <f>SUM($L$4:L8)</f>
        <v>0</v>
      </c>
      <c r="O8">
        <f>SUM($M$4:M8)</f>
        <v>1.5503875968992248E-2</v>
      </c>
      <c r="Q8">
        <f t="shared" ref="Q8:Q51" si="10">Q7+1</f>
        <v>4</v>
      </c>
      <c r="R8">
        <f t="shared" ref="R8:R51" si="11">R7+1</f>
        <v>4.5</v>
      </c>
      <c r="S8">
        <v>8</v>
      </c>
      <c r="T8">
        <f t="shared" si="3"/>
        <v>6.2015503875968991E-2</v>
      </c>
      <c r="U8">
        <f>SUM(T$4:T8)</f>
        <v>0.2868217054263566</v>
      </c>
      <c r="W8">
        <f t="shared" si="8"/>
        <v>140</v>
      </c>
      <c r="X8">
        <f t="shared" si="4"/>
        <v>142.5</v>
      </c>
      <c r="Y8">
        <v>0</v>
      </c>
      <c r="Z8">
        <f t="shared" si="5"/>
        <v>0</v>
      </c>
      <c r="AA8">
        <f>SUM(Z$4:Z8)</f>
        <v>0</v>
      </c>
      <c r="AF8" s="34" t="s">
        <v>34</v>
      </c>
      <c r="AG8" s="34" t="s">
        <v>35</v>
      </c>
    </row>
    <row r="9" spans="1:34" x14ac:dyDescent="0.25">
      <c r="A9">
        <f>restart_Mar_2025!K7</f>
        <v>6</v>
      </c>
      <c r="B9">
        <f>restart_Mar_2025!E7</f>
        <v>82</v>
      </c>
      <c r="C9">
        <f>restart_Mar_2025!F7</f>
        <v>104</v>
      </c>
      <c r="D9">
        <f>restart_Mar_2025!I7</f>
        <v>22</v>
      </c>
      <c r="E9">
        <f t="shared" si="1"/>
        <v>186</v>
      </c>
      <c r="G9">
        <f t="shared" si="9"/>
        <v>70</v>
      </c>
      <c r="H9">
        <v>3</v>
      </c>
      <c r="I9">
        <v>5</v>
      </c>
      <c r="K9">
        <f t="shared" si="6"/>
        <v>72.5</v>
      </c>
      <c r="L9">
        <f t="shared" si="2"/>
        <v>2.3255813953488372E-2</v>
      </c>
      <c r="M9">
        <f t="shared" si="0"/>
        <v>3.875968992248062E-2</v>
      </c>
      <c r="N9">
        <f>SUM($L$4:L9)</f>
        <v>2.3255813953488372E-2</v>
      </c>
      <c r="O9">
        <f>SUM($M$4:M9)</f>
        <v>5.4263565891472867E-2</v>
      </c>
      <c r="Q9">
        <f t="shared" si="10"/>
        <v>5</v>
      </c>
      <c r="R9">
        <f t="shared" si="11"/>
        <v>5.5</v>
      </c>
      <c r="S9">
        <v>5</v>
      </c>
      <c r="T9">
        <f t="shared" si="3"/>
        <v>3.875968992248062E-2</v>
      </c>
      <c r="U9">
        <f>SUM(T$4:T9)</f>
        <v>0.32558139534883723</v>
      </c>
      <c r="W9">
        <f t="shared" si="8"/>
        <v>145</v>
      </c>
      <c r="X9">
        <f t="shared" si="4"/>
        <v>147.5</v>
      </c>
      <c r="Y9">
        <v>0</v>
      </c>
      <c r="Z9">
        <f t="shared" si="5"/>
        <v>0</v>
      </c>
      <c r="AA9">
        <f>SUM(Z$4:Z9)</f>
        <v>0</v>
      </c>
      <c r="AE9" s="1" t="s">
        <v>72</v>
      </c>
      <c r="AF9">
        <f>restart_Mar_2025!AH11</f>
        <v>175</v>
      </c>
      <c r="AG9">
        <f>restart_Mar_2025!AI11</f>
        <v>176</v>
      </c>
    </row>
    <row r="10" spans="1:34" x14ac:dyDescent="0.25">
      <c r="A10">
        <f>restart_Mar_2025!K8</f>
        <v>7</v>
      </c>
      <c r="B10">
        <f>restart_Mar_2025!E8</f>
        <v>130</v>
      </c>
      <c r="C10">
        <f>restart_Mar_2025!F8</f>
        <v>98</v>
      </c>
      <c r="D10">
        <f>restart_Mar_2025!I8</f>
        <v>32</v>
      </c>
      <c r="E10">
        <f t="shared" si="1"/>
        <v>228</v>
      </c>
      <c r="G10">
        <f t="shared" si="9"/>
        <v>75</v>
      </c>
      <c r="H10">
        <v>7</v>
      </c>
      <c r="I10">
        <v>5</v>
      </c>
      <c r="K10">
        <f t="shared" si="6"/>
        <v>77.5</v>
      </c>
      <c r="L10">
        <f t="shared" si="2"/>
        <v>5.4263565891472867E-2</v>
      </c>
      <c r="M10">
        <f t="shared" si="0"/>
        <v>3.875968992248062E-2</v>
      </c>
      <c r="N10">
        <f>SUM($L$4:L10)</f>
        <v>7.7519379844961239E-2</v>
      </c>
      <c r="O10">
        <f>SUM($M$4:M10)</f>
        <v>9.3023255813953487E-2</v>
      </c>
      <c r="Q10">
        <f t="shared" si="10"/>
        <v>6</v>
      </c>
      <c r="R10">
        <f t="shared" si="11"/>
        <v>6.5</v>
      </c>
      <c r="S10">
        <v>3</v>
      </c>
      <c r="T10">
        <f t="shared" si="3"/>
        <v>2.3255813953488372E-2</v>
      </c>
      <c r="U10">
        <f>SUM(T$4:T10)</f>
        <v>0.34883720930232559</v>
      </c>
      <c r="W10">
        <f t="shared" si="8"/>
        <v>150</v>
      </c>
      <c r="X10">
        <f t="shared" si="4"/>
        <v>152.5</v>
      </c>
      <c r="Y10">
        <v>5</v>
      </c>
      <c r="Z10">
        <f t="shared" si="5"/>
        <v>3.875968992248062E-2</v>
      </c>
      <c r="AA10">
        <f>SUM(Z$4:Z10)</f>
        <v>3.875968992248062E-2</v>
      </c>
      <c r="AE10" s="1" t="s">
        <v>74</v>
      </c>
      <c r="AF10">
        <f>restart_Mar_2025!AH12</f>
        <v>72</v>
      </c>
      <c r="AG10">
        <f>restart_Mar_2025!AI12</f>
        <v>61</v>
      </c>
    </row>
    <row r="11" spans="1:34" x14ac:dyDescent="0.25">
      <c r="A11">
        <f>restart_Mar_2025!K9</f>
        <v>8</v>
      </c>
      <c r="B11">
        <f>restart_Mar_2025!E9</f>
        <v>102</v>
      </c>
      <c r="C11">
        <f>restart_Mar_2025!F9</f>
        <v>97</v>
      </c>
      <c r="D11">
        <f>restart_Mar_2025!I9</f>
        <v>5</v>
      </c>
      <c r="E11">
        <f t="shared" si="1"/>
        <v>199</v>
      </c>
      <c r="G11">
        <f t="shared" si="9"/>
        <v>80</v>
      </c>
      <c r="H11">
        <v>2</v>
      </c>
      <c r="I11">
        <v>7</v>
      </c>
      <c r="K11">
        <f t="shared" si="6"/>
        <v>82.5</v>
      </c>
      <c r="L11">
        <f t="shared" si="2"/>
        <v>1.5503875968992248E-2</v>
      </c>
      <c r="M11">
        <f t="shared" si="0"/>
        <v>5.4263565891472867E-2</v>
      </c>
      <c r="N11">
        <f>SUM($L$4:L11)</f>
        <v>9.3023255813953487E-2</v>
      </c>
      <c r="O11">
        <f>SUM($M$4:M11)</f>
        <v>0.14728682170542634</v>
      </c>
      <c r="Q11">
        <f t="shared" si="10"/>
        <v>7</v>
      </c>
      <c r="R11">
        <f t="shared" si="11"/>
        <v>7.5</v>
      </c>
      <c r="S11">
        <v>7</v>
      </c>
      <c r="T11">
        <f t="shared" si="3"/>
        <v>5.4263565891472867E-2</v>
      </c>
      <c r="U11">
        <f>SUM(T$4:T11)</f>
        <v>0.40310077519379844</v>
      </c>
      <c r="W11">
        <f t="shared" si="8"/>
        <v>155</v>
      </c>
      <c r="X11">
        <f t="shared" si="4"/>
        <v>157.5</v>
      </c>
      <c r="Y11">
        <v>1</v>
      </c>
      <c r="Z11">
        <f t="shared" si="5"/>
        <v>7.7519379844961239E-3</v>
      </c>
      <c r="AA11">
        <f>SUM(Z$4:Z11)</f>
        <v>4.6511627906976744E-2</v>
      </c>
      <c r="AE11" s="1" t="s">
        <v>52</v>
      </c>
      <c r="AF11">
        <f>restart_Mar_2025!AH13</f>
        <v>111.6046511627907</v>
      </c>
      <c r="AG11">
        <f>restart_Mar_2025!AI13</f>
        <v>104.41860465116279</v>
      </c>
    </row>
    <row r="12" spans="1:34" x14ac:dyDescent="0.25">
      <c r="A12">
        <f>restart_Mar_2025!K10</f>
        <v>9</v>
      </c>
      <c r="B12">
        <f>restart_Mar_2025!E10</f>
        <v>101</v>
      </c>
      <c r="C12">
        <f>restart_Mar_2025!F10</f>
        <v>109</v>
      </c>
      <c r="D12">
        <f>restart_Mar_2025!I10</f>
        <v>8</v>
      </c>
      <c r="E12">
        <f t="shared" si="1"/>
        <v>210</v>
      </c>
      <c r="G12">
        <f t="shared" si="9"/>
        <v>85</v>
      </c>
      <c r="H12">
        <v>7</v>
      </c>
      <c r="I12">
        <v>11</v>
      </c>
      <c r="K12">
        <f t="shared" si="6"/>
        <v>87.5</v>
      </c>
      <c r="L12">
        <f t="shared" si="2"/>
        <v>5.4263565891472867E-2</v>
      </c>
      <c r="M12">
        <f t="shared" si="0"/>
        <v>8.5271317829457363E-2</v>
      </c>
      <c r="N12">
        <f>SUM($L$4:L12)</f>
        <v>0.14728682170542634</v>
      </c>
      <c r="O12">
        <f>SUM($M$4:M12)</f>
        <v>0.23255813953488369</v>
      </c>
      <c r="Q12">
        <f t="shared" si="10"/>
        <v>8</v>
      </c>
      <c r="R12">
        <f t="shared" si="11"/>
        <v>8.5</v>
      </c>
      <c r="S12">
        <v>2</v>
      </c>
      <c r="T12">
        <f t="shared" si="3"/>
        <v>1.5503875968992248E-2</v>
      </c>
      <c r="U12">
        <f>SUM(T$4:T12)</f>
        <v>0.41860465116279066</v>
      </c>
      <c r="W12">
        <f t="shared" si="8"/>
        <v>160</v>
      </c>
      <c r="X12">
        <f t="shared" si="4"/>
        <v>162.5</v>
      </c>
      <c r="Y12">
        <v>3</v>
      </c>
      <c r="Z12">
        <f t="shared" si="5"/>
        <v>2.3255813953488372E-2</v>
      </c>
      <c r="AA12">
        <f>SUM(Z$4:Z12)</f>
        <v>6.9767441860465115E-2</v>
      </c>
      <c r="AE12" s="1" t="s">
        <v>73</v>
      </c>
      <c r="AF12">
        <f>restart_Mar_2025!AH14</f>
        <v>110</v>
      </c>
      <c r="AG12">
        <f>restart_Mar_2025!AI14</f>
        <v>104</v>
      </c>
    </row>
    <row r="13" spans="1:34" x14ac:dyDescent="0.25">
      <c r="A13">
        <f>restart_Mar_2025!K11</f>
        <v>10</v>
      </c>
      <c r="B13">
        <f>restart_Mar_2025!E11</f>
        <v>98</v>
      </c>
      <c r="C13">
        <f>restart_Mar_2025!F11</f>
        <v>94</v>
      </c>
      <c r="D13">
        <f>restart_Mar_2025!I11</f>
        <v>4</v>
      </c>
      <c r="E13">
        <f t="shared" si="1"/>
        <v>192</v>
      </c>
      <c r="G13">
        <f t="shared" si="9"/>
        <v>90</v>
      </c>
      <c r="H13">
        <v>10</v>
      </c>
      <c r="I13">
        <v>13</v>
      </c>
      <c r="K13">
        <f t="shared" si="6"/>
        <v>92.5</v>
      </c>
      <c r="L13">
        <f t="shared" si="2"/>
        <v>7.7519379844961239E-2</v>
      </c>
      <c r="M13">
        <f t="shared" si="0"/>
        <v>0.10077519379844961</v>
      </c>
      <c r="N13">
        <f>SUM($L$4:L13)</f>
        <v>0.22480620155038758</v>
      </c>
      <c r="O13">
        <f>SUM($M$4:M13)</f>
        <v>0.33333333333333331</v>
      </c>
      <c r="Q13">
        <f t="shared" si="10"/>
        <v>9</v>
      </c>
      <c r="R13">
        <f t="shared" si="11"/>
        <v>9.5</v>
      </c>
      <c r="S13">
        <v>4</v>
      </c>
      <c r="T13">
        <f t="shared" si="3"/>
        <v>3.1007751937984496E-2</v>
      </c>
      <c r="U13">
        <f>SUM(T$4:T13)</f>
        <v>0.44961240310077516</v>
      </c>
      <c r="W13">
        <f t="shared" si="8"/>
        <v>165</v>
      </c>
      <c r="X13">
        <f t="shared" si="4"/>
        <v>167.5</v>
      </c>
      <c r="Y13">
        <v>3</v>
      </c>
      <c r="Z13">
        <f t="shared" si="5"/>
        <v>2.3255813953488372E-2</v>
      </c>
      <c r="AA13">
        <f>SUM(Z$4:Z13)</f>
        <v>9.3023255813953487E-2</v>
      </c>
    </row>
    <row r="14" spans="1:34" x14ac:dyDescent="0.25">
      <c r="A14">
        <f>restart_Mar_2025!K12</f>
        <v>11</v>
      </c>
      <c r="B14">
        <f>restart_Mar_2025!E12</f>
        <v>125</v>
      </c>
      <c r="C14">
        <f>restart_Mar_2025!F12</f>
        <v>98</v>
      </c>
      <c r="D14">
        <f>restart_Mar_2025!I12</f>
        <v>27</v>
      </c>
      <c r="E14">
        <f t="shared" si="1"/>
        <v>223</v>
      </c>
      <c r="G14">
        <f t="shared" si="9"/>
        <v>95</v>
      </c>
      <c r="H14">
        <v>12</v>
      </c>
      <c r="I14">
        <v>15</v>
      </c>
      <c r="K14">
        <f t="shared" si="6"/>
        <v>97.5</v>
      </c>
      <c r="L14">
        <f t="shared" si="2"/>
        <v>9.3023255813953487E-2</v>
      </c>
      <c r="M14">
        <f t="shared" si="0"/>
        <v>0.11627906976744186</v>
      </c>
      <c r="N14">
        <f>SUM($L$4:L14)</f>
        <v>0.31782945736434109</v>
      </c>
      <c r="O14">
        <f>SUM($M$4:M14)</f>
        <v>0.44961240310077516</v>
      </c>
      <c r="Q14">
        <f t="shared" si="10"/>
        <v>10</v>
      </c>
      <c r="R14">
        <f t="shared" si="11"/>
        <v>10.5</v>
      </c>
      <c r="S14">
        <v>5</v>
      </c>
      <c r="T14">
        <f t="shared" si="3"/>
        <v>3.875968992248062E-2</v>
      </c>
      <c r="U14">
        <f>SUM(T$4:T14)</f>
        <v>0.48837209302325579</v>
      </c>
      <c r="W14">
        <f t="shared" si="8"/>
        <v>170</v>
      </c>
      <c r="X14">
        <f t="shared" si="4"/>
        <v>172.5</v>
      </c>
      <c r="Y14">
        <v>1</v>
      </c>
      <c r="Z14">
        <f t="shared" si="5"/>
        <v>7.7519379844961239E-3</v>
      </c>
      <c r="AA14">
        <f>SUM(Z$4:Z14)</f>
        <v>0.10077519379844961</v>
      </c>
      <c r="AF14" t="s">
        <v>79</v>
      </c>
      <c r="AG14" t="s">
        <v>80</v>
      </c>
      <c r="AH14" t="s">
        <v>81</v>
      </c>
    </row>
    <row r="15" spans="1:34" x14ac:dyDescent="0.25">
      <c r="A15">
        <f>restart_Mar_2025!K13</f>
        <v>12</v>
      </c>
      <c r="B15">
        <f>restart_Mar_2025!E13</f>
        <v>98</v>
      </c>
      <c r="C15">
        <f>restart_Mar_2025!F13</f>
        <v>83</v>
      </c>
      <c r="D15">
        <f>restart_Mar_2025!I13</f>
        <v>15</v>
      </c>
      <c r="E15">
        <f t="shared" si="1"/>
        <v>181</v>
      </c>
      <c r="G15">
        <f t="shared" si="9"/>
        <v>100</v>
      </c>
      <c r="H15">
        <v>13</v>
      </c>
      <c r="I15">
        <v>15</v>
      </c>
      <c r="K15">
        <f t="shared" si="6"/>
        <v>102.5</v>
      </c>
      <c r="L15">
        <f t="shared" si="2"/>
        <v>0.10077519379844961</v>
      </c>
      <c r="M15">
        <f t="shared" si="0"/>
        <v>0.11627906976744186</v>
      </c>
      <c r="N15">
        <f>SUM($L$4:L15)</f>
        <v>0.41860465116279072</v>
      </c>
      <c r="O15">
        <f>SUM($M$4:M15)</f>
        <v>0.56589147286821706</v>
      </c>
      <c r="Q15">
        <f t="shared" si="10"/>
        <v>11</v>
      </c>
      <c r="R15">
        <f t="shared" si="11"/>
        <v>11.5</v>
      </c>
      <c r="S15">
        <v>3</v>
      </c>
      <c r="T15">
        <f t="shared" si="3"/>
        <v>2.3255813953488372E-2</v>
      </c>
      <c r="U15">
        <f>SUM(T$4:T15)</f>
        <v>0.51162790697674421</v>
      </c>
      <c r="W15">
        <f t="shared" si="8"/>
        <v>175</v>
      </c>
      <c r="X15">
        <f t="shared" si="4"/>
        <v>177.5</v>
      </c>
      <c r="Y15">
        <v>6</v>
      </c>
      <c r="Z15">
        <f t="shared" si="5"/>
        <v>4.6511627906976744E-2</v>
      </c>
      <c r="AA15">
        <f>SUM(Z$4:Z15)</f>
        <v>0.14728682170542634</v>
      </c>
      <c r="AE15" s="1" t="s">
        <v>78</v>
      </c>
      <c r="AF15">
        <f>MIN(AF10:AG10)</f>
        <v>61</v>
      </c>
      <c r="AG15">
        <f>MAX(AF9:AG9)</f>
        <v>176</v>
      </c>
      <c r="AH15">
        <f>AG15-AF15</f>
        <v>115</v>
      </c>
    </row>
    <row r="16" spans="1:34" x14ac:dyDescent="0.25">
      <c r="A16">
        <f>restart_Mar_2025!K14</f>
        <v>13</v>
      </c>
      <c r="B16">
        <f>restart_Mar_2025!E14</f>
        <v>72</v>
      </c>
      <c r="C16">
        <f>restart_Mar_2025!F14</f>
        <v>90</v>
      </c>
      <c r="D16">
        <f>restart_Mar_2025!I14</f>
        <v>18</v>
      </c>
      <c r="E16">
        <f t="shared" si="1"/>
        <v>162</v>
      </c>
      <c r="G16">
        <f t="shared" si="9"/>
        <v>105</v>
      </c>
      <c r="H16">
        <v>11</v>
      </c>
      <c r="I16">
        <v>14</v>
      </c>
      <c r="K16">
        <f t="shared" si="6"/>
        <v>107.5</v>
      </c>
      <c r="L16">
        <f t="shared" si="2"/>
        <v>8.5271317829457363E-2</v>
      </c>
      <c r="M16">
        <f t="shared" si="0"/>
        <v>0.10852713178294573</v>
      </c>
      <c r="N16">
        <f>SUM($L$4:L16)</f>
        <v>0.50387596899224807</v>
      </c>
      <c r="O16">
        <f>SUM($M$4:M16)</f>
        <v>0.67441860465116277</v>
      </c>
      <c r="Q16">
        <f t="shared" si="10"/>
        <v>12</v>
      </c>
      <c r="R16">
        <f t="shared" si="11"/>
        <v>12.5</v>
      </c>
      <c r="S16">
        <v>0</v>
      </c>
      <c r="T16">
        <f t="shared" si="3"/>
        <v>0</v>
      </c>
      <c r="U16">
        <f>SUM(T$4:T16)</f>
        <v>0.51162790697674421</v>
      </c>
      <c r="W16">
        <f t="shared" si="8"/>
        <v>180</v>
      </c>
      <c r="X16">
        <f t="shared" si="4"/>
        <v>182.5</v>
      </c>
      <c r="Y16">
        <v>5</v>
      </c>
      <c r="Z16">
        <f t="shared" si="5"/>
        <v>3.875968992248062E-2</v>
      </c>
      <c r="AA16">
        <f>SUM(Z$4:Z16)</f>
        <v>0.18604651162790697</v>
      </c>
    </row>
    <row r="17" spans="1:32" x14ac:dyDescent="0.25">
      <c r="A17">
        <f>restart_Mar_2025!K15</f>
        <v>14</v>
      </c>
      <c r="B17">
        <f>restart_Mar_2025!E15</f>
        <v>117</v>
      </c>
      <c r="C17">
        <f>restart_Mar_2025!F15</f>
        <v>80</v>
      </c>
      <c r="D17">
        <f>restart_Mar_2025!I15</f>
        <v>37</v>
      </c>
      <c r="E17">
        <f t="shared" si="1"/>
        <v>197</v>
      </c>
      <c r="G17">
        <f t="shared" si="9"/>
        <v>110</v>
      </c>
      <c r="H17">
        <v>13</v>
      </c>
      <c r="I17">
        <v>13</v>
      </c>
      <c r="K17">
        <f t="shared" si="6"/>
        <v>112.5</v>
      </c>
      <c r="L17">
        <f t="shared" si="2"/>
        <v>0.10077519379844961</v>
      </c>
      <c r="M17">
        <f t="shared" si="0"/>
        <v>0.10077519379844961</v>
      </c>
      <c r="N17">
        <f>SUM($L$4:L17)</f>
        <v>0.60465116279069764</v>
      </c>
      <c r="O17">
        <f>SUM($M$4:M17)</f>
        <v>0.77519379844961234</v>
      </c>
      <c r="Q17">
        <f t="shared" si="10"/>
        <v>13</v>
      </c>
      <c r="R17">
        <f t="shared" si="11"/>
        <v>13.5</v>
      </c>
      <c r="S17">
        <v>1</v>
      </c>
      <c r="T17">
        <f t="shared" si="3"/>
        <v>7.7519379844961239E-3</v>
      </c>
      <c r="U17">
        <f>SUM(T$4:T17)</f>
        <v>0.51937984496124034</v>
      </c>
      <c r="W17">
        <f t="shared" si="8"/>
        <v>185</v>
      </c>
      <c r="X17">
        <f t="shared" si="4"/>
        <v>187.5</v>
      </c>
      <c r="Y17">
        <v>6</v>
      </c>
      <c r="Z17">
        <f t="shared" si="5"/>
        <v>4.6511627906976744E-2</v>
      </c>
      <c r="AA17">
        <f>SUM(Z$4:Z17)</f>
        <v>0.23255813953488372</v>
      </c>
    </row>
    <row r="18" spans="1:32" x14ac:dyDescent="0.25">
      <c r="A18">
        <f>restart_Mar_2025!K16</f>
        <v>15</v>
      </c>
      <c r="B18">
        <f>restart_Mar_2025!E16</f>
        <v>109</v>
      </c>
      <c r="C18">
        <f>restart_Mar_2025!F16</f>
        <v>112</v>
      </c>
      <c r="D18">
        <f>restart_Mar_2025!I16</f>
        <v>3</v>
      </c>
      <c r="E18">
        <f t="shared" si="1"/>
        <v>221</v>
      </c>
      <c r="G18">
        <f t="shared" si="9"/>
        <v>115</v>
      </c>
      <c r="H18">
        <v>7</v>
      </c>
      <c r="I18">
        <v>6</v>
      </c>
      <c r="K18">
        <f t="shared" si="6"/>
        <v>117.5</v>
      </c>
      <c r="L18">
        <f t="shared" si="2"/>
        <v>5.4263565891472867E-2</v>
      </c>
      <c r="M18">
        <f t="shared" si="0"/>
        <v>4.6511627906976744E-2</v>
      </c>
      <c r="N18">
        <f>SUM($L$4:L18)</f>
        <v>0.65891472868217049</v>
      </c>
      <c r="O18">
        <f>SUM($M$4:M18)</f>
        <v>0.82170542635658905</v>
      </c>
      <c r="Q18">
        <f t="shared" si="10"/>
        <v>14</v>
      </c>
      <c r="R18">
        <f t="shared" si="11"/>
        <v>14.5</v>
      </c>
      <c r="S18">
        <v>3</v>
      </c>
      <c r="T18">
        <f t="shared" si="3"/>
        <v>2.3255813953488372E-2</v>
      </c>
      <c r="U18">
        <f>SUM(T$4:T18)</f>
        <v>0.54263565891472876</v>
      </c>
      <c r="W18">
        <f t="shared" si="8"/>
        <v>190</v>
      </c>
      <c r="X18">
        <f t="shared" si="4"/>
        <v>192.5</v>
      </c>
      <c r="Y18">
        <v>7</v>
      </c>
      <c r="Z18">
        <f t="shared" si="5"/>
        <v>5.4263565891472867E-2</v>
      </c>
      <c r="AA18">
        <f>SUM(Z$4:Z18)</f>
        <v>0.2868217054263566</v>
      </c>
    </row>
    <row r="19" spans="1:32" x14ac:dyDescent="0.25">
      <c r="A19">
        <f>restart_Mar_2025!K17</f>
        <v>16</v>
      </c>
      <c r="B19">
        <f>restart_Mar_2025!E17</f>
        <v>102</v>
      </c>
      <c r="C19">
        <f>restart_Mar_2025!F17</f>
        <v>103</v>
      </c>
      <c r="D19">
        <f>restart_Mar_2025!I17</f>
        <v>1</v>
      </c>
      <c r="E19">
        <f t="shared" si="1"/>
        <v>205</v>
      </c>
      <c r="G19">
        <f t="shared" si="9"/>
        <v>120</v>
      </c>
      <c r="H19">
        <v>12</v>
      </c>
      <c r="I19">
        <v>5</v>
      </c>
      <c r="K19">
        <f t="shared" si="6"/>
        <v>122.5</v>
      </c>
      <c r="L19">
        <f t="shared" si="2"/>
        <v>9.3023255813953487E-2</v>
      </c>
      <c r="M19">
        <f t="shared" si="0"/>
        <v>3.875968992248062E-2</v>
      </c>
      <c r="N19">
        <f>SUM($L$4:L19)</f>
        <v>0.75193798449612403</v>
      </c>
      <c r="O19">
        <f>SUM($M$4:M19)</f>
        <v>0.86046511627906963</v>
      </c>
      <c r="Q19">
        <f t="shared" si="10"/>
        <v>15</v>
      </c>
      <c r="R19">
        <f t="shared" si="11"/>
        <v>15.5</v>
      </c>
      <c r="S19">
        <v>3</v>
      </c>
      <c r="T19">
        <f t="shared" si="3"/>
        <v>2.3255813953488372E-2</v>
      </c>
      <c r="U19">
        <f>SUM(T$4:T19)</f>
        <v>0.56589147286821717</v>
      </c>
      <c r="W19">
        <f t="shared" si="8"/>
        <v>195</v>
      </c>
      <c r="X19">
        <f t="shared" si="4"/>
        <v>197.5</v>
      </c>
      <c r="Y19">
        <v>8</v>
      </c>
      <c r="Z19">
        <f t="shared" si="5"/>
        <v>6.2015503875968991E-2</v>
      </c>
      <c r="AA19">
        <f>SUM(Z$4:Z19)</f>
        <v>0.34883720930232559</v>
      </c>
    </row>
    <row r="20" spans="1:32" x14ac:dyDescent="0.25">
      <c r="A20">
        <f>restart_Mar_2025!K18</f>
        <v>17</v>
      </c>
      <c r="B20">
        <f>restart_Mar_2025!E18</f>
        <v>74</v>
      </c>
      <c r="C20">
        <f>restart_Mar_2025!F18</f>
        <v>121</v>
      </c>
      <c r="D20">
        <f>restart_Mar_2025!I18</f>
        <v>47</v>
      </c>
      <c r="E20">
        <f t="shared" si="1"/>
        <v>195</v>
      </c>
      <c r="G20">
        <f t="shared" si="9"/>
        <v>125</v>
      </c>
      <c r="H20">
        <v>7</v>
      </c>
      <c r="I20">
        <v>7</v>
      </c>
      <c r="K20">
        <f t="shared" si="6"/>
        <v>127.5</v>
      </c>
      <c r="L20">
        <f t="shared" si="2"/>
        <v>5.4263565891472867E-2</v>
      </c>
      <c r="M20">
        <f t="shared" si="0"/>
        <v>5.4263565891472867E-2</v>
      </c>
      <c r="N20">
        <f>SUM($L$4:L20)</f>
        <v>0.80620155038759689</v>
      </c>
      <c r="O20">
        <f>SUM($M$4:M20)</f>
        <v>0.91472868217054248</v>
      </c>
      <c r="Q20">
        <f t="shared" si="10"/>
        <v>16</v>
      </c>
      <c r="R20">
        <f t="shared" si="11"/>
        <v>16.5</v>
      </c>
      <c r="S20">
        <v>4</v>
      </c>
      <c r="T20">
        <f t="shared" si="3"/>
        <v>3.1007751937984496E-2</v>
      </c>
      <c r="U20">
        <f>SUM(T$4:T20)</f>
        <v>0.59689922480620172</v>
      </c>
      <c r="W20">
        <f t="shared" si="8"/>
        <v>200</v>
      </c>
      <c r="X20">
        <f t="shared" si="4"/>
        <v>202.5</v>
      </c>
      <c r="Y20">
        <v>8</v>
      </c>
      <c r="Z20">
        <f t="shared" si="5"/>
        <v>6.2015503875968991E-2</v>
      </c>
      <c r="AA20">
        <f>SUM(Z$4:Z20)</f>
        <v>0.41085271317829458</v>
      </c>
    </row>
    <row r="21" spans="1:32" x14ac:dyDescent="0.25">
      <c r="A21">
        <f>restart_Mar_2025!K19</f>
        <v>18</v>
      </c>
      <c r="B21">
        <f>restart_Mar_2025!E19</f>
        <v>136</v>
      </c>
      <c r="C21">
        <f>restart_Mar_2025!F19</f>
        <v>111</v>
      </c>
      <c r="D21">
        <f>restart_Mar_2025!I19</f>
        <v>25</v>
      </c>
      <c r="E21">
        <f t="shared" si="1"/>
        <v>247</v>
      </c>
      <c r="G21">
        <f t="shared" si="9"/>
        <v>130</v>
      </c>
      <c r="H21">
        <v>9</v>
      </c>
      <c r="I21">
        <v>2</v>
      </c>
      <c r="K21">
        <f t="shared" si="6"/>
        <v>132.5</v>
      </c>
      <c r="L21">
        <f t="shared" si="2"/>
        <v>6.9767441860465115E-2</v>
      </c>
      <c r="M21">
        <f t="shared" si="0"/>
        <v>1.5503875968992248E-2</v>
      </c>
      <c r="N21">
        <f>SUM($L$4:L21)</f>
        <v>0.87596899224806202</v>
      </c>
      <c r="O21">
        <f>SUM($M$4:M21)</f>
        <v>0.93023255813953476</v>
      </c>
      <c r="Q21">
        <f t="shared" si="10"/>
        <v>17</v>
      </c>
      <c r="R21">
        <f t="shared" si="11"/>
        <v>17.5</v>
      </c>
      <c r="S21">
        <v>6</v>
      </c>
      <c r="T21">
        <f t="shared" si="3"/>
        <v>4.6511627906976744E-2</v>
      </c>
      <c r="U21">
        <f>SUM(T$4:T21)</f>
        <v>0.64341085271317844</v>
      </c>
      <c r="W21">
        <f t="shared" si="8"/>
        <v>205</v>
      </c>
      <c r="X21">
        <f t="shared" si="4"/>
        <v>207.5</v>
      </c>
      <c r="Y21">
        <v>7</v>
      </c>
      <c r="Z21">
        <f t="shared" si="5"/>
        <v>5.4263565891472867E-2</v>
      </c>
      <c r="AA21">
        <f>SUM(Z$4:Z21)</f>
        <v>0.46511627906976744</v>
      </c>
    </row>
    <row r="22" spans="1:32" x14ac:dyDescent="0.25">
      <c r="A22">
        <f>restart_Mar_2025!K20</f>
        <v>19</v>
      </c>
      <c r="B22">
        <f>restart_Mar_2025!E20</f>
        <v>121</v>
      </c>
      <c r="C22">
        <f>restart_Mar_2025!F20</f>
        <v>104</v>
      </c>
      <c r="D22">
        <f>restart_Mar_2025!I20</f>
        <v>17</v>
      </c>
      <c r="E22">
        <f t="shared" si="1"/>
        <v>225</v>
      </c>
      <c r="G22">
        <f t="shared" si="9"/>
        <v>135</v>
      </c>
      <c r="H22">
        <v>8</v>
      </c>
      <c r="I22">
        <v>4</v>
      </c>
      <c r="K22">
        <f t="shared" si="6"/>
        <v>137.5</v>
      </c>
      <c r="L22">
        <f t="shared" si="2"/>
        <v>6.2015503875968991E-2</v>
      </c>
      <c r="M22">
        <f t="shared" si="0"/>
        <v>3.1007751937984496E-2</v>
      </c>
      <c r="N22">
        <f>SUM($L$4:L22)</f>
        <v>0.93798449612403101</v>
      </c>
      <c r="O22">
        <f>SUM($M$4:M22)</f>
        <v>0.96124031007751931</v>
      </c>
      <c r="Q22">
        <f t="shared" si="10"/>
        <v>18</v>
      </c>
      <c r="R22">
        <f t="shared" si="11"/>
        <v>18.5</v>
      </c>
      <c r="S22">
        <v>1</v>
      </c>
      <c r="T22">
        <f t="shared" si="3"/>
        <v>7.7519379844961239E-3</v>
      </c>
      <c r="U22">
        <f>SUM(T$4:T22)</f>
        <v>0.65116279069767458</v>
      </c>
      <c r="W22">
        <f t="shared" si="8"/>
        <v>210</v>
      </c>
      <c r="X22">
        <f t="shared" si="4"/>
        <v>212.5</v>
      </c>
      <c r="Y22">
        <v>3</v>
      </c>
      <c r="Z22">
        <f t="shared" si="5"/>
        <v>2.3255813953488372E-2</v>
      </c>
      <c r="AA22">
        <f>SUM(Z$4:Z22)</f>
        <v>0.48837209302325579</v>
      </c>
      <c r="AD22" s="45" t="s">
        <v>97</v>
      </c>
    </row>
    <row r="23" spans="1:32" x14ac:dyDescent="0.25">
      <c r="A23">
        <f>restart_Mar_2025!K21</f>
        <v>20</v>
      </c>
      <c r="B23">
        <f>restart_Mar_2025!E21</f>
        <v>109</v>
      </c>
      <c r="C23">
        <f>restart_Mar_2025!F21</f>
        <v>120</v>
      </c>
      <c r="D23">
        <f>restart_Mar_2025!I21</f>
        <v>11</v>
      </c>
      <c r="E23">
        <f t="shared" si="1"/>
        <v>229</v>
      </c>
      <c r="G23">
        <f t="shared" si="9"/>
        <v>140</v>
      </c>
      <c r="H23">
        <v>3</v>
      </c>
      <c r="I23">
        <v>2</v>
      </c>
      <c r="K23">
        <f t="shared" si="6"/>
        <v>142.5</v>
      </c>
      <c r="L23">
        <f t="shared" si="2"/>
        <v>2.3255813953488372E-2</v>
      </c>
      <c r="M23">
        <f t="shared" si="0"/>
        <v>1.5503875968992248E-2</v>
      </c>
      <c r="N23">
        <f>SUM($L$4:L23)</f>
        <v>0.96124031007751942</v>
      </c>
      <c r="O23">
        <f>SUM($M$4:M23)</f>
        <v>0.97674418604651159</v>
      </c>
      <c r="Q23">
        <f t="shared" si="10"/>
        <v>19</v>
      </c>
      <c r="R23">
        <f t="shared" si="11"/>
        <v>19.5</v>
      </c>
      <c r="S23">
        <v>3</v>
      </c>
      <c r="T23">
        <f t="shared" si="3"/>
        <v>2.3255813953488372E-2</v>
      </c>
      <c r="U23">
        <f>SUM(T$4:T23)</f>
        <v>0.67441860465116299</v>
      </c>
      <c r="W23">
        <f t="shared" si="8"/>
        <v>215</v>
      </c>
      <c r="X23">
        <f t="shared" si="4"/>
        <v>217.5</v>
      </c>
      <c r="Y23">
        <v>9</v>
      </c>
      <c r="Z23">
        <f t="shared" si="5"/>
        <v>6.9767441860465115E-2</v>
      </c>
      <c r="AA23">
        <f>SUM(Z$4:Z23)</f>
        <v>0.55813953488372092</v>
      </c>
    </row>
    <row r="24" spans="1:32" x14ac:dyDescent="0.25">
      <c r="A24">
        <f>restart_Mar_2025!K22</f>
        <v>21</v>
      </c>
      <c r="B24">
        <f>restart_Mar_2025!E22</f>
        <v>92</v>
      </c>
      <c r="C24">
        <f>restart_Mar_2025!F22</f>
        <v>102</v>
      </c>
      <c r="D24">
        <f>restart_Mar_2025!I22</f>
        <v>10</v>
      </c>
      <c r="E24">
        <f t="shared" si="1"/>
        <v>194</v>
      </c>
      <c r="G24">
        <f t="shared" si="9"/>
        <v>145</v>
      </c>
      <c r="H24">
        <v>0</v>
      </c>
      <c r="I24">
        <v>1</v>
      </c>
      <c r="K24">
        <f t="shared" si="6"/>
        <v>147.5</v>
      </c>
      <c r="L24">
        <f t="shared" si="2"/>
        <v>0</v>
      </c>
      <c r="M24">
        <f t="shared" si="0"/>
        <v>7.7519379844961239E-3</v>
      </c>
      <c r="N24">
        <f>SUM($L$4:L24)</f>
        <v>0.96124031007751942</v>
      </c>
      <c r="O24">
        <f>SUM($M$4:M24)</f>
        <v>0.98449612403100772</v>
      </c>
      <c r="Q24">
        <f t="shared" si="10"/>
        <v>20</v>
      </c>
      <c r="R24">
        <f t="shared" si="11"/>
        <v>20.5</v>
      </c>
      <c r="S24">
        <v>3</v>
      </c>
      <c r="T24">
        <f t="shared" si="3"/>
        <v>2.3255813953488372E-2</v>
      </c>
      <c r="U24">
        <f>SUM(T$4:T24)</f>
        <v>0.6976744186046514</v>
      </c>
      <c r="W24">
        <f t="shared" si="8"/>
        <v>220</v>
      </c>
      <c r="X24">
        <f t="shared" si="4"/>
        <v>222.5</v>
      </c>
      <c r="Y24">
        <v>15</v>
      </c>
      <c r="Z24">
        <f t="shared" si="5"/>
        <v>0.11627906976744186</v>
      </c>
      <c r="AA24">
        <f>SUM(Z$4:Z24)</f>
        <v>0.67441860465116277</v>
      </c>
    </row>
    <row r="25" spans="1:32" x14ac:dyDescent="0.25">
      <c r="A25">
        <f>restart_Mar_2025!K23</f>
        <v>22</v>
      </c>
      <c r="B25">
        <f>restart_Mar_2025!E23</f>
        <v>114</v>
      </c>
      <c r="C25">
        <f>restart_Mar_2025!F23</f>
        <v>112</v>
      </c>
      <c r="D25">
        <f>restart_Mar_2025!I23</f>
        <v>2</v>
      </c>
      <c r="E25">
        <f t="shared" si="1"/>
        <v>226</v>
      </c>
      <c r="G25">
        <f t="shared" si="9"/>
        <v>150</v>
      </c>
      <c r="H25">
        <v>2</v>
      </c>
      <c r="I25">
        <v>0</v>
      </c>
      <c r="K25">
        <f t="shared" si="6"/>
        <v>152.5</v>
      </c>
      <c r="L25">
        <f t="shared" si="2"/>
        <v>1.5503875968992248E-2</v>
      </c>
      <c r="M25">
        <f t="shared" si="0"/>
        <v>0</v>
      </c>
      <c r="N25">
        <f>SUM($L$4:L25)</f>
        <v>0.9767441860465117</v>
      </c>
      <c r="O25">
        <f>SUM($M$4:M25)</f>
        <v>0.98449612403100772</v>
      </c>
      <c r="Q25">
        <f t="shared" si="10"/>
        <v>21</v>
      </c>
      <c r="R25">
        <f t="shared" si="11"/>
        <v>21.5</v>
      </c>
      <c r="S25">
        <v>5</v>
      </c>
      <c r="T25">
        <f t="shared" si="3"/>
        <v>3.875968992248062E-2</v>
      </c>
      <c r="U25">
        <f>SUM(T$4:T25)</f>
        <v>0.73643410852713198</v>
      </c>
      <c r="W25">
        <f t="shared" si="8"/>
        <v>225</v>
      </c>
      <c r="X25">
        <f t="shared" si="4"/>
        <v>227.5</v>
      </c>
      <c r="Y25">
        <v>4</v>
      </c>
      <c r="Z25">
        <f t="shared" si="5"/>
        <v>3.1007751937984496E-2</v>
      </c>
      <c r="AA25">
        <f>SUM(Z$4:Z25)</f>
        <v>0.70542635658914721</v>
      </c>
    </row>
    <row r="26" spans="1:32" x14ac:dyDescent="0.25">
      <c r="A26">
        <f>restart_Mar_2025!K24</f>
        <v>23</v>
      </c>
      <c r="B26">
        <f>restart_Mar_2025!E24</f>
        <v>80</v>
      </c>
      <c r="C26">
        <f>restart_Mar_2025!F24</f>
        <v>96</v>
      </c>
      <c r="D26">
        <f>restart_Mar_2025!I24</f>
        <v>16</v>
      </c>
      <c r="E26">
        <f t="shared" si="1"/>
        <v>176</v>
      </c>
      <c r="G26">
        <f t="shared" si="9"/>
        <v>155</v>
      </c>
      <c r="H26">
        <v>1</v>
      </c>
      <c r="I26">
        <v>0</v>
      </c>
      <c r="K26">
        <f t="shared" si="6"/>
        <v>157.5</v>
      </c>
      <c r="L26">
        <f t="shared" si="2"/>
        <v>7.7519379844961239E-3</v>
      </c>
      <c r="M26">
        <f t="shared" si="0"/>
        <v>0</v>
      </c>
      <c r="N26">
        <f>SUM($L$4:L26)</f>
        <v>0.98449612403100784</v>
      </c>
      <c r="O26">
        <f>SUM($M$4:M26)</f>
        <v>0.98449612403100772</v>
      </c>
      <c r="Q26">
        <f t="shared" si="10"/>
        <v>22</v>
      </c>
      <c r="R26">
        <f t="shared" si="11"/>
        <v>22.5</v>
      </c>
      <c r="S26">
        <v>1</v>
      </c>
      <c r="T26">
        <f t="shared" si="3"/>
        <v>7.7519379844961239E-3</v>
      </c>
      <c r="U26">
        <f>SUM(T$4:T26)</f>
        <v>0.74418604651162812</v>
      </c>
      <c r="W26">
        <f t="shared" si="8"/>
        <v>230</v>
      </c>
      <c r="X26">
        <f t="shared" si="4"/>
        <v>232.5</v>
      </c>
      <c r="Y26">
        <v>4</v>
      </c>
      <c r="Z26">
        <f t="shared" si="5"/>
        <v>3.1007751937984496E-2</v>
      </c>
      <c r="AA26">
        <f>SUM(Z$4:Z26)</f>
        <v>0.73643410852713176</v>
      </c>
    </row>
    <row r="27" spans="1:32" x14ac:dyDescent="0.25">
      <c r="A27">
        <f>restart_Mar_2025!K25</f>
        <v>24</v>
      </c>
      <c r="B27">
        <f>restart_Mar_2025!E25</f>
        <v>87</v>
      </c>
      <c r="C27">
        <f>restart_Mar_2025!F25</f>
        <v>105</v>
      </c>
      <c r="D27">
        <f>restart_Mar_2025!I25</f>
        <v>18</v>
      </c>
      <c r="E27">
        <f t="shared" si="1"/>
        <v>192</v>
      </c>
      <c r="G27">
        <f t="shared" si="9"/>
        <v>160</v>
      </c>
      <c r="H27">
        <v>0</v>
      </c>
      <c r="I27">
        <v>1</v>
      </c>
      <c r="K27">
        <f t="shared" si="6"/>
        <v>162.5</v>
      </c>
      <c r="L27">
        <f t="shared" si="2"/>
        <v>0</v>
      </c>
      <c r="M27">
        <f t="shared" si="0"/>
        <v>7.7519379844961239E-3</v>
      </c>
      <c r="N27">
        <f>SUM($L$4:L27)</f>
        <v>0.98449612403100784</v>
      </c>
      <c r="O27">
        <f>SUM($M$4:M27)</f>
        <v>0.99224806201550386</v>
      </c>
      <c r="Q27">
        <f t="shared" si="10"/>
        <v>23</v>
      </c>
      <c r="R27">
        <f t="shared" si="11"/>
        <v>23.5</v>
      </c>
      <c r="S27">
        <v>3</v>
      </c>
      <c r="T27">
        <f t="shared" si="3"/>
        <v>2.3255813953488372E-2</v>
      </c>
      <c r="U27">
        <f>SUM(T$4:T27)</f>
        <v>0.76744186046511653</v>
      </c>
      <c r="W27">
        <f t="shared" si="8"/>
        <v>235</v>
      </c>
      <c r="X27">
        <f t="shared" si="4"/>
        <v>237.5</v>
      </c>
      <c r="Y27">
        <v>8</v>
      </c>
      <c r="Z27">
        <f t="shared" si="5"/>
        <v>6.2015503875968991E-2</v>
      </c>
      <c r="AA27">
        <f>SUM(Z$4:Z27)</f>
        <v>0.79844961240310075</v>
      </c>
      <c r="AF27">
        <f t="array" ref="AF27:AF46">FREQUENCY(Q27:Q1025,AD28:AD84)</f>
        <v>0</v>
      </c>
    </row>
    <row r="28" spans="1:32" x14ac:dyDescent="0.25">
      <c r="A28">
        <f>restart_Mar_2025!K26</f>
        <v>25</v>
      </c>
      <c r="B28">
        <f>restart_Mar_2025!E26</f>
        <v>90</v>
      </c>
      <c r="C28">
        <f>restart_Mar_2025!F26</f>
        <v>114</v>
      </c>
      <c r="D28">
        <f>restart_Mar_2025!I26</f>
        <v>24</v>
      </c>
      <c r="E28">
        <f t="shared" si="1"/>
        <v>204</v>
      </c>
      <c r="G28">
        <f t="shared" si="9"/>
        <v>165</v>
      </c>
      <c r="H28">
        <v>1</v>
      </c>
      <c r="I28">
        <v>0</v>
      </c>
      <c r="K28">
        <f t="shared" si="6"/>
        <v>167.5</v>
      </c>
      <c r="L28">
        <f t="shared" si="2"/>
        <v>7.7519379844961239E-3</v>
      </c>
      <c r="M28">
        <f t="shared" si="0"/>
        <v>0</v>
      </c>
      <c r="N28">
        <f>SUM($L$4:L28)</f>
        <v>0.99224806201550397</v>
      </c>
      <c r="O28">
        <f>SUM($M$4:M28)</f>
        <v>0.99224806201550386</v>
      </c>
      <c r="Q28">
        <f t="shared" si="10"/>
        <v>24</v>
      </c>
      <c r="R28">
        <f t="shared" si="11"/>
        <v>24.5</v>
      </c>
      <c r="S28">
        <v>4</v>
      </c>
      <c r="T28">
        <f t="shared" si="3"/>
        <v>3.1007751937984496E-2</v>
      </c>
      <c r="U28">
        <f>SUM(T$4:T28)</f>
        <v>0.79844961240310108</v>
      </c>
      <c r="W28">
        <f t="shared" si="8"/>
        <v>240</v>
      </c>
      <c r="X28">
        <f t="shared" si="4"/>
        <v>242.5</v>
      </c>
      <c r="Y28">
        <v>3</v>
      </c>
      <c r="Z28">
        <f t="shared" si="5"/>
        <v>2.3255813953488372E-2</v>
      </c>
      <c r="AA28">
        <f>SUM(Z$4:Z28)</f>
        <v>0.82170542635658916</v>
      </c>
      <c r="AF28">
        <v>43</v>
      </c>
    </row>
    <row r="29" spans="1:32" x14ac:dyDescent="0.25">
      <c r="A29">
        <f>restart_Mar_2025!K27</f>
        <v>26</v>
      </c>
      <c r="B29">
        <f>restart_Mar_2025!E27</f>
        <v>95</v>
      </c>
      <c r="C29">
        <f>restart_Mar_2025!F27</f>
        <v>94</v>
      </c>
      <c r="D29">
        <f>restart_Mar_2025!I27</f>
        <v>1</v>
      </c>
      <c r="E29">
        <f t="shared" si="1"/>
        <v>189</v>
      </c>
      <c r="G29">
        <f t="shared" si="9"/>
        <v>170</v>
      </c>
      <c r="H29">
        <v>1</v>
      </c>
      <c r="I29">
        <v>0</v>
      </c>
      <c r="K29">
        <f t="shared" si="6"/>
        <v>172.5</v>
      </c>
      <c r="L29">
        <f t="shared" si="2"/>
        <v>7.7519379844961239E-3</v>
      </c>
      <c r="M29">
        <f t="shared" si="0"/>
        <v>0</v>
      </c>
      <c r="N29">
        <f>SUM($L$4:L29)</f>
        <v>1</v>
      </c>
      <c r="O29">
        <f>SUM($M$4:M29)</f>
        <v>0.99224806201550386</v>
      </c>
      <c r="Q29">
        <f t="shared" si="10"/>
        <v>25</v>
      </c>
      <c r="R29">
        <f t="shared" si="11"/>
        <v>25.5</v>
      </c>
      <c r="S29">
        <v>1</v>
      </c>
      <c r="T29">
        <f t="shared" si="3"/>
        <v>7.7519379844961239E-3</v>
      </c>
      <c r="U29">
        <f>SUM(T$4:T29)</f>
        <v>0.80620155038759722</v>
      </c>
      <c r="W29">
        <f t="shared" si="8"/>
        <v>245</v>
      </c>
      <c r="X29">
        <f t="shared" si="4"/>
        <v>247.5</v>
      </c>
      <c r="Y29">
        <v>5</v>
      </c>
      <c r="Z29">
        <f t="shared" si="5"/>
        <v>3.875968992248062E-2</v>
      </c>
      <c r="AA29">
        <f>SUM(Z$4:Z29)</f>
        <v>0.86046511627906974</v>
      </c>
      <c r="AF29" t="e">
        <v>#N/A</v>
      </c>
    </row>
    <row r="30" spans="1:32" x14ac:dyDescent="0.25">
      <c r="A30">
        <f>restart_Mar_2025!K28</f>
        <v>27</v>
      </c>
      <c r="B30">
        <f>restart_Mar_2025!E28</f>
        <v>86</v>
      </c>
      <c r="C30">
        <f>restart_Mar_2025!F28</f>
        <v>91</v>
      </c>
      <c r="D30">
        <f>restart_Mar_2025!I28</f>
        <v>5</v>
      </c>
      <c r="E30">
        <f t="shared" si="1"/>
        <v>177</v>
      </c>
      <c r="G30">
        <f t="shared" si="9"/>
        <v>175</v>
      </c>
      <c r="H30">
        <v>0</v>
      </c>
      <c r="I30">
        <v>1</v>
      </c>
      <c r="K30">
        <f t="shared" si="6"/>
        <v>177.5</v>
      </c>
      <c r="L30">
        <f t="shared" si="2"/>
        <v>0</v>
      </c>
      <c r="M30">
        <f t="shared" si="0"/>
        <v>7.7519379844961239E-3</v>
      </c>
      <c r="N30">
        <f>SUM($L$4:L30)</f>
        <v>1</v>
      </c>
      <c r="O30">
        <f>SUM($M$4:M30)</f>
        <v>1</v>
      </c>
      <c r="Q30">
        <f t="shared" si="10"/>
        <v>26</v>
      </c>
      <c r="R30">
        <f t="shared" si="11"/>
        <v>26.5</v>
      </c>
      <c r="S30">
        <v>1</v>
      </c>
      <c r="T30">
        <f t="shared" si="3"/>
        <v>7.7519379844961239E-3</v>
      </c>
      <c r="U30">
        <f>SUM(T$4:T30)</f>
        <v>0.81395348837209336</v>
      </c>
      <c r="W30">
        <f t="shared" si="8"/>
        <v>250</v>
      </c>
      <c r="X30">
        <f t="shared" si="4"/>
        <v>252.5</v>
      </c>
      <c r="Y30">
        <v>3</v>
      </c>
      <c r="Z30">
        <f t="shared" si="5"/>
        <v>2.3255813953488372E-2</v>
      </c>
      <c r="AA30">
        <f>SUM(Z$4:Z30)</f>
        <v>0.88372093023255816</v>
      </c>
      <c r="AF30" t="e">
        <v>#N/A</v>
      </c>
    </row>
    <row r="31" spans="1:32" x14ac:dyDescent="0.25">
      <c r="A31">
        <f>restart_Mar_2025!K29</f>
        <v>28</v>
      </c>
      <c r="B31">
        <f>restart_Mar_2025!E29</f>
        <v>127</v>
      </c>
      <c r="C31">
        <f>restart_Mar_2025!F29</f>
        <v>148</v>
      </c>
      <c r="D31">
        <f>restart_Mar_2025!I29</f>
        <v>21</v>
      </c>
      <c r="E31">
        <f t="shared" si="1"/>
        <v>275</v>
      </c>
      <c r="G31">
        <f t="shared" si="9"/>
        <v>180</v>
      </c>
      <c r="H31">
        <v>0</v>
      </c>
      <c r="I31">
        <v>0</v>
      </c>
      <c r="K31">
        <f t="shared" si="6"/>
        <v>182.5</v>
      </c>
      <c r="L31">
        <f t="shared" si="2"/>
        <v>0</v>
      </c>
      <c r="M31">
        <f t="shared" si="0"/>
        <v>0</v>
      </c>
      <c r="N31">
        <f>SUM($L$4:L31)</f>
        <v>1</v>
      </c>
      <c r="O31">
        <f>SUM($M$4:M31)</f>
        <v>1</v>
      </c>
      <c r="Q31">
        <f t="shared" si="10"/>
        <v>27</v>
      </c>
      <c r="R31">
        <f t="shared" si="11"/>
        <v>27.5</v>
      </c>
      <c r="S31">
        <v>1</v>
      </c>
      <c r="T31">
        <f t="shared" si="3"/>
        <v>7.7519379844961239E-3</v>
      </c>
      <c r="U31">
        <f>SUM(T$4:T31)</f>
        <v>0.8217054263565895</v>
      </c>
      <c r="W31">
        <f t="shared" si="8"/>
        <v>255</v>
      </c>
      <c r="X31">
        <f t="shared" si="4"/>
        <v>257.5</v>
      </c>
      <c r="Y31">
        <v>1</v>
      </c>
      <c r="Z31">
        <f t="shared" si="5"/>
        <v>7.7519379844961239E-3</v>
      </c>
      <c r="AA31">
        <f>SUM(Z$4:Z31)</f>
        <v>0.89147286821705429</v>
      </c>
      <c r="AF31" t="e">
        <v>#N/A</v>
      </c>
    </row>
    <row r="32" spans="1:32" x14ac:dyDescent="0.25">
      <c r="A32">
        <f>restart_Mar_2025!K30</f>
        <v>29</v>
      </c>
      <c r="B32">
        <f>restart_Mar_2025!E30</f>
        <v>78</v>
      </c>
      <c r="C32">
        <f>restart_Mar_2025!F30</f>
        <v>89</v>
      </c>
      <c r="D32">
        <f>restart_Mar_2025!I30</f>
        <v>11</v>
      </c>
      <c r="E32">
        <f t="shared" si="1"/>
        <v>167</v>
      </c>
      <c r="G32">
        <f t="shared" si="9"/>
        <v>185</v>
      </c>
      <c r="H32">
        <v>0</v>
      </c>
      <c r="I32">
        <v>0</v>
      </c>
      <c r="K32">
        <f t="shared" si="6"/>
        <v>187.5</v>
      </c>
      <c r="L32">
        <f t="shared" si="2"/>
        <v>0</v>
      </c>
      <c r="M32">
        <f t="shared" si="0"/>
        <v>0</v>
      </c>
      <c r="N32">
        <f>SUM($L$4:L32)</f>
        <v>1</v>
      </c>
      <c r="O32">
        <f>SUM($M$4:M32)</f>
        <v>1</v>
      </c>
      <c r="Q32">
        <f t="shared" si="10"/>
        <v>28</v>
      </c>
      <c r="R32">
        <f t="shared" si="11"/>
        <v>28.5</v>
      </c>
      <c r="S32">
        <v>3</v>
      </c>
      <c r="T32">
        <f t="shared" si="3"/>
        <v>2.3255813953488372E-2</v>
      </c>
      <c r="U32">
        <f>SUM(T$4:T32)</f>
        <v>0.84496124031007791</v>
      </c>
      <c r="W32">
        <f t="shared" si="8"/>
        <v>260</v>
      </c>
      <c r="X32">
        <f t="shared" si="4"/>
        <v>262.5</v>
      </c>
      <c r="Y32">
        <v>1</v>
      </c>
      <c r="Z32">
        <f t="shared" si="5"/>
        <v>7.7519379844961239E-3</v>
      </c>
      <c r="AA32">
        <f>SUM(Z$4:Z32)</f>
        <v>0.89922480620155043</v>
      </c>
      <c r="AF32" t="e">
        <v>#N/A</v>
      </c>
    </row>
    <row r="33" spans="1:32" x14ac:dyDescent="0.25">
      <c r="A33">
        <f>restart_Mar_2025!K31</f>
        <v>30</v>
      </c>
      <c r="B33">
        <f>restart_Mar_2025!E31</f>
        <v>102</v>
      </c>
      <c r="C33">
        <f>restart_Mar_2025!F31</f>
        <v>91</v>
      </c>
      <c r="D33">
        <f>restart_Mar_2025!I31</f>
        <v>11</v>
      </c>
      <c r="E33">
        <f t="shared" si="1"/>
        <v>193</v>
      </c>
      <c r="Q33">
        <f t="shared" si="10"/>
        <v>29</v>
      </c>
      <c r="R33">
        <f t="shared" si="11"/>
        <v>29.5</v>
      </c>
      <c r="S33">
        <v>1</v>
      </c>
      <c r="T33">
        <f t="shared" si="3"/>
        <v>7.7519379844961239E-3</v>
      </c>
      <c r="U33">
        <f>SUM(T$4:T33)</f>
        <v>0.85271317829457405</v>
      </c>
      <c r="W33">
        <f t="shared" si="8"/>
        <v>265</v>
      </c>
      <c r="X33">
        <f t="shared" si="4"/>
        <v>267.5</v>
      </c>
      <c r="Y33">
        <v>3</v>
      </c>
      <c r="Z33">
        <f t="shared" si="5"/>
        <v>2.3255813953488372E-2</v>
      </c>
      <c r="AA33">
        <f>SUM(Z$4:Z33)</f>
        <v>0.92248062015503884</v>
      </c>
      <c r="AF33" t="e">
        <v>#N/A</v>
      </c>
    </row>
    <row r="34" spans="1:32" x14ac:dyDescent="0.25">
      <c r="A34">
        <f>restart_Mar_2025!K32</f>
        <v>31</v>
      </c>
      <c r="B34">
        <f>restart_Mar_2025!E32</f>
        <v>74</v>
      </c>
      <c r="C34">
        <f>restart_Mar_2025!F32</f>
        <v>80</v>
      </c>
      <c r="D34">
        <f>restart_Mar_2025!I32</f>
        <v>6</v>
      </c>
      <c r="E34">
        <f t="shared" si="1"/>
        <v>154</v>
      </c>
      <c r="Q34">
        <f t="shared" si="10"/>
        <v>30</v>
      </c>
      <c r="R34">
        <f t="shared" si="11"/>
        <v>30.5</v>
      </c>
      <c r="S34">
        <v>0</v>
      </c>
      <c r="T34">
        <f t="shared" si="3"/>
        <v>0</v>
      </c>
      <c r="U34">
        <f>SUM(T$4:T34)</f>
        <v>0.85271317829457405</v>
      </c>
      <c r="W34">
        <f t="shared" si="8"/>
        <v>270</v>
      </c>
      <c r="X34">
        <f t="shared" si="4"/>
        <v>272.5</v>
      </c>
      <c r="Y34">
        <v>1</v>
      </c>
      <c r="Z34">
        <f t="shared" si="5"/>
        <v>7.7519379844961239E-3</v>
      </c>
      <c r="AA34">
        <f>SUM(Z$4:Z34)</f>
        <v>0.93023255813953498</v>
      </c>
      <c r="AF34" t="e">
        <v>#N/A</v>
      </c>
    </row>
    <row r="35" spans="1:32" x14ac:dyDescent="0.25">
      <c r="A35">
        <f>restart_Mar_2025!K33</f>
        <v>32</v>
      </c>
      <c r="B35">
        <f>restart_Mar_2025!E33</f>
        <v>79</v>
      </c>
      <c r="C35">
        <f>restart_Mar_2025!F33</f>
        <v>74</v>
      </c>
      <c r="D35">
        <f>restart_Mar_2025!I33</f>
        <v>5</v>
      </c>
      <c r="E35">
        <f t="shared" si="1"/>
        <v>153</v>
      </c>
      <c r="Q35">
        <f t="shared" si="10"/>
        <v>31</v>
      </c>
      <c r="R35">
        <f t="shared" si="11"/>
        <v>31.5</v>
      </c>
      <c r="S35">
        <v>3</v>
      </c>
      <c r="T35">
        <f t="shared" si="3"/>
        <v>2.3255813953488372E-2</v>
      </c>
      <c r="U35">
        <f>SUM(T$4:T35)</f>
        <v>0.87596899224806246</v>
      </c>
      <c r="W35">
        <f t="shared" si="8"/>
        <v>275</v>
      </c>
      <c r="X35">
        <f t="shared" si="4"/>
        <v>277.5</v>
      </c>
      <c r="Y35">
        <v>2</v>
      </c>
      <c r="Z35">
        <f t="shared" si="5"/>
        <v>1.5503875968992248E-2</v>
      </c>
      <c r="AA35">
        <f>SUM(Z$4:Z35)</f>
        <v>0.94573643410852726</v>
      </c>
      <c r="AF35" t="e">
        <v>#N/A</v>
      </c>
    </row>
    <row r="36" spans="1:32" x14ac:dyDescent="0.25">
      <c r="A36">
        <f>restart_Mar_2025!K34</f>
        <v>33</v>
      </c>
      <c r="B36">
        <f>restart_Mar_2025!E34</f>
        <v>134</v>
      </c>
      <c r="C36">
        <f>restart_Mar_2025!F34</f>
        <v>87</v>
      </c>
      <c r="D36">
        <f>restart_Mar_2025!I34</f>
        <v>47</v>
      </c>
      <c r="E36">
        <f t="shared" si="1"/>
        <v>221</v>
      </c>
      <c r="Q36">
        <f t="shared" si="10"/>
        <v>32</v>
      </c>
      <c r="R36">
        <f t="shared" si="11"/>
        <v>32.5</v>
      </c>
      <c r="S36">
        <v>2</v>
      </c>
      <c r="T36">
        <f t="shared" si="3"/>
        <v>1.5503875968992248E-2</v>
      </c>
      <c r="U36">
        <f>SUM(T$4:T36)</f>
        <v>0.89147286821705474</v>
      </c>
      <c r="W36">
        <f t="shared" si="8"/>
        <v>280</v>
      </c>
      <c r="X36">
        <f t="shared" si="4"/>
        <v>282.5</v>
      </c>
      <c r="Y36">
        <v>2</v>
      </c>
      <c r="Z36">
        <f t="shared" si="5"/>
        <v>1.5503875968992248E-2</v>
      </c>
      <c r="AA36">
        <f>SUM(Z$4:Z36)</f>
        <v>0.96124031007751953</v>
      </c>
      <c r="AF36" t="e">
        <v>#N/A</v>
      </c>
    </row>
    <row r="37" spans="1:32" x14ac:dyDescent="0.25">
      <c r="A37">
        <f>restart_Mar_2025!K35</f>
        <v>34</v>
      </c>
      <c r="B37">
        <f>restart_Mar_2025!E35</f>
        <v>118</v>
      </c>
      <c r="C37">
        <f>restart_Mar_2025!F35</f>
        <v>100</v>
      </c>
      <c r="D37">
        <f>restart_Mar_2025!I35</f>
        <v>18</v>
      </c>
      <c r="E37">
        <f t="shared" si="1"/>
        <v>218</v>
      </c>
      <c r="Q37">
        <f t="shared" si="10"/>
        <v>33</v>
      </c>
      <c r="R37">
        <f t="shared" si="11"/>
        <v>33.5</v>
      </c>
      <c r="S37">
        <v>3</v>
      </c>
      <c r="T37">
        <f t="shared" si="3"/>
        <v>2.3255813953488372E-2</v>
      </c>
      <c r="U37">
        <f>SUM(T$4:T37)</f>
        <v>0.91472868217054315</v>
      </c>
      <c r="W37">
        <f t="shared" si="8"/>
        <v>285</v>
      </c>
      <c r="X37">
        <f t="shared" si="4"/>
        <v>287.5</v>
      </c>
      <c r="Y37">
        <v>0</v>
      </c>
      <c r="Z37">
        <f t="shared" si="5"/>
        <v>0</v>
      </c>
      <c r="AA37">
        <f>SUM(Z$4:Z37)</f>
        <v>0.96124031007751953</v>
      </c>
      <c r="AF37" t="e">
        <v>#N/A</v>
      </c>
    </row>
    <row r="38" spans="1:32" x14ac:dyDescent="0.25">
      <c r="A38">
        <f>restart_Mar_2025!K36</f>
        <v>35</v>
      </c>
      <c r="B38">
        <f>restart_Mar_2025!E36</f>
        <v>90</v>
      </c>
      <c r="C38">
        <f>restart_Mar_2025!F36</f>
        <v>84</v>
      </c>
      <c r="D38">
        <f>restart_Mar_2025!I36</f>
        <v>6</v>
      </c>
      <c r="E38">
        <f t="shared" si="1"/>
        <v>174</v>
      </c>
      <c r="Q38">
        <f t="shared" si="10"/>
        <v>34</v>
      </c>
      <c r="R38">
        <f t="shared" si="11"/>
        <v>34.5</v>
      </c>
      <c r="S38">
        <v>0</v>
      </c>
      <c r="T38">
        <f t="shared" si="3"/>
        <v>0</v>
      </c>
      <c r="U38">
        <f>SUM(T$4:T38)</f>
        <v>0.91472868217054315</v>
      </c>
      <c r="W38">
        <f t="shared" si="8"/>
        <v>290</v>
      </c>
      <c r="X38">
        <f t="shared" si="4"/>
        <v>292.5</v>
      </c>
      <c r="Y38">
        <v>2</v>
      </c>
      <c r="Z38">
        <f t="shared" si="5"/>
        <v>1.5503875968992248E-2</v>
      </c>
      <c r="AA38">
        <f>SUM(Z$4:Z38)</f>
        <v>0.97674418604651181</v>
      </c>
      <c r="AF38" t="e">
        <v>#N/A</v>
      </c>
    </row>
    <row r="39" spans="1:32" x14ac:dyDescent="0.25">
      <c r="A39">
        <f>restart_Mar_2025!K37</f>
        <v>36</v>
      </c>
      <c r="B39">
        <f>restart_Mar_2025!E37</f>
        <v>132</v>
      </c>
      <c r="C39">
        <f>restart_Mar_2025!F37</f>
        <v>136</v>
      </c>
      <c r="D39">
        <f>restart_Mar_2025!I37</f>
        <v>4</v>
      </c>
      <c r="E39">
        <f t="shared" si="1"/>
        <v>268</v>
      </c>
      <c r="Q39">
        <f t="shared" si="10"/>
        <v>35</v>
      </c>
      <c r="R39">
        <f t="shared" si="11"/>
        <v>35.5</v>
      </c>
      <c r="S39">
        <v>1</v>
      </c>
      <c r="T39">
        <f t="shared" si="3"/>
        <v>7.7519379844961239E-3</v>
      </c>
      <c r="U39">
        <f>SUM(T$4:T39)</f>
        <v>0.92248062015503929</v>
      </c>
      <c r="W39">
        <f t="shared" si="8"/>
        <v>295</v>
      </c>
      <c r="X39">
        <f t="shared" si="4"/>
        <v>297.5</v>
      </c>
      <c r="Y39">
        <v>1</v>
      </c>
      <c r="Z39">
        <f t="shared" si="5"/>
        <v>7.7519379844961239E-3</v>
      </c>
      <c r="AA39">
        <f>SUM(Z$4:Z39)</f>
        <v>0.98449612403100795</v>
      </c>
      <c r="AF39" t="e">
        <v>#N/A</v>
      </c>
    </row>
    <row r="40" spans="1:32" x14ac:dyDescent="0.25">
      <c r="A40">
        <f>restart_Mar_2025!K38</f>
        <v>37</v>
      </c>
      <c r="B40">
        <f>restart_Mar_2025!E38</f>
        <v>106</v>
      </c>
      <c r="C40">
        <f>restart_Mar_2025!F38</f>
        <v>111</v>
      </c>
      <c r="D40">
        <f>restart_Mar_2025!I38</f>
        <v>5</v>
      </c>
      <c r="E40">
        <f t="shared" si="1"/>
        <v>217</v>
      </c>
      <c r="Q40">
        <f t="shared" si="10"/>
        <v>36</v>
      </c>
      <c r="R40">
        <f t="shared" si="11"/>
        <v>36.5</v>
      </c>
      <c r="S40">
        <v>1</v>
      </c>
      <c r="T40">
        <f t="shared" si="3"/>
        <v>7.7519379844961239E-3</v>
      </c>
      <c r="U40">
        <f>SUM(T$4:T40)</f>
        <v>0.93023255813953543</v>
      </c>
      <c r="W40">
        <f t="shared" si="8"/>
        <v>300</v>
      </c>
      <c r="X40">
        <f t="shared" si="4"/>
        <v>302.5</v>
      </c>
      <c r="Y40">
        <v>0</v>
      </c>
      <c r="Z40">
        <f t="shared" si="5"/>
        <v>0</v>
      </c>
      <c r="AA40">
        <f>SUM(Z$4:Z40)</f>
        <v>0.98449612403100795</v>
      </c>
      <c r="AF40" t="e">
        <v>#N/A</v>
      </c>
    </row>
    <row r="41" spans="1:32" x14ac:dyDescent="0.25">
      <c r="A41">
        <f>restart_Mar_2025!K39</f>
        <v>38</v>
      </c>
      <c r="B41">
        <f>restart_Mar_2025!E39</f>
        <v>116</v>
      </c>
      <c r="C41">
        <f>restart_Mar_2025!F39</f>
        <v>91</v>
      </c>
      <c r="D41">
        <f>restart_Mar_2025!I39</f>
        <v>25</v>
      </c>
      <c r="E41">
        <f t="shared" si="1"/>
        <v>207</v>
      </c>
      <c r="Q41">
        <f t="shared" si="10"/>
        <v>37</v>
      </c>
      <c r="R41">
        <f t="shared" si="11"/>
        <v>37.5</v>
      </c>
      <c r="S41">
        <v>1</v>
      </c>
      <c r="T41">
        <f t="shared" si="3"/>
        <v>7.7519379844961239E-3</v>
      </c>
      <c r="U41">
        <f>SUM(T$4:T41)</f>
        <v>0.93798449612403156</v>
      </c>
      <c r="W41">
        <f t="shared" si="8"/>
        <v>305</v>
      </c>
      <c r="X41">
        <f t="shared" si="4"/>
        <v>307.5</v>
      </c>
      <c r="Y41">
        <v>1</v>
      </c>
      <c r="Z41">
        <f t="shared" si="5"/>
        <v>7.7519379844961239E-3</v>
      </c>
      <c r="AA41">
        <f>SUM(Z$4:Z41)</f>
        <v>0.99224806201550408</v>
      </c>
      <c r="AF41" t="e">
        <v>#N/A</v>
      </c>
    </row>
    <row r="42" spans="1:32" x14ac:dyDescent="0.25">
      <c r="A42">
        <f>restart_Mar_2025!K40</f>
        <v>39</v>
      </c>
      <c r="B42">
        <f>restart_Mar_2025!E40</f>
        <v>93</v>
      </c>
      <c r="C42">
        <f>restart_Mar_2025!F40</f>
        <v>95</v>
      </c>
      <c r="D42">
        <f>restart_Mar_2025!I40</f>
        <v>2</v>
      </c>
      <c r="E42">
        <f t="shared" si="1"/>
        <v>188</v>
      </c>
      <c r="Q42">
        <f t="shared" si="10"/>
        <v>38</v>
      </c>
      <c r="R42">
        <f t="shared" si="11"/>
        <v>38.5</v>
      </c>
      <c r="S42">
        <v>1</v>
      </c>
      <c r="T42">
        <f t="shared" si="3"/>
        <v>7.7519379844961239E-3</v>
      </c>
      <c r="U42">
        <f>SUM(T$4:T42)</f>
        <v>0.9457364341085277</v>
      </c>
      <c r="W42">
        <f t="shared" si="8"/>
        <v>310</v>
      </c>
      <c r="X42">
        <f t="shared" si="4"/>
        <v>312.5</v>
      </c>
      <c r="Y42">
        <v>0</v>
      </c>
      <c r="Z42">
        <f t="shared" si="5"/>
        <v>0</v>
      </c>
      <c r="AA42">
        <f>SUM(Z$4:Z42)</f>
        <v>0.99224806201550408</v>
      </c>
      <c r="AF42" t="e">
        <v>#N/A</v>
      </c>
    </row>
    <row r="43" spans="1:32" x14ac:dyDescent="0.25">
      <c r="A43">
        <f>restart_Mar_2025!K41</f>
        <v>40</v>
      </c>
      <c r="B43">
        <f>restart_Mar_2025!E41</f>
        <v>96</v>
      </c>
      <c r="C43">
        <f>restart_Mar_2025!F41</f>
        <v>72</v>
      </c>
      <c r="D43">
        <f>restart_Mar_2025!I41</f>
        <v>24</v>
      </c>
      <c r="E43">
        <f t="shared" si="1"/>
        <v>168</v>
      </c>
      <c r="Q43">
        <f t="shared" si="10"/>
        <v>39</v>
      </c>
      <c r="R43">
        <f t="shared" si="11"/>
        <v>39.5</v>
      </c>
      <c r="S43">
        <v>0</v>
      </c>
      <c r="T43">
        <f t="shared" si="3"/>
        <v>0</v>
      </c>
      <c r="U43">
        <f>SUM(T$4:T43)</f>
        <v>0.9457364341085277</v>
      </c>
      <c r="W43">
        <f t="shared" si="8"/>
        <v>315</v>
      </c>
      <c r="X43">
        <f t="shared" si="4"/>
        <v>317.5</v>
      </c>
      <c r="Y43">
        <v>0</v>
      </c>
      <c r="Z43">
        <f t="shared" si="5"/>
        <v>0</v>
      </c>
      <c r="AA43">
        <f>SUM(Z$4:Z43)</f>
        <v>0.99224806201550408</v>
      </c>
      <c r="AF43" t="e">
        <v>#N/A</v>
      </c>
    </row>
    <row r="44" spans="1:32" x14ac:dyDescent="0.25">
      <c r="A44">
        <f>restart_Mar_2025!K42</f>
        <v>41</v>
      </c>
      <c r="B44">
        <f>restart_Mar_2025!E42</f>
        <v>113</v>
      </c>
      <c r="C44">
        <f>restart_Mar_2025!F42</f>
        <v>93</v>
      </c>
      <c r="D44">
        <f>restart_Mar_2025!I42</f>
        <v>20</v>
      </c>
      <c r="E44">
        <f t="shared" si="1"/>
        <v>206</v>
      </c>
      <c r="Q44">
        <f t="shared" si="10"/>
        <v>40</v>
      </c>
      <c r="R44">
        <f t="shared" si="11"/>
        <v>40.5</v>
      </c>
      <c r="S44">
        <v>1</v>
      </c>
      <c r="T44">
        <f t="shared" si="3"/>
        <v>7.7519379844961239E-3</v>
      </c>
      <c r="U44">
        <f>SUM(T$4:T44)</f>
        <v>0.95348837209302384</v>
      </c>
      <c r="W44">
        <f t="shared" si="8"/>
        <v>320</v>
      </c>
      <c r="X44">
        <f t="shared" si="4"/>
        <v>322.5</v>
      </c>
      <c r="Y44">
        <v>0</v>
      </c>
      <c r="Z44">
        <f t="shared" si="5"/>
        <v>0</v>
      </c>
      <c r="AA44">
        <f>SUM(Z$4:Z44)</f>
        <v>0.99224806201550408</v>
      </c>
      <c r="AF44" t="e">
        <v>#N/A</v>
      </c>
    </row>
    <row r="45" spans="1:32" x14ac:dyDescent="0.25">
      <c r="A45">
        <f>restart_Mar_2025!K43</f>
        <v>42</v>
      </c>
      <c r="B45">
        <f>restart_Mar_2025!E43</f>
        <v>123</v>
      </c>
      <c r="C45">
        <f>restart_Mar_2025!F43</f>
        <v>145</v>
      </c>
      <c r="D45">
        <f>restart_Mar_2025!I43</f>
        <v>22</v>
      </c>
      <c r="E45">
        <f t="shared" si="1"/>
        <v>268</v>
      </c>
      <c r="Q45">
        <f t="shared" si="10"/>
        <v>41</v>
      </c>
      <c r="R45">
        <f t="shared" si="11"/>
        <v>41.5</v>
      </c>
      <c r="S45">
        <v>0</v>
      </c>
      <c r="T45">
        <f t="shared" si="3"/>
        <v>0</v>
      </c>
      <c r="U45">
        <f>SUM(T$4:T45)</f>
        <v>0.95348837209302384</v>
      </c>
      <c r="W45">
        <f t="shared" si="8"/>
        <v>325</v>
      </c>
      <c r="X45">
        <f t="shared" si="4"/>
        <v>327.5</v>
      </c>
      <c r="Y45">
        <v>0</v>
      </c>
      <c r="Z45">
        <f t="shared" si="5"/>
        <v>0</v>
      </c>
      <c r="AA45">
        <f>SUM(Z$4:Z45)</f>
        <v>0.99224806201550408</v>
      </c>
      <c r="AF45" t="e">
        <v>#N/A</v>
      </c>
    </row>
    <row r="46" spans="1:32" x14ac:dyDescent="0.25">
      <c r="A46">
        <f>restart_Mar_2025!K44</f>
        <v>43</v>
      </c>
      <c r="B46">
        <f>restart_Mar_2025!E44</f>
        <v>78</v>
      </c>
      <c r="C46">
        <f>restart_Mar_2025!F44</f>
        <v>74</v>
      </c>
      <c r="D46">
        <f>restart_Mar_2025!I44</f>
        <v>4</v>
      </c>
      <c r="E46">
        <f t="shared" si="1"/>
        <v>152</v>
      </c>
      <c r="Q46">
        <f t="shared" si="10"/>
        <v>42</v>
      </c>
      <c r="R46">
        <f t="shared" si="11"/>
        <v>42.5</v>
      </c>
      <c r="S46">
        <v>1</v>
      </c>
      <c r="T46">
        <f t="shared" si="3"/>
        <v>7.7519379844961239E-3</v>
      </c>
      <c r="U46">
        <f>SUM(T$4:T46)</f>
        <v>0.96124031007751998</v>
      </c>
      <c r="W46">
        <f t="shared" si="8"/>
        <v>330</v>
      </c>
      <c r="X46">
        <f t="shared" si="4"/>
        <v>332.5</v>
      </c>
      <c r="Y46">
        <v>1</v>
      </c>
      <c r="Z46">
        <f t="shared" si="5"/>
        <v>7.7519379844961239E-3</v>
      </c>
      <c r="AA46">
        <f>SUM(Z$4:Z46)</f>
        <v>1.0000000000000002</v>
      </c>
      <c r="AF46" t="e">
        <v>#N/A</v>
      </c>
    </row>
    <row r="47" spans="1:32" x14ac:dyDescent="0.25">
      <c r="A47">
        <f>restart_Mar_2025!K45</f>
        <v>44</v>
      </c>
      <c r="B47">
        <f>restart_Mar_2025!E45</f>
        <v>131</v>
      </c>
      <c r="C47">
        <f>restart_Mar_2025!F45</f>
        <v>92</v>
      </c>
      <c r="D47">
        <f>restart_Mar_2025!I45</f>
        <v>39</v>
      </c>
      <c r="E47">
        <f t="shared" si="1"/>
        <v>223</v>
      </c>
      <c r="Q47">
        <f t="shared" si="10"/>
        <v>43</v>
      </c>
      <c r="R47">
        <f t="shared" si="11"/>
        <v>43.5</v>
      </c>
      <c r="S47">
        <v>0</v>
      </c>
      <c r="T47">
        <f t="shared" si="3"/>
        <v>0</v>
      </c>
      <c r="U47">
        <f>SUM(T$4:T47)</f>
        <v>0.96124031007751998</v>
      </c>
      <c r="W47">
        <f t="shared" si="8"/>
        <v>335</v>
      </c>
      <c r="X47">
        <f t="shared" si="4"/>
        <v>337.5</v>
      </c>
      <c r="Y47">
        <v>0</v>
      </c>
      <c r="Z47">
        <f t="shared" si="5"/>
        <v>0</v>
      </c>
      <c r="AA47">
        <f>SUM(Z$4:Z47)</f>
        <v>1.0000000000000002</v>
      </c>
    </row>
    <row r="48" spans="1:32" x14ac:dyDescent="0.25">
      <c r="A48">
        <f>restart_Mar_2025!K46</f>
        <v>45</v>
      </c>
      <c r="B48">
        <f>restart_Mar_2025!E46</f>
        <v>94</v>
      </c>
      <c r="C48">
        <f>restart_Mar_2025!F46</f>
        <v>82</v>
      </c>
      <c r="D48">
        <f>restart_Mar_2025!I46</f>
        <v>12</v>
      </c>
      <c r="E48">
        <f t="shared" si="1"/>
        <v>176</v>
      </c>
      <c r="Q48">
        <f t="shared" si="10"/>
        <v>44</v>
      </c>
      <c r="R48">
        <f t="shared" si="11"/>
        <v>44.5</v>
      </c>
      <c r="S48">
        <v>0</v>
      </c>
      <c r="T48">
        <f t="shared" si="3"/>
        <v>0</v>
      </c>
      <c r="U48">
        <f>SUM(T$4:T48)</f>
        <v>0.96124031007751998</v>
      </c>
      <c r="W48">
        <f t="shared" si="8"/>
        <v>340</v>
      </c>
      <c r="X48">
        <f t="shared" si="4"/>
        <v>342.5</v>
      </c>
      <c r="Y48">
        <v>0</v>
      </c>
      <c r="Z48">
        <f t="shared" si="5"/>
        <v>0</v>
      </c>
      <c r="AA48">
        <f>SUM(Z$4:Z48)</f>
        <v>1.0000000000000002</v>
      </c>
    </row>
    <row r="49" spans="1:27" x14ac:dyDescent="0.25">
      <c r="A49">
        <f>restart_Mar_2025!K47</f>
        <v>46</v>
      </c>
      <c r="B49">
        <f>restart_Mar_2025!E47</f>
        <v>124</v>
      </c>
      <c r="C49">
        <f>restart_Mar_2025!F47</f>
        <v>119</v>
      </c>
      <c r="D49">
        <f>restart_Mar_2025!I47</f>
        <v>5</v>
      </c>
      <c r="E49">
        <f t="shared" si="1"/>
        <v>243</v>
      </c>
      <c r="Q49">
        <f t="shared" si="10"/>
        <v>45</v>
      </c>
      <c r="R49">
        <f t="shared" si="11"/>
        <v>45.5</v>
      </c>
      <c r="S49">
        <v>0</v>
      </c>
      <c r="T49">
        <f t="shared" si="3"/>
        <v>0</v>
      </c>
      <c r="U49">
        <f>SUM(T$4:T49)</f>
        <v>0.96124031007751998</v>
      </c>
      <c r="W49">
        <f t="shared" si="8"/>
        <v>345</v>
      </c>
      <c r="X49">
        <f t="shared" si="4"/>
        <v>347.5</v>
      </c>
      <c r="Y49">
        <v>0</v>
      </c>
      <c r="Z49">
        <f t="shared" si="5"/>
        <v>0</v>
      </c>
      <c r="AA49">
        <f>SUM(Z$4:Z49)</f>
        <v>1.0000000000000002</v>
      </c>
    </row>
    <row r="50" spans="1:27" x14ac:dyDescent="0.25">
      <c r="A50">
        <f>restart_Mar_2025!K48</f>
        <v>47</v>
      </c>
      <c r="B50">
        <f>restart_Mar_2025!E48</f>
        <v>140</v>
      </c>
      <c r="C50">
        <f>restart_Mar_2025!F48</f>
        <v>119</v>
      </c>
      <c r="D50">
        <f>restart_Mar_2025!I48</f>
        <v>21</v>
      </c>
      <c r="E50">
        <f t="shared" si="1"/>
        <v>259</v>
      </c>
      <c r="Q50">
        <f t="shared" si="10"/>
        <v>46</v>
      </c>
      <c r="R50">
        <f t="shared" si="11"/>
        <v>46.5</v>
      </c>
      <c r="S50">
        <v>2</v>
      </c>
      <c r="T50">
        <f t="shared" si="3"/>
        <v>1.5503875968992248E-2</v>
      </c>
      <c r="U50">
        <f>SUM(T$4:T50)</f>
        <v>0.97674418604651225</v>
      </c>
      <c r="W50">
        <f t="shared" si="8"/>
        <v>350</v>
      </c>
      <c r="X50">
        <f>X49+5</f>
        <v>352.5</v>
      </c>
      <c r="Y50">
        <v>0</v>
      </c>
      <c r="Z50">
        <f t="shared" si="5"/>
        <v>0</v>
      </c>
      <c r="AA50">
        <f>SUM(Z$4:Z50)</f>
        <v>1.0000000000000002</v>
      </c>
    </row>
    <row r="51" spans="1:27" x14ac:dyDescent="0.25">
      <c r="A51">
        <f>restart_Mar_2025!K49</f>
        <v>48</v>
      </c>
      <c r="B51">
        <f>restart_Mar_2025!E49</f>
        <v>118</v>
      </c>
      <c r="C51">
        <f>restart_Mar_2025!F49</f>
        <v>88</v>
      </c>
      <c r="D51">
        <f>restart_Mar_2025!I49</f>
        <v>30</v>
      </c>
      <c r="E51">
        <f t="shared" si="1"/>
        <v>206</v>
      </c>
      <c r="Q51">
        <f t="shared" si="10"/>
        <v>47</v>
      </c>
      <c r="R51">
        <f t="shared" si="11"/>
        <v>47.5</v>
      </c>
      <c r="S51">
        <v>0</v>
      </c>
      <c r="T51">
        <f t="shared" si="3"/>
        <v>0</v>
      </c>
      <c r="U51">
        <f>SUM(T$4:T51)</f>
        <v>0.97674418604651225</v>
      </c>
    </row>
    <row r="52" spans="1:27" x14ac:dyDescent="0.25">
      <c r="A52">
        <f>restart_Mar_2025!K50</f>
        <v>49</v>
      </c>
      <c r="B52">
        <f>restart_Mar_2025!E50</f>
        <v>98</v>
      </c>
      <c r="C52">
        <f>restart_Mar_2025!F50</f>
        <v>99</v>
      </c>
      <c r="D52">
        <f>restart_Mar_2025!I50</f>
        <v>1</v>
      </c>
      <c r="E52">
        <f t="shared" si="1"/>
        <v>197</v>
      </c>
      <c r="Q52">
        <f t="shared" ref="Q52:Q69" si="12">Q51+1</f>
        <v>48</v>
      </c>
      <c r="R52">
        <f t="shared" ref="R52:R69" si="13">R51+1</f>
        <v>48.5</v>
      </c>
      <c r="S52">
        <v>1</v>
      </c>
      <c r="T52">
        <f t="shared" si="3"/>
        <v>7.7519379844961239E-3</v>
      </c>
      <c r="U52">
        <f>SUM(T$4:T52)</f>
        <v>0.98449612403100839</v>
      </c>
    </row>
    <row r="53" spans="1:27" x14ac:dyDescent="0.25">
      <c r="A53">
        <f>restart_Mar_2025!K51</f>
        <v>50</v>
      </c>
      <c r="B53">
        <f>restart_Mar_2025!E51</f>
        <v>81</v>
      </c>
      <c r="C53">
        <f>restart_Mar_2025!F51</f>
        <v>101</v>
      </c>
      <c r="D53">
        <f>restart_Mar_2025!I51</f>
        <v>20</v>
      </c>
      <c r="E53">
        <f t="shared" si="1"/>
        <v>182</v>
      </c>
      <c r="Q53">
        <f t="shared" si="12"/>
        <v>49</v>
      </c>
      <c r="R53">
        <f t="shared" si="13"/>
        <v>49.5</v>
      </c>
      <c r="S53">
        <v>1</v>
      </c>
      <c r="T53">
        <f t="shared" si="3"/>
        <v>7.7519379844961239E-3</v>
      </c>
      <c r="U53">
        <f>SUM(T$4:T53)</f>
        <v>0.99224806201550453</v>
      </c>
    </row>
    <row r="54" spans="1:27" x14ac:dyDescent="0.25">
      <c r="A54">
        <f>restart_Mar_2025!K52</f>
        <v>51</v>
      </c>
      <c r="B54">
        <f>restart_Mar_2025!E52</f>
        <v>102</v>
      </c>
      <c r="C54">
        <f>restart_Mar_2025!F52</f>
        <v>61</v>
      </c>
      <c r="D54">
        <f>restart_Mar_2025!I52</f>
        <v>41</v>
      </c>
      <c r="E54">
        <f t="shared" si="1"/>
        <v>163</v>
      </c>
      <c r="Q54">
        <f t="shared" si="12"/>
        <v>50</v>
      </c>
      <c r="R54">
        <f t="shared" si="13"/>
        <v>50.5</v>
      </c>
      <c r="S54">
        <v>0</v>
      </c>
      <c r="T54">
        <f t="shared" si="3"/>
        <v>0</v>
      </c>
      <c r="U54">
        <f>SUM(T$4:T54)</f>
        <v>0.99224806201550453</v>
      </c>
    </row>
    <row r="55" spans="1:27" x14ac:dyDescent="0.25">
      <c r="A55">
        <f>restart_Mar_2025!K53</f>
        <v>52</v>
      </c>
      <c r="B55">
        <f>restart_Mar_2025!E53</f>
        <v>144</v>
      </c>
      <c r="C55">
        <f>restart_Mar_2025!F53</f>
        <v>110</v>
      </c>
      <c r="D55">
        <f>restart_Mar_2025!I53</f>
        <v>34</v>
      </c>
      <c r="E55">
        <f t="shared" si="1"/>
        <v>254</v>
      </c>
      <c r="Q55">
        <f t="shared" si="12"/>
        <v>51</v>
      </c>
      <c r="R55">
        <f t="shared" si="13"/>
        <v>51.5</v>
      </c>
      <c r="S55">
        <v>0</v>
      </c>
      <c r="T55">
        <f t="shared" si="3"/>
        <v>0</v>
      </c>
      <c r="U55">
        <f>SUM(T$4:T55)</f>
        <v>0.99224806201550453</v>
      </c>
    </row>
    <row r="56" spans="1:27" x14ac:dyDescent="0.25">
      <c r="A56">
        <f>restart_Mar_2025!K54</f>
        <v>53</v>
      </c>
      <c r="B56">
        <f>restart_Mar_2025!E54</f>
        <v>116</v>
      </c>
      <c r="C56">
        <f>restart_Mar_2025!F54</f>
        <v>82</v>
      </c>
      <c r="D56">
        <f>restart_Mar_2025!I54</f>
        <v>34</v>
      </c>
      <c r="E56">
        <f t="shared" si="1"/>
        <v>198</v>
      </c>
      <c r="Q56">
        <f t="shared" si="12"/>
        <v>52</v>
      </c>
      <c r="R56">
        <f t="shared" si="13"/>
        <v>52.5</v>
      </c>
      <c r="S56">
        <v>0</v>
      </c>
      <c r="T56">
        <f t="shared" si="3"/>
        <v>0</v>
      </c>
      <c r="U56">
        <f>SUM(T$4:T56)</f>
        <v>0.99224806201550453</v>
      </c>
    </row>
    <row r="57" spans="1:27" x14ac:dyDescent="0.25">
      <c r="A57">
        <f>restart_Mar_2025!K55</f>
        <v>54</v>
      </c>
      <c r="B57">
        <f>restart_Mar_2025!E55</f>
        <v>98</v>
      </c>
      <c r="C57">
        <f>restart_Mar_2025!F55</f>
        <v>97</v>
      </c>
      <c r="D57">
        <f>restart_Mar_2025!I55</f>
        <v>1</v>
      </c>
      <c r="E57">
        <f t="shared" si="1"/>
        <v>195</v>
      </c>
      <c r="Q57">
        <f t="shared" si="12"/>
        <v>53</v>
      </c>
      <c r="R57">
        <f t="shared" si="13"/>
        <v>53.5</v>
      </c>
      <c r="S57">
        <v>0</v>
      </c>
      <c r="T57">
        <f t="shared" si="3"/>
        <v>0</v>
      </c>
      <c r="U57">
        <f>SUM(T$4:T57)</f>
        <v>0.99224806201550453</v>
      </c>
    </row>
    <row r="58" spans="1:27" x14ac:dyDescent="0.25">
      <c r="A58">
        <f>restart_Mar_2025!K56</f>
        <v>55</v>
      </c>
      <c r="B58">
        <f>restart_Mar_2025!E56</f>
        <v>88</v>
      </c>
      <c r="C58">
        <f>restart_Mar_2025!F56</f>
        <v>90</v>
      </c>
      <c r="D58">
        <f>restart_Mar_2025!I56</f>
        <v>2</v>
      </c>
      <c r="E58">
        <f t="shared" si="1"/>
        <v>178</v>
      </c>
      <c r="Q58">
        <f t="shared" si="12"/>
        <v>54</v>
      </c>
      <c r="R58">
        <f t="shared" si="13"/>
        <v>54.5</v>
      </c>
      <c r="S58">
        <v>0</v>
      </c>
      <c r="T58">
        <f t="shared" si="3"/>
        <v>0</v>
      </c>
      <c r="U58">
        <f>SUM(T$4:T58)</f>
        <v>0.99224806201550453</v>
      </c>
    </row>
    <row r="59" spans="1:27" x14ac:dyDescent="0.25">
      <c r="A59">
        <f>restart_Mar_2025!K57</f>
        <v>56</v>
      </c>
      <c r="B59">
        <f>restart_Mar_2025!E57</f>
        <v>103</v>
      </c>
      <c r="C59">
        <f>restart_Mar_2025!F57</f>
        <v>111</v>
      </c>
      <c r="D59">
        <f>restart_Mar_2025!I57</f>
        <v>8</v>
      </c>
      <c r="E59">
        <f t="shared" si="1"/>
        <v>214</v>
      </c>
      <c r="Q59">
        <f t="shared" si="12"/>
        <v>55</v>
      </c>
      <c r="R59">
        <f t="shared" si="13"/>
        <v>55.5</v>
      </c>
      <c r="S59">
        <v>0</v>
      </c>
      <c r="T59">
        <f t="shared" si="3"/>
        <v>0</v>
      </c>
      <c r="U59">
        <f>SUM(T$4:T59)</f>
        <v>0.99224806201550453</v>
      </c>
    </row>
    <row r="60" spans="1:27" x14ac:dyDescent="0.25">
      <c r="A60">
        <f>restart_Mar_2025!K58</f>
        <v>57</v>
      </c>
      <c r="B60">
        <f>restart_Mar_2025!E58</f>
        <v>100</v>
      </c>
      <c r="C60">
        <f>restart_Mar_2025!F58</f>
        <v>105</v>
      </c>
      <c r="D60">
        <f>restart_Mar_2025!I58</f>
        <v>5</v>
      </c>
      <c r="E60">
        <f t="shared" si="1"/>
        <v>205</v>
      </c>
      <c r="Q60">
        <f t="shared" si="12"/>
        <v>56</v>
      </c>
      <c r="R60">
        <f t="shared" si="13"/>
        <v>56.5</v>
      </c>
      <c r="S60">
        <v>0</v>
      </c>
      <c r="T60">
        <f t="shared" si="3"/>
        <v>0</v>
      </c>
      <c r="U60">
        <f>SUM(T$4:T60)</f>
        <v>0.99224806201550453</v>
      </c>
    </row>
    <row r="61" spans="1:27" x14ac:dyDescent="0.25">
      <c r="A61">
        <f>restart_Mar_2025!K59</f>
        <v>58</v>
      </c>
      <c r="B61">
        <f>restart_Mar_2025!E59</f>
        <v>78</v>
      </c>
      <c r="C61">
        <f>restart_Mar_2025!F59</f>
        <v>75</v>
      </c>
      <c r="D61">
        <f>restart_Mar_2025!I59</f>
        <v>3</v>
      </c>
      <c r="E61">
        <f t="shared" si="1"/>
        <v>153</v>
      </c>
      <c r="Q61">
        <f t="shared" si="12"/>
        <v>57</v>
      </c>
      <c r="R61">
        <f t="shared" si="13"/>
        <v>57.5</v>
      </c>
      <c r="S61">
        <v>0</v>
      </c>
      <c r="T61">
        <f t="shared" si="3"/>
        <v>0</v>
      </c>
      <c r="U61">
        <f>SUM(T$4:T61)</f>
        <v>0.99224806201550453</v>
      </c>
    </row>
    <row r="62" spans="1:27" x14ac:dyDescent="0.25">
      <c r="A62">
        <f>restart_Mar_2025!K60</f>
        <v>59</v>
      </c>
      <c r="B62">
        <f>restart_Mar_2025!E60</f>
        <v>110</v>
      </c>
      <c r="C62">
        <f>restart_Mar_2025!F60</f>
        <v>113</v>
      </c>
      <c r="D62">
        <f>restart_Mar_2025!I60</f>
        <v>3</v>
      </c>
      <c r="E62">
        <f t="shared" si="1"/>
        <v>223</v>
      </c>
      <c r="Q62">
        <f t="shared" si="12"/>
        <v>58</v>
      </c>
      <c r="R62">
        <f t="shared" si="13"/>
        <v>58.5</v>
      </c>
      <c r="S62">
        <v>0</v>
      </c>
      <c r="T62">
        <f t="shared" si="3"/>
        <v>0</v>
      </c>
      <c r="U62">
        <f>SUM(T$4:T62)</f>
        <v>0.99224806201550453</v>
      </c>
    </row>
    <row r="63" spans="1:27" x14ac:dyDescent="0.25">
      <c r="A63">
        <f>restart_Mar_2025!K61</f>
        <v>60</v>
      </c>
      <c r="B63">
        <f>restart_Mar_2025!E61</f>
        <v>87</v>
      </c>
      <c r="C63">
        <f>restart_Mar_2025!F61</f>
        <v>75</v>
      </c>
      <c r="D63">
        <f>restart_Mar_2025!I61</f>
        <v>12</v>
      </c>
      <c r="E63">
        <f t="shared" si="1"/>
        <v>162</v>
      </c>
      <c r="Q63">
        <f t="shared" si="12"/>
        <v>59</v>
      </c>
      <c r="R63">
        <f t="shared" si="13"/>
        <v>59.5</v>
      </c>
      <c r="S63">
        <v>0</v>
      </c>
      <c r="T63">
        <f t="shared" si="3"/>
        <v>0</v>
      </c>
      <c r="U63">
        <f>SUM(T$4:T63)</f>
        <v>0.99224806201550453</v>
      </c>
    </row>
    <row r="64" spans="1:27" x14ac:dyDescent="0.25">
      <c r="A64">
        <f>restart_Mar_2025!K62</f>
        <v>61</v>
      </c>
      <c r="B64">
        <f>restart_Mar_2025!E62</f>
        <v>108</v>
      </c>
      <c r="C64">
        <f>restart_Mar_2025!F62</f>
        <v>97</v>
      </c>
      <c r="D64">
        <f>restart_Mar_2025!I62</f>
        <v>11</v>
      </c>
      <c r="E64">
        <f t="shared" si="1"/>
        <v>205</v>
      </c>
      <c r="Q64">
        <f t="shared" si="12"/>
        <v>60</v>
      </c>
      <c r="R64">
        <f t="shared" si="13"/>
        <v>60.5</v>
      </c>
      <c r="S64">
        <v>0</v>
      </c>
      <c r="T64">
        <f t="shared" si="3"/>
        <v>0</v>
      </c>
      <c r="U64">
        <f>SUM(T$4:T64)</f>
        <v>0.99224806201550453</v>
      </c>
    </row>
    <row r="65" spans="1:21" x14ac:dyDescent="0.25">
      <c r="A65">
        <f>restart_Mar_2025!K63</f>
        <v>62</v>
      </c>
      <c r="B65">
        <f>restart_Mar_2025!E63</f>
        <v>110</v>
      </c>
      <c r="C65">
        <f>restart_Mar_2025!F63</f>
        <v>90</v>
      </c>
      <c r="D65">
        <f>restart_Mar_2025!I63</f>
        <v>20</v>
      </c>
      <c r="E65">
        <f t="shared" si="1"/>
        <v>200</v>
      </c>
      <c r="Q65">
        <f t="shared" si="12"/>
        <v>61</v>
      </c>
      <c r="R65">
        <f t="shared" si="13"/>
        <v>61.5</v>
      </c>
      <c r="S65">
        <v>1</v>
      </c>
      <c r="T65">
        <f t="shared" si="3"/>
        <v>7.7519379844961239E-3</v>
      </c>
      <c r="U65">
        <f>SUM(T$4:T65)</f>
        <v>1.0000000000000007</v>
      </c>
    </row>
    <row r="66" spans="1:21" x14ac:dyDescent="0.25">
      <c r="A66">
        <f>restart_Mar_2025!K64</f>
        <v>63</v>
      </c>
      <c r="B66">
        <f>restart_Mar_2025!E64</f>
        <v>93</v>
      </c>
      <c r="C66">
        <f>restart_Mar_2025!F64</f>
        <v>110</v>
      </c>
      <c r="D66">
        <f>restart_Mar_2025!I64</f>
        <v>17</v>
      </c>
      <c r="E66">
        <f t="shared" si="1"/>
        <v>203</v>
      </c>
      <c r="Q66">
        <f t="shared" si="12"/>
        <v>62</v>
      </c>
      <c r="R66">
        <f t="shared" si="13"/>
        <v>62.5</v>
      </c>
      <c r="S66">
        <v>0</v>
      </c>
      <c r="T66">
        <f t="shared" si="3"/>
        <v>0</v>
      </c>
      <c r="U66">
        <f>SUM(T$4:T66)</f>
        <v>1.0000000000000007</v>
      </c>
    </row>
    <row r="67" spans="1:21" x14ac:dyDescent="0.25">
      <c r="A67">
        <f>restart_Mar_2025!K65</f>
        <v>64</v>
      </c>
      <c r="B67">
        <f>restart_Mar_2025!E65</f>
        <v>140</v>
      </c>
      <c r="C67">
        <f>restart_Mar_2025!F65</f>
        <v>144</v>
      </c>
      <c r="D67">
        <f>restart_Mar_2025!I65</f>
        <v>4</v>
      </c>
      <c r="E67">
        <f t="shared" si="1"/>
        <v>284</v>
      </c>
      <c r="Q67">
        <f t="shared" si="12"/>
        <v>63</v>
      </c>
      <c r="R67">
        <f t="shared" si="13"/>
        <v>63.5</v>
      </c>
      <c r="S67">
        <v>0</v>
      </c>
      <c r="T67">
        <f t="shared" si="3"/>
        <v>0</v>
      </c>
      <c r="U67">
        <f>SUM(T$4:T67)</f>
        <v>1.0000000000000007</v>
      </c>
    </row>
    <row r="68" spans="1:21" x14ac:dyDescent="0.25">
      <c r="A68">
        <f>restart_Mar_2025!K66</f>
        <v>65</v>
      </c>
      <c r="B68">
        <f>restart_Mar_2025!E66</f>
        <v>113</v>
      </c>
      <c r="C68">
        <f>restart_Mar_2025!F66</f>
        <v>110</v>
      </c>
      <c r="D68">
        <f>restart_Mar_2025!I66</f>
        <v>3</v>
      </c>
      <c r="E68">
        <f t="shared" si="1"/>
        <v>223</v>
      </c>
      <c r="Q68">
        <f t="shared" si="12"/>
        <v>64</v>
      </c>
      <c r="R68">
        <f t="shared" si="13"/>
        <v>64.5</v>
      </c>
      <c r="S68">
        <v>0</v>
      </c>
      <c r="T68">
        <f t="shared" si="3"/>
        <v>0</v>
      </c>
      <c r="U68">
        <f>SUM(T$4:T68)</f>
        <v>1.0000000000000007</v>
      </c>
    </row>
    <row r="69" spans="1:21" x14ac:dyDescent="0.25">
      <c r="A69">
        <f>restart_Mar_2025!K67</f>
        <v>66</v>
      </c>
      <c r="B69">
        <f>restart_Mar_2025!E67</f>
        <v>123</v>
      </c>
      <c r="C69">
        <f>restart_Mar_2025!F67</f>
        <v>130</v>
      </c>
      <c r="D69">
        <f>restart_Mar_2025!I67</f>
        <v>7</v>
      </c>
      <c r="E69">
        <f t="shared" ref="E69:E120" si="14">C69+B69</f>
        <v>253</v>
      </c>
      <c r="Q69">
        <f t="shared" si="12"/>
        <v>65</v>
      </c>
      <c r="R69">
        <f t="shared" si="13"/>
        <v>65.5</v>
      </c>
      <c r="S69">
        <v>0</v>
      </c>
      <c r="T69">
        <f t="shared" ref="T69" si="15">S69/SUM($S$4:$S$69)</f>
        <v>0</v>
      </c>
      <c r="U69">
        <f>SUM(T$4:T69)</f>
        <v>1.0000000000000007</v>
      </c>
    </row>
    <row r="70" spans="1:21" x14ac:dyDescent="0.25">
      <c r="A70">
        <f>restart_Mar_2025!K68</f>
        <v>67</v>
      </c>
      <c r="B70">
        <f>restart_Mar_2025!E68</f>
        <v>95</v>
      </c>
      <c r="C70">
        <f>restart_Mar_2025!F68</f>
        <v>85</v>
      </c>
      <c r="D70">
        <f>restart_Mar_2025!I68</f>
        <v>10</v>
      </c>
      <c r="E70">
        <f t="shared" si="14"/>
        <v>180</v>
      </c>
    </row>
    <row r="71" spans="1:21" x14ac:dyDescent="0.25">
      <c r="A71">
        <f>restart_Mar_2025!K69</f>
        <v>68</v>
      </c>
      <c r="B71">
        <f>restart_Mar_2025!E69</f>
        <v>123</v>
      </c>
      <c r="C71">
        <f>restart_Mar_2025!F69</f>
        <v>99</v>
      </c>
      <c r="D71">
        <f>restart_Mar_2025!I69</f>
        <v>24</v>
      </c>
      <c r="E71">
        <f t="shared" si="14"/>
        <v>222</v>
      </c>
    </row>
    <row r="72" spans="1:21" x14ac:dyDescent="0.25">
      <c r="A72">
        <f>restart_Mar_2025!K70</f>
        <v>69</v>
      </c>
      <c r="B72">
        <f>restart_Mar_2025!E70</f>
        <v>168</v>
      </c>
      <c r="C72">
        <f>restart_Mar_2025!F70</f>
        <v>139</v>
      </c>
      <c r="D72">
        <f>restart_Mar_2025!I70</f>
        <v>29</v>
      </c>
      <c r="E72">
        <f t="shared" si="14"/>
        <v>307</v>
      </c>
    </row>
    <row r="73" spans="1:21" x14ac:dyDescent="0.25">
      <c r="A73">
        <f>restart_Mar_2025!K71</f>
        <v>70</v>
      </c>
      <c r="B73">
        <f>restart_Mar_2025!E71</f>
        <v>114</v>
      </c>
      <c r="C73">
        <f>restart_Mar_2025!F71</f>
        <v>107</v>
      </c>
      <c r="D73">
        <f>restart_Mar_2025!I71</f>
        <v>7</v>
      </c>
      <c r="E73">
        <f t="shared" si="14"/>
        <v>221</v>
      </c>
    </row>
    <row r="74" spans="1:21" x14ac:dyDescent="0.25">
      <c r="A74">
        <f>restart_Mar_2025!K72</f>
        <v>71</v>
      </c>
      <c r="B74">
        <f>restart_Mar_2025!E72</f>
        <v>115</v>
      </c>
      <c r="C74">
        <f>restart_Mar_2025!F72</f>
        <v>97</v>
      </c>
      <c r="D74">
        <f>restart_Mar_2025!I72</f>
        <v>18</v>
      </c>
      <c r="E74">
        <f t="shared" si="14"/>
        <v>212</v>
      </c>
    </row>
    <row r="75" spans="1:21" x14ac:dyDescent="0.25">
      <c r="A75">
        <f>restart_Mar_2025!K73</f>
        <v>72</v>
      </c>
      <c r="B75">
        <f>restart_Mar_2025!E73</f>
        <v>91</v>
      </c>
      <c r="C75">
        <f>restart_Mar_2025!F73</f>
        <v>113</v>
      </c>
      <c r="D75">
        <f>restart_Mar_2025!I73</f>
        <v>22</v>
      </c>
      <c r="E75">
        <f t="shared" si="14"/>
        <v>204</v>
      </c>
    </row>
    <row r="76" spans="1:21" x14ac:dyDescent="0.25">
      <c r="A76">
        <f>restart_Mar_2025!K74</f>
        <v>73</v>
      </c>
      <c r="B76">
        <f>restart_Mar_2025!E74</f>
        <v>99</v>
      </c>
      <c r="C76">
        <f>restart_Mar_2025!F74</f>
        <v>102</v>
      </c>
      <c r="D76">
        <f>restart_Mar_2025!I74</f>
        <v>3</v>
      </c>
      <c r="E76">
        <f t="shared" si="14"/>
        <v>201</v>
      </c>
    </row>
    <row r="77" spans="1:21" x14ac:dyDescent="0.25">
      <c r="A77">
        <f>restart_Mar_2025!K75</f>
        <v>74</v>
      </c>
      <c r="B77">
        <f>restart_Mar_2025!E75</f>
        <v>133</v>
      </c>
      <c r="C77">
        <f>restart_Mar_2025!F75</f>
        <v>100</v>
      </c>
      <c r="D77">
        <f>restart_Mar_2025!I75</f>
        <v>33</v>
      </c>
      <c r="E77">
        <f t="shared" si="14"/>
        <v>233</v>
      </c>
    </row>
    <row r="78" spans="1:21" x14ac:dyDescent="0.25">
      <c r="A78">
        <f>restart_Mar_2025!K76</f>
        <v>75</v>
      </c>
      <c r="B78">
        <f>restart_Mar_2025!E76</f>
        <v>105</v>
      </c>
      <c r="C78">
        <f>restart_Mar_2025!F76</f>
        <v>87</v>
      </c>
      <c r="D78">
        <f>restart_Mar_2025!I76</f>
        <v>18</v>
      </c>
      <c r="E78">
        <f t="shared" si="14"/>
        <v>192</v>
      </c>
    </row>
    <row r="79" spans="1:21" x14ac:dyDescent="0.25">
      <c r="A79">
        <f>restart_Mar_2025!K77</f>
        <v>76</v>
      </c>
      <c r="B79">
        <f>restart_Mar_2025!E77</f>
        <v>100</v>
      </c>
      <c r="C79">
        <f>restart_Mar_2025!F77</f>
        <v>99</v>
      </c>
      <c r="D79">
        <f>restart_Mar_2025!I77</f>
        <v>1</v>
      </c>
      <c r="E79">
        <f t="shared" si="14"/>
        <v>199</v>
      </c>
    </row>
    <row r="80" spans="1:21" x14ac:dyDescent="0.25">
      <c r="A80">
        <f>restart_Mar_2025!K78</f>
        <v>77</v>
      </c>
      <c r="B80">
        <f>restart_Mar_2025!E78</f>
        <v>121</v>
      </c>
      <c r="C80">
        <f>restart_Mar_2025!F78</f>
        <v>104</v>
      </c>
      <c r="D80">
        <f>restart_Mar_2025!I78</f>
        <v>17</v>
      </c>
      <c r="E80">
        <f t="shared" si="14"/>
        <v>225</v>
      </c>
    </row>
    <row r="81" spans="1:5" x14ac:dyDescent="0.25">
      <c r="A81">
        <f>restart_Mar_2025!K79</f>
        <v>78</v>
      </c>
      <c r="B81">
        <f>restart_Mar_2025!E79</f>
        <v>94</v>
      </c>
      <c r="C81">
        <f>restart_Mar_2025!F79</f>
        <v>76</v>
      </c>
      <c r="D81">
        <f>restart_Mar_2025!I79</f>
        <v>18</v>
      </c>
      <c r="E81">
        <f t="shared" si="14"/>
        <v>170</v>
      </c>
    </row>
    <row r="82" spans="1:5" x14ac:dyDescent="0.25">
      <c r="A82">
        <f>restart_Mar_2025!K80</f>
        <v>79</v>
      </c>
      <c r="B82">
        <f>restart_Mar_2025!E80</f>
        <v>134</v>
      </c>
      <c r="C82">
        <f>restart_Mar_2025!F80</f>
        <v>105</v>
      </c>
      <c r="D82">
        <f>restart_Mar_2025!I80</f>
        <v>29</v>
      </c>
      <c r="E82">
        <f t="shared" si="14"/>
        <v>239</v>
      </c>
    </row>
    <row r="83" spans="1:5" x14ac:dyDescent="0.25">
      <c r="A83">
        <f>restart_Mar_2025!K81</f>
        <v>80</v>
      </c>
      <c r="B83">
        <f>restart_Mar_2025!E81</f>
        <v>101</v>
      </c>
      <c r="C83">
        <f>restart_Mar_2025!F81</f>
        <v>105</v>
      </c>
      <c r="D83">
        <f>restart_Mar_2025!I81</f>
        <v>4</v>
      </c>
      <c r="E83">
        <f t="shared" si="14"/>
        <v>206</v>
      </c>
    </row>
    <row r="84" spans="1:5" x14ac:dyDescent="0.25">
      <c r="A84">
        <f>restart_Mar_2025!K82</f>
        <v>81</v>
      </c>
      <c r="B84">
        <f>restart_Mar_2025!E82</f>
        <v>102</v>
      </c>
      <c r="C84">
        <f>restart_Mar_2025!F82</f>
        <v>86</v>
      </c>
      <c r="D84">
        <f>restart_Mar_2025!I82</f>
        <v>16</v>
      </c>
      <c r="E84">
        <f t="shared" si="14"/>
        <v>188</v>
      </c>
    </row>
    <row r="85" spans="1:5" x14ac:dyDescent="0.25">
      <c r="A85">
        <f>restart_Mar_2025!K83</f>
        <v>82</v>
      </c>
      <c r="B85">
        <f>restart_Mar_2025!E83</f>
        <v>77</v>
      </c>
      <c r="C85">
        <f>restart_Mar_2025!F83</f>
        <v>76</v>
      </c>
      <c r="D85">
        <f>restart_Mar_2025!I83</f>
        <v>1</v>
      </c>
      <c r="E85">
        <f t="shared" si="14"/>
        <v>153</v>
      </c>
    </row>
    <row r="86" spans="1:5" x14ac:dyDescent="0.25">
      <c r="A86">
        <f>restart_Mar_2025!K84</f>
        <v>83</v>
      </c>
      <c r="B86">
        <f>restart_Mar_2025!E84</f>
        <v>175</v>
      </c>
      <c r="C86">
        <f>restart_Mar_2025!F84</f>
        <v>125</v>
      </c>
      <c r="D86">
        <f>restart_Mar_2025!I84</f>
        <v>50</v>
      </c>
      <c r="E86">
        <f t="shared" si="14"/>
        <v>300</v>
      </c>
    </row>
    <row r="87" spans="1:5" x14ac:dyDescent="0.25">
      <c r="A87">
        <f>restart_Mar_2025!K85</f>
        <v>84</v>
      </c>
      <c r="B87">
        <f>restart_Mar_2025!E85</f>
        <v>94</v>
      </c>
      <c r="C87">
        <f>restart_Mar_2025!F85</f>
        <v>94</v>
      </c>
      <c r="D87">
        <f>restart_Mar_2025!I85</f>
        <v>0</v>
      </c>
      <c r="E87">
        <f t="shared" si="14"/>
        <v>188</v>
      </c>
    </row>
    <row r="88" spans="1:5" x14ac:dyDescent="0.25">
      <c r="A88">
        <f>restart_Mar_2025!K86</f>
        <v>85</v>
      </c>
      <c r="B88">
        <f>restart_Mar_2025!E86</f>
        <v>124</v>
      </c>
      <c r="C88">
        <f>restart_Mar_2025!F86</f>
        <v>96</v>
      </c>
      <c r="D88">
        <f>restart_Mar_2025!I86</f>
        <v>28</v>
      </c>
      <c r="E88">
        <f t="shared" si="14"/>
        <v>220</v>
      </c>
    </row>
    <row r="89" spans="1:5" x14ac:dyDescent="0.25">
      <c r="A89">
        <f>restart_Mar_2025!K87</f>
        <v>86</v>
      </c>
      <c r="B89">
        <f>restart_Mar_2025!E87</f>
        <v>137</v>
      </c>
      <c r="C89">
        <f>restart_Mar_2025!F87</f>
        <v>140</v>
      </c>
      <c r="D89">
        <f>restart_Mar_2025!I87</f>
        <v>3</v>
      </c>
      <c r="E89">
        <f t="shared" si="14"/>
        <v>277</v>
      </c>
    </row>
    <row r="90" spans="1:5" x14ac:dyDescent="0.25">
      <c r="A90">
        <f>restart_Mar_2025!K88</f>
        <v>87</v>
      </c>
      <c r="B90">
        <f>restart_Mar_2025!E88</f>
        <v>143</v>
      </c>
      <c r="C90">
        <f>restart_Mar_2025!F88</f>
        <v>133</v>
      </c>
      <c r="D90">
        <f>restart_Mar_2025!I88</f>
        <v>10</v>
      </c>
      <c r="E90">
        <f t="shared" si="14"/>
        <v>276</v>
      </c>
    </row>
    <row r="91" spans="1:5" x14ac:dyDescent="0.25">
      <c r="A91">
        <f>restart_Mar_2025!K89</f>
        <v>88</v>
      </c>
      <c r="B91">
        <f>restart_Mar_2025!E89</f>
        <v>140</v>
      </c>
      <c r="C91">
        <f>restart_Mar_2025!F89</f>
        <v>108</v>
      </c>
      <c r="D91">
        <f>restart_Mar_2025!I89</f>
        <v>32</v>
      </c>
      <c r="E91">
        <f t="shared" si="14"/>
        <v>248</v>
      </c>
    </row>
    <row r="92" spans="1:5" x14ac:dyDescent="0.25">
      <c r="A92">
        <f>restart_Mar_2025!K90</f>
        <v>89</v>
      </c>
      <c r="B92">
        <f>restart_Mar_2025!E90</f>
        <v>114</v>
      </c>
      <c r="C92">
        <f>restart_Mar_2025!F90</f>
        <v>109</v>
      </c>
      <c r="D92">
        <f>restart_Mar_2025!I90</f>
        <v>5</v>
      </c>
      <c r="E92">
        <f t="shared" si="14"/>
        <v>223</v>
      </c>
    </row>
    <row r="93" spans="1:5" x14ac:dyDescent="0.25">
      <c r="A93">
        <f>restart_Mar_2025!K91</f>
        <v>90</v>
      </c>
      <c r="B93">
        <f>restart_Mar_2025!E91</f>
        <v>126</v>
      </c>
      <c r="C93">
        <f>restart_Mar_2025!F91</f>
        <v>101</v>
      </c>
      <c r="D93">
        <f>restart_Mar_2025!I91</f>
        <v>25</v>
      </c>
      <c r="E93">
        <f t="shared" si="14"/>
        <v>227</v>
      </c>
    </row>
    <row r="94" spans="1:5" x14ac:dyDescent="0.25">
      <c r="A94">
        <f>restart_Mar_2025!K92</f>
        <v>91</v>
      </c>
      <c r="B94">
        <f>restart_Mar_2025!E92</f>
        <v>87</v>
      </c>
      <c r="C94">
        <f>restart_Mar_2025!F92</f>
        <v>94</v>
      </c>
      <c r="D94">
        <f>restart_Mar_2025!I92</f>
        <v>7</v>
      </c>
      <c r="E94">
        <f t="shared" si="14"/>
        <v>181</v>
      </c>
    </row>
    <row r="95" spans="1:5" x14ac:dyDescent="0.25">
      <c r="A95">
        <f>restart_Mar_2025!K93</f>
        <v>92</v>
      </c>
      <c r="B95">
        <f>restart_Mar_2025!E93</f>
        <v>113</v>
      </c>
      <c r="C95">
        <f>restart_Mar_2025!F93</f>
        <v>105</v>
      </c>
      <c r="D95">
        <f>restart_Mar_2025!I93</f>
        <v>8</v>
      </c>
      <c r="E95">
        <f t="shared" si="14"/>
        <v>218</v>
      </c>
    </row>
    <row r="96" spans="1:5" x14ac:dyDescent="0.25">
      <c r="A96">
        <f>restart_Mar_2025!K94</f>
        <v>93</v>
      </c>
      <c r="B96">
        <f>restart_Mar_2025!E94</f>
        <v>134</v>
      </c>
      <c r="C96">
        <f>restart_Mar_2025!F94</f>
        <v>130</v>
      </c>
      <c r="D96">
        <f>restart_Mar_2025!I94</f>
        <v>4</v>
      </c>
      <c r="E96">
        <f t="shared" si="14"/>
        <v>264</v>
      </c>
    </row>
    <row r="97" spans="1:5" x14ac:dyDescent="0.25">
      <c r="A97">
        <f>restart_Mar_2025!K95</f>
        <v>94</v>
      </c>
      <c r="B97">
        <f>restart_Mar_2025!E95</f>
        <v>160</v>
      </c>
      <c r="C97">
        <f>restart_Mar_2025!F95</f>
        <v>122</v>
      </c>
      <c r="D97">
        <f>restart_Mar_2025!I95</f>
        <v>38</v>
      </c>
      <c r="E97">
        <f t="shared" si="14"/>
        <v>282</v>
      </c>
    </row>
    <row r="98" spans="1:5" x14ac:dyDescent="0.25">
      <c r="A98">
        <f>restart_Mar_2025!K96</f>
        <v>95</v>
      </c>
      <c r="B98">
        <f>restart_Mar_2025!E96</f>
        <v>144</v>
      </c>
      <c r="C98">
        <f>restart_Mar_2025!F96</f>
        <v>95</v>
      </c>
      <c r="D98">
        <f>restart_Mar_2025!I96</f>
        <v>49</v>
      </c>
      <c r="E98">
        <f t="shared" si="14"/>
        <v>239</v>
      </c>
    </row>
    <row r="99" spans="1:5" x14ac:dyDescent="0.25">
      <c r="A99">
        <f>restart_Mar_2025!K97</f>
        <v>96</v>
      </c>
      <c r="B99">
        <f>restart_Mar_2025!E97</f>
        <v>130</v>
      </c>
      <c r="C99">
        <f>restart_Mar_2025!F97</f>
        <v>163</v>
      </c>
      <c r="D99">
        <f>restart_Mar_2025!I97</f>
        <v>33</v>
      </c>
      <c r="E99">
        <f t="shared" si="14"/>
        <v>293</v>
      </c>
    </row>
    <row r="100" spans="1:5" x14ac:dyDescent="0.25">
      <c r="A100">
        <f>restart_Mar_2025!K98</f>
        <v>97</v>
      </c>
      <c r="B100">
        <f>restart_Mar_2025!E98</f>
        <v>135</v>
      </c>
      <c r="C100">
        <f>restart_Mar_2025!F98</f>
        <v>113</v>
      </c>
      <c r="D100">
        <f>restart_Mar_2025!I98</f>
        <v>22</v>
      </c>
      <c r="E100">
        <f t="shared" si="14"/>
        <v>248</v>
      </c>
    </row>
    <row r="101" spans="1:5" x14ac:dyDescent="0.25">
      <c r="A101">
        <f>restart_Mar_2025!K99</f>
        <v>98</v>
      </c>
      <c r="B101">
        <f>restart_Mar_2025!E99</f>
        <v>121</v>
      </c>
      <c r="C101">
        <f>restart_Mar_2025!F99</f>
        <v>118</v>
      </c>
      <c r="D101">
        <f>restart_Mar_2025!I99</f>
        <v>3</v>
      </c>
      <c r="E101">
        <f t="shared" si="14"/>
        <v>239</v>
      </c>
    </row>
    <row r="102" spans="1:5" x14ac:dyDescent="0.25">
      <c r="A102">
        <f>restart_Mar_2025!K100</f>
        <v>99</v>
      </c>
      <c r="B102">
        <f>restart_Mar_2025!E100</f>
        <v>109</v>
      </c>
      <c r="C102">
        <f>restart_Mar_2025!F100</f>
        <v>99</v>
      </c>
      <c r="D102">
        <f>restart_Mar_2025!I100</f>
        <v>10</v>
      </c>
      <c r="E102">
        <f t="shared" si="14"/>
        <v>208</v>
      </c>
    </row>
    <row r="103" spans="1:5" x14ac:dyDescent="0.25">
      <c r="A103">
        <f>restart_Mar_2025!K101</f>
        <v>100</v>
      </c>
      <c r="B103">
        <f>restart_Mar_2025!E101</f>
        <v>97</v>
      </c>
      <c r="C103">
        <f>restart_Mar_2025!F101</f>
        <v>82</v>
      </c>
      <c r="D103">
        <f>restart_Mar_2025!I101</f>
        <v>15</v>
      </c>
      <c r="E103">
        <f t="shared" si="14"/>
        <v>179</v>
      </c>
    </row>
    <row r="104" spans="1:5" x14ac:dyDescent="0.25">
      <c r="A104">
        <f>restart_Mar_2025!K102</f>
        <v>101</v>
      </c>
      <c r="B104">
        <f>restart_Mar_2025!E102</f>
        <v>96</v>
      </c>
      <c r="C104">
        <f>restart_Mar_2025!F102</f>
        <v>88</v>
      </c>
      <c r="D104">
        <f>restart_Mar_2025!I102</f>
        <v>8</v>
      </c>
      <c r="E104">
        <f t="shared" si="14"/>
        <v>184</v>
      </c>
    </row>
    <row r="105" spans="1:5" x14ac:dyDescent="0.25">
      <c r="A105">
        <f>restart_Mar_2025!K103</f>
        <v>102</v>
      </c>
      <c r="B105">
        <f>restart_Mar_2025!E103</f>
        <v>118</v>
      </c>
      <c r="C105">
        <f>restart_Mar_2025!F103</f>
        <v>118</v>
      </c>
      <c r="D105">
        <f>restart_Mar_2025!I103</f>
        <v>0</v>
      </c>
      <c r="E105">
        <f t="shared" si="14"/>
        <v>236</v>
      </c>
    </row>
    <row r="106" spans="1:5" x14ac:dyDescent="0.25">
      <c r="A106">
        <f>restart_Mar_2025!K104</f>
        <v>103</v>
      </c>
      <c r="B106">
        <f>restart_Mar_2025!E104</f>
        <v>121</v>
      </c>
      <c r="C106">
        <f>restart_Mar_2025!F104</f>
        <v>127</v>
      </c>
      <c r="D106">
        <f>restart_Mar_2025!I104</f>
        <v>6</v>
      </c>
      <c r="E106">
        <f t="shared" si="14"/>
        <v>248</v>
      </c>
    </row>
    <row r="107" spans="1:5" x14ac:dyDescent="0.25">
      <c r="A107">
        <f>restart_Mar_2025!K105</f>
        <v>104</v>
      </c>
      <c r="B107">
        <f>restart_Mar_2025!E105</f>
        <v>110</v>
      </c>
      <c r="C107">
        <f>restart_Mar_2025!F105</f>
        <v>110</v>
      </c>
      <c r="D107">
        <f>restart_Mar_2025!I105</f>
        <v>0</v>
      </c>
      <c r="E107">
        <f t="shared" si="14"/>
        <v>220</v>
      </c>
    </row>
    <row r="108" spans="1:5" x14ac:dyDescent="0.25">
      <c r="A108">
        <f>restart_Mar_2025!K106</f>
        <v>105</v>
      </c>
      <c r="B108">
        <f>restart_Mar_2025!E106</f>
        <v>133</v>
      </c>
      <c r="C108">
        <f>restart_Mar_2025!F106</f>
        <v>104</v>
      </c>
      <c r="D108">
        <f>restart_Mar_2025!I106</f>
        <v>29</v>
      </c>
      <c r="E108">
        <f t="shared" si="14"/>
        <v>237</v>
      </c>
    </row>
    <row r="109" spans="1:5" x14ac:dyDescent="0.25">
      <c r="A109">
        <f>restart_Mar_2025!K107</f>
        <v>106</v>
      </c>
      <c r="B109">
        <f>restart_Mar_2025!E107</f>
        <v>131</v>
      </c>
      <c r="C109">
        <f>restart_Mar_2025!F107</f>
        <v>106</v>
      </c>
      <c r="D109">
        <f>restart_Mar_2025!I107</f>
        <v>25</v>
      </c>
      <c r="E109">
        <f t="shared" si="14"/>
        <v>237</v>
      </c>
    </row>
    <row r="110" spans="1:5" x14ac:dyDescent="0.25">
      <c r="A110">
        <f>restart_Mar_2025!K108</f>
        <v>107</v>
      </c>
      <c r="B110">
        <f>restart_Mar_2025!E108</f>
        <v>114</v>
      </c>
      <c r="C110">
        <f>restart_Mar_2025!F108</f>
        <v>122</v>
      </c>
      <c r="D110">
        <f>restart_Mar_2025!I108</f>
        <v>8</v>
      </c>
      <c r="E110">
        <f t="shared" si="14"/>
        <v>236</v>
      </c>
    </row>
    <row r="111" spans="1:5" x14ac:dyDescent="0.25">
      <c r="A111">
        <f>restart_Mar_2025!K109</f>
        <v>108</v>
      </c>
      <c r="B111">
        <f>restart_Mar_2025!E109</f>
        <v>139</v>
      </c>
      <c r="C111">
        <f>restart_Mar_2025!F109</f>
        <v>113</v>
      </c>
      <c r="D111">
        <f>restart_Mar_2025!I109</f>
        <v>26</v>
      </c>
      <c r="E111">
        <f t="shared" si="14"/>
        <v>252</v>
      </c>
    </row>
    <row r="112" spans="1:5" x14ac:dyDescent="0.25">
      <c r="A112">
        <f>restart_Mar_2025!K110</f>
        <v>109</v>
      </c>
      <c r="B112">
        <f>restart_Mar_2025!E110</f>
        <v>114</v>
      </c>
      <c r="C112">
        <f>restart_Mar_2025!F110</f>
        <v>108</v>
      </c>
      <c r="D112">
        <f>restart_Mar_2025!I110</f>
        <v>6</v>
      </c>
      <c r="E112">
        <f t="shared" si="14"/>
        <v>222</v>
      </c>
    </row>
    <row r="113" spans="1:5" x14ac:dyDescent="0.25">
      <c r="A113">
        <f>restart_Mar_2025!K111</f>
        <v>110</v>
      </c>
      <c r="B113">
        <f>restart_Mar_2025!E111</f>
        <v>98</v>
      </c>
      <c r="C113">
        <f>restart_Mar_2025!F111</f>
        <v>121</v>
      </c>
      <c r="D113">
        <f>restart_Mar_2025!I111</f>
        <v>23</v>
      </c>
      <c r="E113">
        <f t="shared" si="14"/>
        <v>219</v>
      </c>
    </row>
    <row r="114" spans="1:5" x14ac:dyDescent="0.25">
      <c r="A114">
        <f>restart_Mar_2025!K112</f>
        <v>111</v>
      </c>
      <c r="B114">
        <f>restart_Mar_2025!E112</f>
        <v>103</v>
      </c>
      <c r="C114">
        <f>restart_Mar_2025!F112</f>
        <v>99</v>
      </c>
      <c r="D114">
        <f>restart_Mar_2025!I112</f>
        <v>4</v>
      </c>
      <c r="E114">
        <f t="shared" si="14"/>
        <v>202</v>
      </c>
    </row>
    <row r="115" spans="1:5" x14ac:dyDescent="0.25">
      <c r="A115">
        <f>restart_Mar_2025!K113</f>
        <v>112</v>
      </c>
      <c r="B115">
        <f>restart_Mar_2025!E113</f>
        <v>105</v>
      </c>
      <c r="C115">
        <f>restart_Mar_2025!F113</f>
        <v>116</v>
      </c>
      <c r="D115">
        <f>restart_Mar_2025!I113</f>
        <v>11</v>
      </c>
      <c r="E115">
        <f t="shared" si="14"/>
        <v>221</v>
      </c>
    </row>
    <row r="116" spans="1:5" x14ac:dyDescent="0.25">
      <c r="A116">
        <f>restart_Mar_2025!K114</f>
        <v>113</v>
      </c>
      <c r="B116">
        <f>restart_Mar_2025!E114</f>
        <v>155</v>
      </c>
      <c r="C116">
        <f>restart_Mar_2025!F114</f>
        <v>138</v>
      </c>
      <c r="D116">
        <f>restart_Mar_2025!I114</f>
        <v>17</v>
      </c>
      <c r="E116">
        <f t="shared" si="14"/>
        <v>293</v>
      </c>
    </row>
    <row r="117" spans="1:5" x14ac:dyDescent="0.25">
      <c r="A117">
        <f>restart_Mar_2025!K115</f>
        <v>114</v>
      </c>
      <c r="B117">
        <f>restart_Mar_2025!E115</f>
        <v>104</v>
      </c>
      <c r="C117">
        <f>restart_Mar_2025!F115</f>
        <v>108</v>
      </c>
      <c r="D117">
        <f>restart_Mar_2025!I115</f>
        <v>4</v>
      </c>
      <c r="E117">
        <f t="shared" si="14"/>
        <v>212</v>
      </c>
    </row>
    <row r="118" spans="1:5" x14ac:dyDescent="0.25">
      <c r="A118">
        <f>restart_Mar_2025!K116</f>
        <v>115</v>
      </c>
      <c r="B118">
        <f>restart_Mar_2025!E116</f>
        <v>116</v>
      </c>
      <c r="C118">
        <f>restart_Mar_2025!F116</f>
        <v>107</v>
      </c>
      <c r="D118">
        <f>restart_Mar_2025!I116</f>
        <v>9</v>
      </c>
      <c r="E118">
        <f t="shared" si="14"/>
        <v>223</v>
      </c>
    </row>
    <row r="119" spans="1:5" x14ac:dyDescent="0.25">
      <c r="A119">
        <f>restart_Mar_2025!K117</f>
        <v>116</v>
      </c>
      <c r="B119">
        <f>restart_Mar_2025!E117</f>
        <v>95</v>
      </c>
      <c r="C119">
        <f>restart_Mar_2025!F117</f>
        <v>87</v>
      </c>
      <c r="D119">
        <f>restart_Mar_2025!I117</f>
        <v>8</v>
      </c>
      <c r="E119">
        <f t="shared" si="14"/>
        <v>182</v>
      </c>
    </row>
    <row r="120" spans="1:5" x14ac:dyDescent="0.25">
      <c r="A120">
        <f>restart_Mar_2025!K118</f>
        <v>117</v>
      </c>
      <c r="B120">
        <f>restart_Mar_2025!E118</f>
        <v>127</v>
      </c>
      <c r="C120">
        <f>restart_Mar_2025!F118</f>
        <v>91</v>
      </c>
      <c r="D120">
        <f>restart_Mar_2025!I118</f>
        <v>36</v>
      </c>
      <c r="E120">
        <f t="shared" si="14"/>
        <v>218</v>
      </c>
    </row>
    <row r="121" spans="1:5" x14ac:dyDescent="0.25">
      <c r="A121">
        <f>restart_Mar_2025!K119</f>
        <v>118</v>
      </c>
      <c r="B121">
        <f>restart_Mar_2025!E119</f>
        <v>137</v>
      </c>
      <c r="C121">
        <f>restart_Mar_2025!F119</f>
        <v>94</v>
      </c>
      <c r="D121">
        <f>restart_Mar_2025!I119</f>
        <v>43</v>
      </c>
      <c r="E121">
        <f t="shared" ref="E121" si="16">C121+B121</f>
        <v>231</v>
      </c>
    </row>
    <row r="122" spans="1:5" x14ac:dyDescent="0.25">
      <c r="A122">
        <f>restart_Mar_2025!K120</f>
        <v>119</v>
      </c>
      <c r="B122">
        <f>restart_Mar_2025!E120</f>
        <v>139</v>
      </c>
      <c r="C122">
        <f>restart_Mar_2025!F120</f>
        <v>127</v>
      </c>
      <c r="D122">
        <f>restart_Mar_2025!I120</f>
        <v>12</v>
      </c>
      <c r="E122">
        <f t="shared" ref="E122" si="17">C122+B122</f>
        <v>266</v>
      </c>
    </row>
    <row r="123" spans="1:5" x14ac:dyDescent="0.25">
      <c r="A123">
        <f>restart_Mar_2025!K121</f>
        <v>120</v>
      </c>
      <c r="B123">
        <f>restart_Mar_2025!E121</f>
        <v>129</v>
      </c>
      <c r="C123">
        <f>restart_Mar_2025!F121</f>
        <v>67</v>
      </c>
      <c r="D123">
        <f>restart_Mar_2025!I121</f>
        <v>62</v>
      </c>
      <c r="E123">
        <f t="shared" ref="E123:E125" si="18">C123+B123</f>
        <v>196</v>
      </c>
    </row>
    <row r="124" spans="1:5" x14ac:dyDescent="0.25">
      <c r="A124">
        <f>restart_Mar_2025!K122</f>
        <v>121</v>
      </c>
      <c r="B124">
        <f>restart_Mar_2025!E122</f>
        <v>114</v>
      </c>
      <c r="C124">
        <f>restart_Mar_2025!F122</f>
        <v>105</v>
      </c>
      <c r="D124">
        <f>restart_Mar_2025!I122</f>
        <v>9</v>
      </c>
      <c r="E124">
        <f t="shared" si="18"/>
        <v>219</v>
      </c>
    </row>
    <row r="125" spans="1:5" x14ac:dyDescent="0.25">
      <c r="A125">
        <f>restart_Mar_2025!K123</f>
        <v>122</v>
      </c>
      <c r="B125">
        <f>restart_Mar_2025!E123</f>
        <v>111</v>
      </c>
      <c r="C125">
        <f>restart_Mar_2025!F123</f>
        <v>77</v>
      </c>
      <c r="D125">
        <f>restart_Mar_2025!I123</f>
        <v>34</v>
      </c>
      <c r="E125">
        <f t="shared" si="18"/>
        <v>188</v>
      </c>
    </row>
    <row r="126" spans="1:5" x14ac:dyDescent="0.25">
      <c r="A126">
        <f>restart_Mar_2025!K124</f>
        <v>123</v>
      </c>
      <c r="B126">
        <f>restart_Mar_2025!E124</f>
        <v>123</v>
      </c>
      <c r="C126">
        <f>restart_Mar_2025!F124</f>
        <v>109</v>
      </c>
      <c r="D126">
        <f>restart_Mar_2025!I124</f>
        <v>14</v>
      </c>
      <c r="E126">
        <f t="shared" ref="E126" si="19">C126+B126</f>
        <v>232</v>
      </c>
    </row>
    <row r="127" spans="1:5" x14ac:dyDescent="0.25">
      <c r="A127">
        <f>restart_Mar_2025!K125</f>
        <v>124</v>
      </c>
      <c r="B127">
        <f>restart_Mar_2025!E125</f>
        <v>130</v>
      </c>
      <c r="C127">
        <f>restart_Mar_2025!F125</f>
        <v>111</v>
      </c>
      <c r="D127">
        <f>restart_Mar_2025!I125</f>
        <v>19</v>
      </c>
      <c r="E127">
        <f t="shared" ref="E127" si="20">C127+B127</f>
        <v>241</v>
      </c>
    </row>
    <row r="128" spans="1:5" x14ac:dyDescent="0.25">
      <c r="A128">
        <f>restart_Mar_2025!K126</f>
        <v>125</v>
      </c>
      <c r="B128">
        <f>restart_Mar_2025!E126</f>
        <v>121</v>
      </c>
      <c r="C128">
        <f>restart_Mar_2025!F126</f>
        <v>127</v>
      </c>
      <c r="D128">
        <f>restart_Mar_2025!I126</f>
        <v>6</v>
      </c>
      <c r="E128">
        <f t="shared" ref="E128" si="21">C128+B128</f>
        <v>248</v>
      </c>
    </row>
    <row r="129" spans="1:5" x14ac:dyDescent="0.25">
      <c r="A129">
        <f>restart_Mar_2025!K127</f>
        <v>126</v>
      </c>
      <c r="B129">
        <f>restart_Mar_2025!E127</f>
        <v>111</v>
      </c>
      <c r="C129">
        <f>restart_Mar_2025!F127</f>
        <v>114</v>
      </c>
      <c r="D129">
        <f>restart_Mar_2025!I127</f>
        <v>3</v>
      </c>
      <c r="E129">
        <f t="shared" ref="E129" si="22">C129+B129</f>
        <v>225</v>
      </c>
    </row>
    <row r="130" spans="1:5" x14ac:dyDescent="0.25">
      <c r="A130">
        <f>restart_Mar_2025!K128</f>
        <v>127</v>
      </c>
      <c r="B130">
        <f>restart_Mar_2025!E128</f>
        <v>106</v>
      </c>
      <c r="C130">
        <f>restart_Mar_2025!F128</f>
        <v>90</v>
      </c>
      <c r="D130">
        <f>restart_Mar_2025!I128</f>
        <v>16</v>
      </c>
      <c r="E130">
        <f t="shared" ref="E130:E132" si="23">C130+B130</f>
        <v>196</v>
      </c>
    </row>
    <row r="131" spans="1:5" x14ac:dyDescent="0.25">
      <c r="A131">
        <f>restart_Mar_2025!K129</f>
        <v>128</v>
      </c>
      <c r="B131">
        <f>restart_Mar_2025!E129</f>
        <v>107</v>
      </c>
      <c r="C131">
        <f>restart_Mar_2025!F129</f>
        <v>112</v>
      </c>
      <c r="D131">
        <f>restart_Mar_2025!I129</f>
        <v>5</v>
      </c>
      <c r="E131">
        <f t="shared" si="23"/>
        <v>219</v>
      </c>
    </row>
    <row r="132" spans="1:5" x14ac:dyDescent="0.25">
      <c r="A132">
        <f>restart_Mar_2025!K130</f>
        <v>129</v>
      </c>
      <c r="B132">
        <f>restart_Mar_2025!E130</f>
        <v>155</v>
      </c>
      <c r="C132">
        <f>restart_Mar_2025!F130</f>
        <v>176</v>
      </c>
      <c r="D132">
        <f>restart_Mar_2025!I130</f>
        <v>21</v>
      </c>
      <c r="E132">
        <f t="shared" si="23"/>
        <v>331</v>
      </c>
    </row>
    <row r="133" spans="1:5" x14ac:dyDescent="0.25">
      <c r="A133">
        <f>restart_Mar_2025!K131</f>
        <v>0</v>
      </c>
    </row>
    <row r="134" spans="1:5" x14ac:dyDescent="0.25">
      <c r="A134">
        <f>restart_Mar_2025!K132</f>
        <v>0</v>
      </c>
    </row>
    <row r="135" spans="1:5" x14ac:dyDescent="0.25">
      <c r="A135">
        <f>restart_Mar_2025!K133</f>
        <v>0</v>
      </c>
    </row>
    <row r="136" spans="1:5" x14ac:dyDescent="0.25">
      <c r="A136">
        <f>restart_Mar_2025!K134</f>
        <v>0</v>
      </c>
    </row>
    <row r="137" spans="1:5" x14ac:dyDescent="0.25">
      <c r="A137">
        <f>restart_Mar_2025!K135</f>
        <v>0</v>
      </c>
    </row>
    <row r="138" spans="1:5" x14ac:dyDescent="0.25">
      <c r="A138">
        <f>restart_Mar_2025!K136</f>
        <v>0</v>
      </c>
    </row>
    <row r="139" spans="1:5" x14ac:dyDescent="0.25">
      <c r="A139">
        <f>restart_Mar_2025!K137</f>
        <v>0</v>
      </c>
    </row>
    <row r="140" spans="1:5" x14ac:dyDescent="0.25">
      <c r="A140">
        <f>restart_Mar_2025!K138</f>
        <v>0</v>
      </c>
    </row>
    <row r="141" spans="1:5" x14ac:dyDescent="0.25">
      <c r="A141">
        <f>restart_Mar_2025!K139</f>
        <v>0</v>
      </c>
    </row>
    <row r="142" spans="1:5" x14ac:dyDescent="0.25">
      <c r="A142">
        <f>restart_Mar_2025!K140</f>
        <v>0</v>
      </c>
    </row>
    <row r="143" spans="1:5" x14ac:dyDescent="0.25">
      <c r="A143">
        <f>restart_Mar_2025!K141</f>
        <v>0</v>
      </c>
    </row>
    <row r="144" spans="1:5" x14ac:dyDescent="0.25">
      <c r="A144">
        <f>restart_Mar_2025!K142</f>
        <v>0</v>
      </c>
    </row>
    <row r="145" spans="1:1" x14ac:dyDescent="0.25">
      <c r="A145">
        <f>restart_Mar_2025!K143</f>
        <v>0</v>
      </c>
    </row>
    <row r="146" spans="1:1" x14ac:dyDescent="0.25">
      <c r="A146">
        <f>restart_Mar_2025!K144</f>
        <v>0</v>
      </c>
    </row>
    <row r="147" spans="1:1" x14ac:dyDescent="0.25">
      <c r="A147">
        <f>restart_Mar_2025!K145</f>
        <v>0</v>
      </c>
    </row>
    <row r="148" spans="1:1" x14ac:dyDescent="0.25">
      <c r="A148">
        <f>restart_Mar_2025!K146</f>
        <v>0</v>
      </c>
    </row>
    <row r="149" spans="1:1" x14ac:dyDescent="0.25">
      <c r="A149">
        <f>restart_Mar_2025!K147</f>
        <v>0</v>
      </c>
    </row>
    <row r="150" spans="1:1" x14ac:dyDescent="0.25">
      <c r="A150">
        <f>restart_Mar_2025!K148</f>
        <v>0</v>
      </c>
    </row>
    <row r="151" spans="1:1" x14ac:dyDescent="0.25">
      <c r="A151">
        <f>restart_Mar_2025!K149</f>
        <v>0</v>
      </c>
    </row>
    <row r="152" spans="1:1" x14ac:dyDescent="0.25">
      <c r="A152">
        <f>restart_Mar_2025!K150</f>
        <v>0</v>
      </c>
    </row>
    <row r="153" spans="1:1" x14ac:dyDescent="0.25">
      <c r="A153">
        <f>restart_Mar_2025!K151</f>
        <v>0</v>
      </c>
    </row>
    <row r="154" spans="1:1" x14ac:dyDescent="0.25">
      <c r="A154">
        <f>restart_Mar_2025!K152</f>
        <v>0</v>
      </c>
    </row>
    <row r="155" spans="1:1" x14ac:dyDescent="0.25">
      <c r="A155">
        <f>restart_Mar_2025!K153</f>
        <v>0</v>
      </c>
    </row>
    <row r="156" spans="1:1" x14ac:dyDescent="0.25">
      <c r="A156">
        <f>restart_Mar_2025!K154</f>
        <v>0</v>
      </c>
    </row>
    <row r="157" spans="1:1" x14ac:dyDescent="0.25">
      <c r="A157">
        <f>restart_Mar_2025!K155</f>
        <v>0</v>
      </c>
    </row>
    <row r="158" spans="1:1" x14ac:dyDescent="0.25">
      <c r="A158">
        <f>restart_Mar_2025!K156</f>
        <v>0</v>
      </c>
    </row>
    <row r="159" spans="1:1" x14ac:dyDescent="0.25">
      <c r="A159">
        <f>restart_Mar_2025!K157</f>
        <v>0</v>
      </c>
    </row>
    <row r="160" spans="1:1" x14ac:dyDescent="0.25">
      <c r="A160">
        <f>restart_Mar_2025!K158</f>
        <v>0</v>
      </c>
    </row>
    <row r="161" spans="1:1" x14ac:dyDescent="0.25">
      <c r="A161">
        <f>restart_Mar_2025!K159</f>
        <v>0</v>
      </c>
    </row>
    <row r="162" spans="1:1" x14ac:dyDescent="0.25">
      <c r="A162">
        <f>restart_Mar_2025!K160</f>
        <v>0</v>
      </c>
    </row>
    <row r="163" spans="1:1" x14ac:dyDescent="0.25">
      <c r="A163">
        <f>restart_Mar_2025!K161</f>
        <v>0</v>
      </c>
    </row>
    <row r="164" spans="1:1" x14ac:dyDescent="0.25">
      <c r="A164">
        <f>restart_Mar_2025!K162</f>
        <v>0</v>
      </c>
    </row>
    <row r="165" spans="1:1" x14ac:dyDescent="0.25">
      <c r="A165">
        <f>restart_Mar_2025!K163</f>
        <v>0</v>
      </c>
    </row>
    <row r="166" spans="1:1" x14ac:dyDescent="0.25">
      <c r="A166">
        <f>restart_Mar_2025!K164</f>
        <v>0</v>
      </c>
    </row>
    <row r="167" spans="1:1" x14ac:dyDescent="0.25">
      <c r="A167">
        <f>restart_Mar_2025!K165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42FA-F1C8-4259-AF8C-7D1D726A9DED}">
  <dimension ref="A1:C10"/>
  <sheetViews>
    <sheetView workbookViewId="0">
      <selection activeCell="C8" sqref="C8"/>
    </sheetView>
  </sheetViews>
  <sheetFormatPr defaultRowHeight="15" x14ac:dyDescent="0.25"/>
  <cols>
    <col min="1" max="1" width="11" customWidth="1"/>
    <col min="2" max="3" width="11" style="16" customWidth="1"/>
  </cols>
  <sheetData>
    <row r="1" spans="1:3" x14ac:dyDescent="0.25">
      <c r="A1" s="14"/>
      <c r="B1" s="15" t="s">
        <v>34</v>
      </c>
      <c r="C1" s="15" t="s">
        <v>35</v>
      </c>
    </row>
    <row r="2" spans="1:3" x14ac:dyDescent="0.25">
      <c r="A2" s="1" t="s">
        <v>63</v>
      </c>
      <c r="B2" s="16">
        <v>29</v>
      </c>
      <c r="C2" s="16">
        <v>56</v>
      </c>
    </row>
    <row r="3" spans="1:3" x14ac:dyDescent="0.25">
      <c r="A3" s="1" t="s">
        <v>58</v>
      </c>
      <c r="B3" s="16">
        <v>5</v>
      </c>
      <c r="C3" s="16">
        <v>10</v>
      </c>
    </row>
    <row r="4" spans="1:3" x14ac:dyDescent="0.25">
      <c r="A4" s="1" t="s">
        <v>59</v>
      </c>
      <c r="B4" s="16">
        <v>5</v>
      </c>
    </row>
    <row r="5" spans="1:3" x14ac:dyDescent="0.25">
      <c r="A5" s="1" t="s">
        <v>61</v>
      </c>
      <c r="B5" s="16">
        <v>8</v>
      </c>
      <c r="C5" s="16">
        <v>3</v>
      </c>
    </row>
    <row r="6" spans="1:3" x14ac:dyDescent="0.25">
      <c r="A6" s="1" t="s">
        <v>60</v>
      </c>
      <c r="B6" s="16">
        <v>11</v>
      </c>
      <c r="C6" s="16">
        <v>5</v>
      </c>
    </row>
    <row r="7" spans="1:3" x14ac:dyDescent="0.25">
      <c r="A7" s="1" t="s">
        <v>62</v>
      </c>
      <c r="B7" s="16">
        <v>20</v>
      </c>
      <c r="C7" s="16">
        <v>16</v>
      </c>
    </row>
    <row r="8" spans="1:3" x14ac:dyDescent="0.25">
      <c r="A8" s="14" t="s">
        <v>6</v>
      </c>
      <c r="B8" s="15">
        <f>SUM(B2:B7)</f>
        <v>78</v>
      </c>
      <c r="C8" s="15">
        <f>SUM(C2:C7)</f>
        <v>90</v>
      </c>
    </row>
    <row r="10" spans="1:3" x14ac:dyDescent="0.25">
      <c r="C10" s="32">
        <f>B8-C8</f>
        <v>-12</v>
      </c>
    </row>
  </sheetData>
  <sortState xmlns:xlrd2="http://schemas.microsoft.com/office/spreadsheetml/2017/richdata2" ref="K7:K122">
    <sortCondition ref="K7:K122"/>
  </sortState>
  <conditionalFormatting sqref="C1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D731-BA05-4828-8B03-915C5A5139E6}">
  <dimension ref="A1:F8"/>
  <sheetViews>
    <sheetView workbookViewId="0">
      <selection activeCell="C27" sqref="C27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11" bestFit="1" customWidth="1"/>
    <col min="4" max="4" width="13.42578125" bestFit="1" customWidth="1"/>
    <col min="5" max="5" width="15" bestFit="1" customWidth="1"/>
    <col min="6" max="6" width="15.85546875" bestFit="1" customWidth="1"/>
  </cols>
  <sheetData>
    <row r="1" spans="1:6" x14ac:dyDescent="0.25">
      <c r="A1" t="s">
        <v>17</v>
      </c>
      <c r="C1" t="s">
        <v>20</v>
      </c>
      <c r="E1" t="s">
        <v>14</v>
      </c>
    </row>
    <row r="2" spans="1:6" x14ac:dyDescent="0.25">
      <c r="A2" s="1" t="s">
        <v>58</v>
      </c>
      <c r="B2" s="1" t="s">
        <v>59</v>
      </c>
      <c r="C2" s="1" t="s">
        <v>58</v>
      </c>
      <c r="D2" s="1" t="s">
        <v>59</v>
      </c>
      <c r="E2" s="1" t="s">
        <v>58</v>
      </c>
      <c r="F2" s="1" t="s">
        <v>59</v>
      </c>
    </row>
    <row r="3" spans="1:6" x14ac:dyDescent="0.25">
      <c r="A3" t="s">
        <v>104</v>
      </c>
      <c r="B3" t="s">
        <v>108</v>
      </c>
      <c r="C3" t="s">
        <v>123</v>
      </c>
      <c r="D3" t="s">
        <v>127</v>
      </c>
      <c r="E3" t="s">
        <v>115</v>
      </c>
      <c r="F3" t="s">
        <v>119</v>
      </c>
    </row>
    <row r="4" spans="1:6" x14ac:dyDescent="0.25">
      <c r="A4" t="s">
        <v>136</v>
      </c>
      <c r="B4" t="s">
        <v>109</v>
      </c>
      <c r="C4" t="s">
        <v>124</v>
      </c>
      <c r="D4" t="s">
        <v>128</v>
      </c>
      <c r="E4" t="s">
        <v>133</v>
      </c>
      <c r="F4" t="s">
        <v>132</v>
      </c>
    </row>
    <row r="5" spans="1:6" x14ac:dyDescent="0.25">
      <c r="A5" t="s">
        <v>105</v>
      </c>
      <c r="B5" t="s">
        <v>110</v>
      </c>
      <c r="C5" t="s">
        <v>134</v>
      </c>
      <c r="D5" t="s">
        <v>129</v>
      </c>
      <c r="E5" t="s">
        <v>116</v>
      </c>
      <c r="F5" t="s">
        <v>120</v>
      </c>
    </row>
    <row r="6" spans="1:6" x14ac:dyDescent="0.25">
      <c r="A6" t="s">
        <v>106</v>
      </c>
      <c r="B6" t="s">
        <v>111</v>
      </c>
      <c r="C6" t="s">
        <v>125</v>
      </c>
      <c r="D6" t="s">
        <v>130</v>
      </c>
      <c r="E6" t="s">
        <v>117</v>
      </c>
      <c r="F6" t="s">
        <v>121</v>
      </c>
    </row>
    <row r="7" spans="1:6" x14ac:dyDescent="0.25">
      <c r="A7" t="s">
        <v>107</v>
      </c>
      <c r="B7" t="s">
        <v>112</v>
      </c>
      <c r="C7" t="s">
        <v>126</v>
      </c>
      <c r="D7" t="s">
        <v>131</v>
      </c>
      <c r="E7" t="s">
        <v>118</v>
      </c>
      <c r="F7" t="s">
        <v>122</v>
      </c>
    </row>
    <row r="8" spans="1:6" x14ac:dyDescent="0.25">
      <c r="A8" t="s">
        <v>113</v>
      </c>
      <c r="B8" t="s">
        <v>114</v>
      </c>
      <c r="C8" t="s">
        <v>113</v>
      </c>
      <c r="D8" t="s">
        <v>114</v>
      </c>
      <c r="E8" t="s">
        <v>113</v>
      </c>
      <c r="F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restart_Mar_2025</vt:lpstr>
      <vt:lpstr>Win Matrix</vt:lpstr>
      <vt:lpstr>Score pdfs</vt:lpstr>
      <vt:lpstr>Sheet1</vt:lpstr>
      <vt:lpstr>Awards_Milestones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Berg</dc:creator>
  <cp:keywords/>
  <dc:description/>
  <cp:lastModifiedBy>Steven Berg</cp:lastModifiedBy>
  <cp:revision/>
  <dcterms:created xsi:type="dcterms:W3CDTF">2015-06-05T18:17:20Z</dcterms:created>
  <dcterms:modified xsi:type="dcterms:W3CDTF">2025-06-30T19:47:22Z</dcterms:modified>
  <cp:category/>
  <cp:contentStatus/>
</cp:coreProperties>
</file>