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en\Documents\GitHub\3GHz_Pulse_Radar\Electrical\Analysis+Design\"/>
    </mc:Choice>
  </mc:AlternateContent>
  <xr:revisionPtr revIDLastSave="0" documentId="13_ncr:1_{8687C5D2-6C94-409D-8671-DE22907B5740}" xr6:coauthVersionLast="44" xr6:coauthVersionMax="44" xr10:uidLastSave="{00000000-0000-0000-0000-000000000000}"/>
  <bookViews>
    <workbookView xWindow="-120" yWindow="-120" windowWidth="24240" windowHeight="13140" tabRatio="500" xr2:uid="{00000000-000D-0000-FFFF-FFFF00000000}"/>
  </bookViews>
  <sheets>
    <sheet name="RadarRange" sheetId="1" r:id="rId1"/>
    <sheet name="LinkBudg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2" l="1"/>
  <c r="K17" i="2"/>
  <c r="J17" i="2"/>
  <c r="I17" i="2"/>
  <c r="H17" i="2"/>
  <c r="G17" i="2"/>
  <c r="F17" i="2"/>
  <c r="E17" i="2"/>
  <c r="D17" i="2"/>
  <c r="D19" i="2" s="1"/>
  <c r="D15" i="2"/>
  <c r="D20" i="2" s="1"/>
  <c r="L10" i="2"/>
  <c r="K10" i="2"/>
  <c r="J10" i="2"/>
  <c r="I10" i="2"/>
  <c r="H10" i="2"/>
  <c r="G10" i="2"/>
  <c r="F10" i="2"/>
  <c r="E10" i="2"/>
  <c r="D10" i="2"/>
  <c r="D12" i="2" s="1"/>
  <c r="F7" i="2"/>
  <c r="G7" i="2" s="1"/>
  <c r="H7" i="2" s="1"/>
  <c r="E7" i="2"/>
  <c r="D7" i="2"/>
  <c r="L6" i="2"/>
  <c r="K6" i="2"/>
  <c r="J6" i="2"/>
  <c r="I6" i="2"/>
  <c r="H6" i="2"/>
  <c r="G6" i="2"/>
  <c r="F6" i="2"/>
  <c r="E6" i="2"/>
  <c r="D6" i="2"/>
  <c r="D8" i="2" s="1"/>
  <c r="E8" i="2" s="1"/>
  <c r="F8" i="2" s="1"/>
  <c r="G8" i="2" s="1"/>
  <c r="H8" i="2" s="1"/>
  <c r="I8" i="2" s="1"/>
  <c r="J8" i="2" s="1"/>
  <c r="K8" i="2" s="1"/>
  <c r="L8" i="2" s="1"/>
  <c r="E4" i="2"/>
  <c r="F4" i="2" s="1"/>
  <c r="E19" i="2" l="1"/>
  <c r="D18" i="2"/>
  <c r="G4" i="2"/>
  <c r="I7" i="2"/>
  <c r="J7" i="2" s="1"/>
  <c r="K7" i="2" s="1"/>
  <c r="L7" i="2" s="1"/>
  <c r="E12" i="2"/>
  <c r="D11" i="2"/>
  <c r="E11" i="2" l="1"/>
  <c r="F12" i="2"/>
  <c r="H4" i="2"/>
  <c r="E18" i="2"/>
  <c r="E15" i="2" s="1"/>
  <c r="E20" i="2" s="1"/>
  <c r="F19" i="2"/>
  <c r="I4" i="2" l="1"/>
  <c r="F18" i="2"/>
  <c r="F15" i="2" s="1"/>
  <c r="F20" i="2" s="1"/>
  <c r="G19" i="2"/>
  <c r="F11" i="2"/>
  <c r="G12" i="2"/>
  <c r="J4" i="2" l="1"/>
  <c r="H19" i="2"/>
  <c r="G18" i="2"/>
  <c r="G15" i="2" s="1"/>
  <c r="G20" i="2" s="1"/>
  <c r="H12" i="2"/>
  <c r="G11" i="2"/>
  <c r="I19" i="2" l="1"/>
  <c r="H18" i="2"/>
  <c r="H15" i="2" s="1"/>
  <c r="H20" i="2" s="1"/>
  <c r="I12" i="2"/>
  <c r="H11" i="2"/>
  <c r="K4" i="2"/>
  <c r="I11" i="2" l="1"/>
  <c r="J12" i="2"/>
  <c r="L4" i="2"/>
  <c r="I18" i="2"/>
  <c r="I15" i="2" s="1"/>
  <c r="I20" i="2" s="1"/>
  <c r="J19" i="2"/>
  <c r="J18" i="2" l="1"/>
  <c r="J15" i="2" s="1"/>
  <c r="J20" i="2" s="1"/>
  <c r="K19" i="2"/>
  <c r="J11" i="2"/>
  <c r="K12" i="2"/>
  <c r="L19" i="2" l="1"/>
  <c r="L18" i="2" s="1"/>
  <c r="L15" i="2" s="1"/>
  <c r="L20" i="2" s="1"/>
  <c r="K18" i="2"/>
  <c r="K15" i="2" s="1"/>
  <c r="K20" i="2" s="1"/>
  <c r="L12" i="2"/>
  <c r="L11" i="2" s="1"/>
  <c r="K11" i="2"/>
  <c r="F11" i="1"/>
  <c r="F10" i="1"/>
  <c r="F6" i="1"/>
  <c r="F8" i="1" s="1"/>
  <c r="F9" i="1" s="1"/>
  <c r="F5" i="1"/>
  <c r="J5" i="1" l="1"/>
  <c r="F7" i="1"/>
</calcChain>
</file>

<file path=xl/sharedStrings.xml><?xml version="1.0" encoding="utf-8"?>
<sst xmlns="http://schemas.openxmlformats.org/spreadsheetml/2006/main" count="79" uniqueCount="60">
  <si>
    <t>Pt</t>
  </si>
  <si>
    <t>dBm</t>
  </si>
  <si>
    <t>BW</t>
  </si>
  <si>
    <t>MHz</t>
  </si>
  <si>
    <t>Noise</t>
  </si>
  <si>
    <t>G</t>
  </si>
  <si>
    <t>freq</t>
  </si>
  <si>
    <t>GHz</t>
  </si>
  <si>
    <t>RCS</t>
  </si>
  <si>
    <t>m2</t>
  </si>
  <si>
    <t>m/s</t>
  </si>
  <si>
    <t>c</t>
  </si>
  <si>
    <t>Intermediate Calculations</t>
  </si>
  <si>
    <t>Value</t>
  </si>
  <si>
    <t>Unit</t>
  </si>
  <si>
    <t>Signal</t>
  </si>
  <si>
    <t>dB</t>
  </si>
  <si>
    <t>SNR</t>
  </si>
  <si>
    <t>W/W</t>
  </si>
  <si>
    <t>W</t>
  </si>
  <si>
    <t>lambda</t>
  </si>
  <si>
    <t>mm</t>
  </si>
  <si>
    <t>Constants</t>
  </si>
  <si>
    <t>kB</t>
  </si>
  <si>
    <t>Temp</t>
  </si>
  <si>
    <t>C</t>
  </si>
  <si>
    <t>To</t>
  </si>
  <si>
    <t>K</t>
  </si>
  <si>
    <t>Pmin</t>
  </si>
  <si>
    <t>Outputs</t>
  </si>
  <si>
    <t>Inputs</t>
  </si>
  <si>
    <t>Rmax</t>
  </si>
  <si>
    <t>m</t>
  </si>
  <si>
    <t>Stage</t>
  </si>
  <si>
    <t>Description</t>
  </si>
  <si>
    <t>ANT</t>
  </si>
  <si>
    <t>Coupler</t>
  </si>
  <si>
    <t>LNA</t>
  </si>
  <si>
    <t>Switch</t>
  </si>
  <si>
    <t>Gain</t>
  </si>
  <si>
    <t>BPF</t>
  </si>
  <si>
    <t>Mixer</t>
  </si>
  <si>
    <t>LPF</t>
  </si>
  <si>
    <t>Bandwidth (MHz)</t>
  </si>
  <si>
    <t>Signal Input (dBm)</t>
  </si>
  <si>
    <t>Gain (dB)</t>
  </si>
  <si>
    <t>Gain (lin)</t>
  </si>
  <si>
    <t>Cumulative Gain (dB)</t>
  </si>
  <si>
    <t>Cumulative Gain (lin)</t>
  </si>
  <si>
    <t>IIP3 (dB)</t>
  </si>
  <si>
    <t>IIP3 (lin)</t>
  </si>
  <si>
    <t>Total IIP3 (dB)</t>
  </si>
  <si>
    <t>Total IIP3 (lin)</t>
  </si>
  <si>
    <t>P1dB (dBm)</t>
  </si>
  <si>
    <t>Noise Input (dBm)</t>
  </si>
  <si>
    <t>NF (dB)</t>
  </si>
  <si>
    <t>NF (lin)</t>
  </si>
  <si>
    <t>Total NF (dB)</t>
  </si>
  <si>
    <t>Total NF (lin)</t>
  </si>
  <si>
    <t>SNR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</si>
</sst>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11" fontId="3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0" fontId="5" fillId="2" borderId="0" xfId="1" applyFont="1" applyFill="1" applyAlignment="1">
      <alignment wrapText="1"/>
    </xf>
    <xf numFmtId="0" fontId="5" fillId="2" borderId="0" xfId="1" applyFont="1" applyFill="1"/>
    <xf numFmtId="0" fontId="1" fillId="0" borderId="0" xfId="1"/>
    <xf numFmtId="0" fontId="5" fillId="2" borderId="0" xfId="1" applyFont="1" applyFill="1" applyAlignment="1">
      <alignment horizontal="center" vertical="center"/>
    </xf>
    <xf numFmtId="2" fontId="1" fillId="3" borderId="0" xfId="1" applyNumberFormat="1" applyFill="1"/>
    <xf numFmtId="2" fontId="1" fillId="0" borderId="0" xfId="1" applyNumberFormat="1"/>
    <xf numFmtId="2" fontId="1" fillId="4" borderId="0" xfId="1" applyNumberFormat="1" applyFill="1"/>
  </cellXfs>
  <cellStyles count="2">
    <cellStyle name="Normal" xfId="0" builtinId="0"/>
    <cellStyle name="Normal 2" xfId="1" xr:uid="{90A4D1D4-FFCF-4D45-B4BD-1C6393EE9F5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3"/>
  <sheetViews>
    <sheetView tabSelected="1" workbookViewId="0">
      <selection activeCell="B7" sqref="B7"/>
    </sheetView>
  </sheetViews>
  <sheetFormatPr defaultRowHeight="15"/>
  <cols>
    <col min="1" max="1" width="6.28515625" style="2" bestFit="1" customWidth="1"/>
    <col min="2" max="2" width="19.42578125" style="2" customWidth="1"/>
    <col min="3" max="3" width="5" style="2" bestFit="1" customWidth="1"/>
    <col min="4" max="4" width="12.85546875" style="2" customWidth="1"/>
    <col min="5" max="5" width="7.5703125" style="2" bestFit="1" customWidth="1"/>
    <col min="6" max="6" width="23.42578125" style="2" customWidth="1"/>
    <col min="7" max="7" width="5.5703125" style="2" bestFit="1" customWidth="1"/>
    <col min="8" max="8" width="12.85546875" style="2" customWidth="1"/>
    <col min="9" max="9" width="13" style="2" customWidth="1"/>
    <col min="10" max="10" width="23.42578125" style="2" customWidth="1"/>
    <col min="11" max="16384" width="9.140625" style="2"/>
  </cols>
  <sheetData>
    <row r="2" spans="1:11" ht="18.75">
      <c r="A2" s="7" t="s">
        <v>30</v>
      </c>
      <c r="B2" s="7"/>
      <c r="C2" s="7"/>
      <c r="E2" s="6" t="s">
        <v>12</v>
      </c>
      <c r="F2" s="6"/>
      <c r="G2" s="6"/>
      <c r="H2" s="3"/>
      <c r="I2" s="6" t="s">
        <v>29</v>
      </c>
      <c r="J2" s="6"/>
      <c r="K2" s="6"/>
    </row>
    <row r="3" spans="1:11">
      <c r="H3" s="3"/>
    </row>
    <row r="4" spans="1:11">
      <c r="A4" s="1" t="s">
        <v>15</v>
      </c>
      <c r="B4" s="1" t="s">
        <v>13</v>
      </c>
      <c r="C4" s="1" t="s">
        <v>14</v>
      </c>
      <c r="E4" s="1" t="s">
        <v>15</v>
      </c>
      <c r="F4" s="1" t="s">
        <v>13</v>
      </c>
      <c r="G4" s="1" t="s">
        <v>14</v>
      </c>
      <c r="H4" s="3"/>
      <c r="I4" s="1" t="s">
        <v>15</v>
      </c>
      <c r="J4" s="1" t="s">
        <v>13</v>
      </c>
      <c r="K4" s="1" t="s">
        <v>14</v>
      </c>
    </row>
    <row r="5" spans="1:11">
      <c r="A5" s="2" t="s">
        <v>0</v>
      </c>
      <c r="B5" s="2">
        <v>20</v>
      </c>
      <c r="C5" s="2" t="s">
        <v>1</v>
      </c>
      <c r="E5" s="2" t="s">
        <v>0</v>
      </c>
      <c r="F5" s="4">
        <f>POWER(10, ($B$5 - 30)/10)</f>
        <v>0.1</v>
      </c>
      <c r="G5" s="2" t="s">
        <v>19</v>
      </c>
      <c r="H5" s="3"/>
      <c r="I5" s="2" t="s">
        <v>31</v>
      </c>
      <c r="J5" s="4">
        <f>POWER($F$5*POWER($F$10*$F$11/1000, 2)*$B$10/(POWER(4*PI(),3)*$F$9), 0.25)</f>
        <v>56.026251905705593</v>
      </c>
      <c r="K5" s="2" t="s">
        <v>32</v>
      </c>
    </row>
    <row r="6" spans="1:11">
      <c r="A6" s="3" t="s">
        <v>2</v>
      </c>
      <c r="B6" s="3">
        <v>200</v>
      </c>
      <c r="C6" s="2" t="s">
        <v>3</v>
      </c>
      <c r="E6" s="3" t="s">
        <v>4</v>
      </c>
      <c r="F6" s="4">
        <f>10*LOG10($B$17*($B$11+$B$19)*$B$6)+30+60</f>
        <v>-90.917969741249408</v>
      </c>
      <c r="G6" s="2" t="s">
        <v>1</v>
      </c>
      <c r="H6" s="3"/>
      <c r="I6" s="3"/>
      <c r="J6" s="4"/>
    </row>
    <row r="7" spans="1:11">
      <c r="A7" s="3" t="s">
        <v>17</v>
      </c>
      <c r="B7" s="3">
        <v>0</v>
      </c>
      <c r="C7" s="2" t="s">
        <v>16</v>
      </c>
      <c r="E7" s="2" t="s">
        <v>4</v>
      </c>
      <c r="F7" s="5">
        <f>POWER(10, ($F$6-30)/10)</f>
        <v>8.094742272759921E-13</v>
      </c>
      <c r="G7" s="2" t="s">
        <v>19</v>
      </c>
      <c r="H7" s="3"/>
      <c r="J7" s="5"/>
    </row>
    <row r="8" spans="1:11">
      <c r="A8" s="3" t="s">
        <v>5</v>
      </c>
      <c r="B8" s="3">
        <v>6</v>
      </c>
      <c r="C8" s="2" t="s">
        <v>16</v>
      </c>
      <c r="E8" s="2" t="s">
        <v>28</v>
      </c>
      <c r="F8" s="4">
        <f>$F$6+$B$7</f>
        <v>-90.917969741249408</v>
      </c>
      <c r="G8" s="2" t="s">
        <v>1</v>
      </c>
      <c r="H8" s="3"/>
      <c r="J8" s="4"/>
    </row>
    <row r="9" spans="1:11">
      <c r="A9" s="3" t="s">
        <v>6</v>
      </c>
      <c r="B9" s="3">
        <v>3</v>
      </c>
      <c r="C9" s="2" t="s">
        <v>7</v>
      </c>
      <c r="E9" s="2" t="s">
        <v>28</v>
      </c>
      <c r="F9" s="5">
        <f>POWER(10, ($F$8-30)/10)</f>
        <v>8.094742272759921E-13</v>
      </c>
      <c r="G9" s="2" t="s">
        <v>19</v>
      </c>
      <c r="H9" s="3"/>
      <c r="J9" s="5"/>
    </row>
    <row r="10" spans="1:11">
      <c r="A10" s="3" t="s">
        <v>8</v>
      </c>
      <c r="B10" s="3">
        <v>1</v>
      </c>
      <c r="C10" s="2" t="s">
        <v>9</v>
      </c>
      <c r="E10" s="3" t="s">
        <v>5</v>
      </c>
      <c r="F10" s="4">
        <f>POWER(10, $B$8/10)</f>
        <v>3.9810717055349727</v>
      </c>
      <c r="G10" s="2" t="s">
        <v>18</v>
      </c>
      <c r="I10" s="3"/>
      <c r="J10" s="4"/>
    </row>
    <row r="11" spans="1:11">
      <c r="A11" s="3" t="s">
        <v>24</v>
      </c>
      <c r="B11" s="3">
        <v>20</v>
      </c>
      <c r="C11" s="2" t="s">
        <v>25</v>
      </c>
      <c r="E11" s="3" t="s">
        <v>20</v>
      </c>
      <c r="F11" s="4">
        <f>$B$18/($B$9*1000000)</f>
        <v>99.930819333333332</v>
      </c>
      <c r="G11" s="2" t="s">
        <v>21</v>
      </c>
      <c r="I11" s="3"/>
      <c r="J11" s="4"/>
    </row>
    <row r="14" spans="1:11" ht="18.75">
      <c r="A14" s="7" t="s">
        <v>22</v>
      </c>
      <c r="B14" s="7"/>
      <c r="C14" s="7"/>
    </row>
    <row r="16" spans="1:11">
      <c r="A16" s="1" t="s">
        <v>15</v>
      </c>
      <c r="B16" s="1" t="s">
        <v>13</v>
      </c>
      <c r="C16" s="1" t="s">
        <v>14</v>
      </c>
    </row>
    <row r="17" spans="1:3">
      <c r="A17" s="2" t="s">
        <v>23</v>
      </c>
      <c r="B17" s="5">
        <v>1.3806485199999999E-23</v>
      </c>
    </row>
    <row r="18" spans="1:3">
      <c r="A18" s="3" t="s">
        <v>11</v>
      </c>
      <c r="B18" s="3">
        <v>299792458</v>
      </c>
      <c r="C18" s="2" t="s">
        <v>10</v>
      </c>
    </row>
    <row r="19" spans="1:3">
      <c r="A19" s="3" t="s">
        <v>26</v>
      </c>
      <c r="B19" s="4">
        <v>273.14999999999998</v>
      </c>
      <c r="C19" s="2" t="s">
        <v>27</v>
      </c>
    </row>
    <row r="20" spans="1:3">
      <c r="A20" s="3"/>
      <c r="B20" s="3"/>
    </row>
    <row r="21" spans="1:3">
      <c r="A21" s="3"/>
      <c r="B21" s="3"/>
    </row>
    <row r="22" spans="1:3">
      <c r="A22" s="3"/>
      <c r="B22" s="3"/>
    </row>
    <row r="23" spans="1:3">
      <c r="A23" s="3"/>
      <c r="B23" s="3"/>
    </row>
  </sheetData>
  <mergeCells count="4">
    <mergeCell ref="E2:G2"/>
    <mergeCell ref="A2:C2"/>
    <mergeCell ref="A14:C14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AC57-715D-4648-B686-41674048B8D5}">
  <dimension ref="C1:L20"/>
  <sheetViews>
    <sheetView workbookViewId="0">
      <selection activeCell="C11" sqref="C11"/>
    </sheetView>
  </sheetViews>
  <sheetFormatPr defaultRowHeight="15"/>
  <cols>
    <col min="1" max="2" width="9.140625" style="10"/>
    <col min="3" max="3" width="20.140625" style="10" bestFit="1" customWidth="1"/>
    <col min="4" max="16384" width="9.140625" style="10"/>
  </cols>
  <sheetData>
    <row r="1" spans="3:12">
      <c r="C1" s="8" t="s">
        <v>33</v>
      </c>
      <c r="D1" s="9">
        <v>1</v>
      </c>
      <c r="E1" s="9">
        <v>2</v>
      </c>
      <c r="F1" s="9">
        <v>3</v>
      </c>
      <c r="G1" s="9">
        <v>4</v>
      </c>
      <c r="H1" s="9">
        <v>5</v>
      </c>
      <c r="I1" s="9">
        <v>6</v>
      </c>
      <c r="J1" s="9">
        <v>7</v>
      </c>
      <c r="K1" s="9">
        <v>8</v>
      </c>
      <c r="L1" s="9">
        <v>9</v>
      </c>
    </row>
    <row r="2" spans="3:12">
      <c r="C2" s="9" t="s">
        <v>34</v>
      </c>
      <c r="D2" s="11" t="s">
        <v>35</v>
      </c>
      <c r="E2" s="11" t="s">
        <v>36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39</v>
      </c>
    </row>
    <row r="3" spans="3:12">
      <c r="C3" s="8" t="s">
        <v>43</v>
      </c>
      <c r="D3" s="12">
        <v>30</v>
      </c>
      <c r="E3" s="12">
        <v>100</v>
      </c>
      <c r="F3" s="12"/>
      <c r="G3" s="12"/>
      <c r="H3" s="12"/>
      <c r="I3" s="12"/>
      <c r="J3" s="12"/>
      <c r="K3" s="12"/>
      <c r="L3" s="12"/>
    </row>
    <row r="4" spans="3:12">
      <c r="C4" s="8" t="s">
        <v>44</v>
      </c>
      <c r="D4" s="13">
        <v>-90</v>
      </c>
      <c r="E4" s="13">
        <f>D$4+D$5</f>
        <v>-90</v>
      </c>
      <c r="F4" s="13">
        <f>E$4+E$5</f>
        <v>-93</v>
      </c>
      <c r="G4" s="13">
        <f t="shared" ref="G4:L4" si="0">F$4+F$5</f>
        <v>-71</v>
      </c>
      <c r="H4" s="13">
        <f t="shared" si="0"/>
        <v>-72</v>
      </c>
      <c r="I4" s="13">
        <f>H$4+H$5</f>
        <v>-49</v>
      </c>
      <c r="J4" s="13">
        <f t="shared" si="0"/>
        <v>-50.8</v>
      </c>
      <c r="K4" s="13">
        <f t="shared" si="0"/>
        <v>-55.8</v>
      </c>
      <c r="L4" s="13">
        <f t="shared" si="0"/>
        <v>-57.3</v>
      </c>
    </row>
    <row r="5" spans="3:12">
      <c r="C5" s="8" t="s">
        <v>45</v>
      </c>
      <c r="D5" s="12">
        <v>0</v>
      </c>
      <c r="E5" s="12">
        <v>-3</v>
      </c>
      <c r="F5" s="12">
        <v>22</v>
      </c>
      <c r="G5" s="12">
        <v>-1</v>
      </c>
      <c r="H5" s="12">
        <v>23</v>
      </c>
      <c r="I5" s="12">
        <v>-1.8</v>
      </c>
      <c r="J5" s="12">
        <v>-5</v>
      </c>
      <c r="K5" s="12">
        <v>-1.5</v>
      </c>
      <c r="L5" s="12">
        <v>23</v>
      </c>
    </row>
    <row r="6" spans="3:12">
      <c r="C6" s="8" t="s">
        <v>46</v>
      </c>
      <c r="D6" s="13">
        <f>POWER(10, D$5/10)</f>
        <v>1</v>
      </c>
      <c r="E6" s="13">
        <f>POWER(10, E$5/10)</f>
        <v>0.50118723362727224</v>
      </c>
      <c r="F6" s="13">
        <f t="shared" ref="F6:L6" si="1">POWER(10, F$5/10)</f>
        <v>158.48931924611153</v>
      </c>
      <c r="G6" s="13">
        <f t="shared" si="1"/>
        <v>0.79432823472428149</v>
      </c>
      <c r="H6" s="13">
        <f t="shared" si="1"/>
        <v>199.52623149688802</v>
      </c>
      <c r="I6" s="13">
        <f t="shared" si="1"/>
        <v>0.660693448007596</v>
      </c>
      <c r="J6" s="13">
        <f t="shared" si="1"/>
        <v>0.31622776601683794</v>
      </c>
      <c r="K6" s="13">
        <f t="shared" si="1"/>
        <v>0.70794578438413791</v>
      </c>
      <c r="L6" s="13">
        <f t="shared" si="1"/>
        <v>199.52623149688802</v>
      </c>
    </row>
    <row r="7" spans="3:12">
      <c r="C7" s="8" t="s">
        <v>47</v>
      </c>
      <c r="D7" s="14">
        <f>D$5</f>
        <v>0</v>
      </c>
      <c r="E7" s="14">
        <f>D$7+E$5</f>
        <v>-3</v>
      </c>
      <c r="F7" s="14">
        <f>E$7+F$5</f>
        <v>19</v>
      </c>
      <c r="G7" s="14">
        <f t="shared" ref="G7:L7" si="2">F$7+G$5</f>
        <v>18</v>
      </c>
      <c r="H7" s="14">
        <f t="shared" si="2"/>
        <v>41</v>
      </c>
      <c r="I7" s="14">
        <f t="shared" si="2"/>
        <v>39.200000000000003</v>
      </c>
      <c r="J7" s="14">
        <f t="shared" si="2"/>
        <v>34.200000000000003</v>
      </c>
      <c r="K7" s="14">
        <f t="shared" si="2"/>
        <v>32.700000000000003</v>
      </c>
      <c r="L7" s="14">
        <f t="shared" si="2"/>
        <v>55.7</v>
      </c>
    </row>
    <row r="8" spans="3:12">
      <c r="C8" s="8" t="s">
        <v>48</v>
      </c>
      <c r="D8" s="13">
        <f>D$6</f>
        <v>1</v>
      </c>
      <c r="E8" s="13">
        <f>D$8*E$6</f>
        <v>0.50118723362727224</v>
      </c>
      <c r="F8" s="13">
        <f>E$8*F$6</f>
        <v>79.43282347242824</v>
      </c>
      <c r="G8" s="13">
        <f t="shared" ref="G8:L8" si="3">F$8*G$6</f>
        <v>63.095734448019392</v>
      </c>
      <c r="H8" s="13">
        <f t="shared" si="3"/>
        <v>12589.254117941689</v>
      </c>
      <c r="I8" s="13">
        <f t="shared" si="3"/>
        <v>8317.6377110267222</v>
      </c>
      <c r="J8" s="13">
        <f t="shared" si="3"/>
        <v>2630.2679918953859</v>
      </c>
      <c r="K8" s="13">
        <f t="shared" si="3"/>
        <v>1862.0871366628703</v>
      </c>
      <c r="L8" s="13">
        <f t="shared" si="3"/>
        <v>371535.2290971732</v>
      </c>
    </row>
    <row r="9" spans="3:12">
      <c r="C9" s="8" t="s">
        <v>49</v>
      </c>
      <c r="D9" s="12">
        <v>20</v>
      </c>
      <c r="E9" s="12">
        <v>20</v>
      </c>
      <c r="F9" s="12"/>
      <c r="G9" s="12"/>
      <c r="H9" s="12"/>
      <c r="I9" s="12"/>
      <c r="J9" s="12"/>
      <c r="K9" s="12"/>
      <c r="L9" s="12"/>
    </row>
    <row r="10" spans="3:12">
      <c r="C10" s="8" t="s">
        <v>50</v>
      </c>
      <c r="D10" s="13">
        <f>POWER(10, D$9/10)</f>
        <v>100</v>
      </c>
      <c r="E10" s="13">
        <f>POWER(10, E$9/10)</f>
        <v>100</v>
      </c>
      <c r="F10" s="13">
        <f t="shared" ref="F10:L10" si="4">POWER(10, F$9/10)</f>
        <v>1</v>
      </c>
      <c r="G10" s="13">
        <f t="shared" si="4"/>
        <v>1</v>
      </c>
      <c r="H10" s="13">
        <f t="shared" si="4"/>
        <v>1</v>
      </c>
      <c r="I10" s="13">
        <f t="shared" si="4"/>
        <v>1</v>
      </c>
      <c r="J10" s="13">
        <f t="shared" si="4"/>
        <v>1</v>
      </c>
      <c r="K10" s="13">
        <f t="shared" si="4"/>
        <v>1</v>
      </c>
      <c r="L10" s="13">
        <f t="shared" si="4"/>
        <v>1</v>
      </c>
    </row>
    <row r="11" spans="3:12">
      <c r="C11" s="8" t="s">
        <v>51</v>
      </c>
      <c r="D11" s="14">
        <f>10*LOG10(D$12)</f>
        <v>20</v>
      </c>
      <c r="E11" s="14">
        <f>10*LOG10(E$12)</f>
        <v>16.989700043360187</v>
      </c>
      <c r="F11" s="14">
        <f t="shared" ref="F11:L11" si="5">10*LOG10(F$12)</f>
        <v>-8.6001717619175799E-2</v>
      </c>
      <c r="G11" s="14">
        <f t="shared" si="5"/>
        <v>-3.053513694466238</v>
      </c>
      <c r="H11" s="14">
        <f t="shared" si="5"/>
        <v>-4.8000694295715061</v>
      </c>
      <c r="I11" s="14">
        <f t="shared" si="5"/>
        <v>-6.0422605308446995</v>
      </c>
      <c r="J11" s="14">
        <f t="shared" si="5"/>
        <v>-7.0070371714501931</v>
      </c>
      <c r="K11" s="14">
        <f t="shared" si="5"/>
        <v>-7.7959649125782446</v>
      </c>
      <c r="L11" s="14">
        <f t="shared" si="5"/>
        <v>-8.4633711212980529</v>
      </c>
    </row>
    <row r="12" spans="3:12">
      <c r="C12" s="8" t="s">
        <v>52</v>
      </c>
      <c r="D12" s="13">
        <f>D10</f>
        <v>100</v>
      </c>
      <c r="E12" s="13">
        <f>1/((1/D$12)+(1/E$10))</f>
        <v>50</v>
      </c>
      <c r="F12" s="13">
        <f t="shared" ref="F12:L12" si="6">1/((1/E$12)+(1/F$10))</f>
        <v>0.98039215686274506</v>
      </c>
      <c r="G12" s="13">
        <f t="shared" si="6"/>
        <v>0.49504950495049505</v>
      </c>
      <c r="H12" s="13">
        <f t="shared" si="6"/>
        <v>0.33112582781456956</v>
      </c>
      <c r="I12" s="13">
        <f t="shared" si="6"/>
        <v>0.24875621890547267</v>
      </c>
      <c r="J12" s="13">
        <f t="shared" si="6"/>
        <v>0.19920318725099603</v>
      </c>
      <c r="K12" s="13">
        <f t="shared" si="6"/>
        <v>0.16611295681063123</v>
      </c>
      <c r="L12" s="13">
        <f t="shared" si="6"/>
        <v>0.14245014245014245</v>
      </c>
    </row>
    <row r="13" spans="3:12">
      <c r="C13" s="8" t="s">
        <v>53</v>
      </c>
      <c r="D13" s="12"/>
      <c r="E13" s="12"/>
      <c r="F13" s="12"/>
      <c r="G13" s="12"/>
      <c r="H13" s="12"/>
      <c r="I13" s="12"/>
      <c r="J13" s="12"/>
      <c r="K13" s="12"/>
      <c r="L13" s="12"/>
    </row>
    <row r="14" spans="3:12">
      <c r="C14" s="9"/>
      <c r="D14" s="13"/>
      <c r="E14" s="13"/>
      <c r="F14" s="13"/>
      <c r="G14" s="13"/>
      <c r="H14" s="13"/>
      <c r="I14" s="13"/>
      <c r="J14" s="13"/>
      <c r="K14" s="13"/>
      <c r="L14" s="13"/>
    </row>
    <row r="15" spans="3:12">
      <c r="C15" s="9" t="s">
        <v>54</v>
      </c>
      <c r="D15" s="13">
        <f>-174+10*LOG10(MIN(D$3:L$3)*1000000)</f>
        <v>-99.228787452803374</v>
      </c>
      <c r="E15" s="13">
        <f>$D$15+D$7+E18</f>
        <v>-96.228787452803374</v>
      </c>
      <c r="F15" s="13">
        <f t="shared" ref="F15:L15" si="7">$D$15+E$7+F18</f>
        <v>-98.728787452803374</v>
      </c>
      <c r="G15" s="13">
        <f t="shared" si="7"/>
        <v>-76.722468530687152</v>
      </c>
      <c r="H15" s="13">
        <f t="shared" si="7"/>
        <v>-77.656586705103749</v>
      </c>
      <c r="I15" s="13">
        <f t="shared" si="7"/>
        <v>-54.65650887410726</v>
      </c>
      <c r="J15" s="13">
        <f t="shared" si="7"/>
        <v>-56.431075956662824</v>
      </c>
      <c r="K15" s="13">
        <f t="shared" si="7"/>
        <v>-61.430778473927006</v>
      </c>
      <c r="L15" s="13">
        <f t="shared" si="7"/>
        <v>-62.92857663888914</v>
      </c>
    </row>
    <row r="16" spans="3:12">
      <c r="C16" s="8" t="s">
        <v>55</v>
      </c>
      <c r="D16" s="12">
        <v>0</v>
      </c>
      <c r="E16" s="12">
        <v>3</v>
      </c>
      <c r="F16" s="12">
        <v>0.5</v>
      </c>
      <c r="G16" s="12">
        <v>1</v>
      </c>
      <c r="H16" s="12">
        <v>5</v>
      </c>
      <c r="I16" s="12">
        <v>1.8</v>
      </c>
      <c r="J16" s="12">
        <v>20.5</v>
      </c>
      <c r="K16" s="12">
        <v>1.5</v>
      </c>
      <c r="L16" s="12">
        <v>5</v>
      </c>
    </row>
    <row r="17" spans="3:12">
      <c r="C17" s="8" t="s">
        <v>56</v>
      </c>
      <c r="D17" s="13">
        <f>POWER(10, D$16/10)</f>
        <v>1</v>
      </c>
      <c r="E17" s="13">
        <f>POWER(10, E$16/10)</f>
        <v>1.9952623149688797</v>
      </c>
      <c r="F17" s="13">
        <f t="shared" ref="F17:L17" si="8">POWER(10, F$16/10)</f>
        <v>1.1220184543019636</v>
      </c>
      <c r="G17" s="13">
        <f t="shared" si="8"/>
        <v>1.2589254117941673</v>
      </c>
      <c r="H17" s="13">
        <f t="shared" si="8"/>
        <v>3.1622776601683795</v>
      </c>
      <c r="I17" s="13">
        <f t="shared" si="8"/>
        <v>1.5135612484362082</v>
      </c>
      <c r="J17" s="13">
        <f t="shared" si="8"/>
        <v>112.20184543019634</v>
      </c>
      <c r="K17" s="13">
        <f t="shared" si="8"/>
        <v>1.4125375446227544</v>
      </c>
      <c r="L17" s="13">
        <f t="shared" si="8"/>
        <v>3.1622776601683795</v>
      </c>
    </row>
    <row r="18" spans="3:12">
      <c r="C18" s="8" t="s">
        <v>57</v>
      </c>
      <c r="D18" s="14">
        <f>10*LOG10(D19)</f>
        <v>0</v>
      </c>
      <c r="E18" s="14">
        <f>10*LOG10(E19)</f>
        <v>3.0000000000000004</v>
      </c>
      <c r="F18" s="14">
        <f t="shared" ref="F18:L18" si="9">10*LOG10(F19)</f>
        <v>3.5000000000000004</v>
      </c>
      <c r="G18" s="14">
        <f t="shared" si="9"/>
        <v>3.5063189221162157</v>
      </c>
      <c r="H18" s="14">
        <f t="shared" si="9"/>
        <v>3.5722007476996209</v>
      </c>
      <c r="I18" s="14">
        <f t="shared" si="9"/>
        <v>3.5722785786961175</v>
      </c>
      <c r="J18" s="14">
        <f t="shared" si="9"/>
        <v>3.5977114961405485</v>
      </c>
      <c r="K18" s="14">
        <f t="shared" si="9"/>
        <v>3.5980089788763663</v>
      </c>
      <c r="L18" s="14">
        <f t="shared" si="9"/>
        <v>3.6002108139142313</v>
      </c>
    </row>
    <row r="19" spans="3:12">
      <c r="C19" s="8" t="s">
        <v>58</v>
      </c>
      <c r="D19" s="13">
        <f>D$17</f>
        <v>1</v>
      </c>
      <c r="E19" s="13">
        <f>D$19+(E$17-1)/D$8</f>
        <v>1.9952623149688797</v>
      </c>
      <c r="F19" s="13">
        <f t="shared" ref="F19:L19" si="10">E$19+(F$17-1)/E$8</f>
        <v>2.2387211385683399</v>
      </c>
      <c r="G19" s="13">
        <f t="shared" si="10"/>
        <v>2.2419808163750092</v>
      </c>
      <c r="H19" s="13">
        <f t="shared" si="10"/>
        <v>2.2762506078131253</v>
      </c>
      <c r="I19" s="13">
        <f t="shared" si="10"/>
        <v>2.2762914014331144</v>
      </c>
      <c r="J19" s="13">
        <f t="shared" si="10"/>
        <v>2.2896608038155692</v>
      </c>
      <c r="K19" s="13">
        <f t="shared" si="10"/>
        <v>2.289817646215619</v>
      </c>
      <c r="L19" s="13">
        <f t="shared" si="10"/>
        <v>2.2909788580717105</v>
      </c>
    </row>
    <row r="20" spans="3:12">
      <c r="C20" s="8" t="s">
        <v>59</v>
      </c>
      <c r="D20" s="13">
        <f>D$4-D$15</f>
        <v>9.228787452803374</v>
      </c>
      <c r="E20" s="13">
        <f t="shared" ref="E20:L20" si="11">E$4-E$15</f>
        <v>6.228787452803374</v>
      </c>
      <c r="F20" s="13">
        <f t="shared" si="11"/>
        <v>5.728787452803374</v>
      </c>
      <c r="G20" s="13">
        <f t="shared" si="11"/>
        <v>5.7224685306871521</v>
      </c>
      <c r="H20" s="13">
        <f t="shared" si="11"/>
        <v>5.6565867051037486</v>
      </c>
      <c r="I20" s="13">
        <f t="shared" si="11"/>
        <v>5.65650887410726</v>
      </c>
      <c r="J20" s="13">
        <f t="shared" si="11"/>
        <v>5.6310759566628263</v>
      </c>
      <c r="K20" s="13">
        <f t="shared" si="11"/>
        <v>5.630778473927009</v>
      </c>
      <c r="L20" s="13">
        <f t="shared" si="11"/>
        <v>5.6285766388891432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RadarRange</vt:lpstr>
      <vt:lpstr>LinkBudget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</cp:lastModifiedBy>
  <dcterms:modified xsi:type="dcterms:W3CDTF">2020-03-15T18:28:46Z</dcterms:modified>
</cp:coreProperties>
</file>