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si0630ja_lu_se/Documents/Dokument/Simon/Barkborrar/Lab/lab/"/>
    </mc:Choice>
  </mc:AlternateContent>
  <xr:revisionPtr revIDLastSave="915" documentId="8_{941A7417-6804-4B9D-A034-5A5599244A32}" xr6:coauthVersionLast="47" xr6:coauthVersionMax="47" xr10:uidLastSave="{C68E55AA-7C06-4FA0-9DA9-33A60FA83396}"/>
  <bookViews>
    <workbookView xWindow="45972" yWindow="-108" windowWidth="30936" windowHeight="16896" activeTab="1" xr2:uid="{00000000-000D-0000-FFFF-FFFF00000000}"/>
  </bookViews>
  <sheets>
    <sheet name="Transect summary" sheetId="5" r:id="rId1"/>
    <sheet name="Locations summary" sheetId="4" r:id="rId2"/>
  </sheets>
  <externalReferences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7" i="5" l="1"/>
  <c r="D87" i="5" s="1"/>
  <c r="B81" i="5"/>
  <c r="B80" i="5"/>
  <c r="B79" i="5"/>
  <c r="B78" i="5"/>
  <c r="B77" i="5"/>
  <c r="H12" i="5" l="1"/>
  <c r="H13" i="5"/>
  <c r="D4" i="5"/>
  <c r="C4" i="5" s="1"/>
  <c r="D5" i="5"/>
  <c r="C5" i="5" s="1"/>
  <c r="D6" i="5"/>
  <c r="C6" i="5" s="1"/>
  <c r="D3" i="5"/>
  <c r="C3" i="5" s="1"/>
  <c r="D5" i="4"/>
  <c r="C5" i="4" s="1"/>
  <c r="D6" i="4"/>
  <c r="D3" i="4"/>
  <c r="D4" i="4"/>
  <c r="H17" i="5"/>
  <c r="H16" i="5"/>
  <c r="H15" i="5"/>
  <c r="H14" i="5"/>
  <c r="H11" i="5"/>
  <c r="C89" i="4" l="1"/>
  <c r="D89" i="4" s="1"/>
  <c r="B83" i="4"/>
  <c r="B82" i="4"/>
  <c r="B81" i="4"/>
  <c r="B80" i="4"/>
  <c r="B79" i="4"/>
  <c r="H12" i="4" l="1"/>
  <c r="H13" i="4"/>
  <c r="H14" i="4"/>
  <c r="H15" i="4"/>
  <c r="H16" i="4"/>
  <c r="H17" i="4"/>
  <c r="H18" i="4"/>
  <c r="H11" i="4"/>
  <c r="C4" i="4" l="1"/>
  <c r="C6" i="4"/>
  <c r="C3" i="4"/>
</calcChain>
</file>

<file path=xl/sharedStrings.xml><?xml version="1.0" encoding="utf-8"?>
<sst xmlns="http://schemas.openxmlformats.org/spreadsheetml/2006/main" count="141" uniqueCount="85">
  <si>
    <t>A</t>
  </si>
  <si>
    <t>B</t>
  </si>
  <si>
    <t>C</t>
  </si>
  <si>
    <t>D</t>
  </si>
  <si>
    <t>Comment</t>
  </si>
  <si>
    <t>Description of protocol step</t>
  </si>
  <si>
    <t>Samples per pool</t>
  </si>
  <si>
    <t>Total yield [ng]</t>
  </si>
  <si>
    <t>Average yield per pool [ng]</t>
  </si>
  <si>
    <t>Average yield per sample [ng]</t>
  </si>
  <si>
    <t>Volume [µl]</t>
  </si>
  <si>
    <t>Measured conc. per pool [ng/µl]</t>
  </si>
  <si>
    <t>Start of library preperation</t>
  </si>
  <si>
    <t>Before first SPRI selection</t>
  </si>
  <si>
    <t>After first SPRI selection</t>
  </si>
  <si>
    <t>Before P2 Ligation</t>
  </si>
  <si>
    <t>After P2 Ligation</t>
  </si>
  <si>
    <t>Unamplified library</t>
  </si>
  <si>
    <t>Finished RAD library</t>
  </si>
  <si>
    <t>After first SPRI selection + MinElute</t>
  </si>
  <si>
    <t>Underwent another MinElute</t>
  </si>
  <si>
    <t>Since first step, a third of the DNA was used for the remainder of the protocol, 40 samples pooled together, and samples underwent one MinElute step</t>
  </si>
  <si>
    <t>Yields</t>
  </si>
  <si>
    <t>Dilution pools</t>
  </si>
  <si>
    <t>conc. Qubit [ng/ul]</t>
  </si>
  <si>
    <t>EB [ul]</t>
  </si>
  <si>
    <t>DNA eluate [ul]</t>
  </si>
  <si>
    <t>Pool name/adapter</t>
  </si>
  <si>
    <t>Amplified library</t>
  </si>
  <si>
    <t>Underwent 2 more MinElute steps, balanced to pool with lowest conc.</t>
  </si>
  <si>
    <t>PCR 16 cycles and MinElute (- 10 % for gel)</t>
  </si>
  <si>
    <t>Final amplification</t>
  </si>
  <si>
    <t>5 ul form each was run on the gel, while 1 ul of the unamplified library was used as a positive control.</t>
  </si>
  <si>
    <t>16 cycles were used for both the test and final amplification</t>
  </si>
  <si>
    <t>Final amplification was carried out in 3 50 ul reactions, 12-14 ul template in each = about 170-200 ng per reaction (25-250 ng is recomended)</t>
  </si>
  <si>
    <t>Test PCR was carried out with a 25 ul reacion using 6 ul template =  about 85 ng (12.5-125 is recomended)</t>
  </si>
  <si>
    <t>Negative control is from the Final amplification, but the negative control from the Test PCR looked the same.</t>
  </si>
  <si>
    <t>Source of loss</t>
  </si>
  <si>
    <t>Remaining from previous step</t>
  </si>
  <si>
    <t>BioAnalyzer</t>
  </si>
  <si>
    <t>Sample</t>
  </si>
  <si>
    <t>Sample Name</t>
  </si>
  <si>
    <t>L: Post shearing</t>
  </si>
  <si>
    <t>L: After SPRI1</t>
  </si>
  <si>
    <t>L: Post SPRI1 + MinElute</t>
  </si>
  <si>
    <t>L: Post P2-ligation</t>
  </si>
  <si>
    <t>L: Unamp lib</t>
  </si>
  <si>
    <t>L: Post PCR</t>
  </si>
  <si>
    <t>L: Final library</t>
  </si>
  <si>
    <t>PicoGreen measurement</t>
  </si>
  <si>
    <t>Simon Ellerstrand</t>
  </si>
  <si>
    <t>Project name:</t>
  </si>
  <si>
    <t>RAD</t>
  </si>
  <si>
    <t>Project ID:</t>
  </si>
  <si>
    <t>2020-M001</t>
  </si>
  <si>
    <r>
      <t xml:space="preserve">PicoGreen: Standard used </t>
    </r>
    <r>
      <rPr>
        <sz val="11"/>
        <color theme="1"/>
        <rFont val="Calibri"/>
        <family val="2"/>
      </rPr>
      <t>λ</t>
    </r>
    <r>
      <rPr>
        <sz val="11"/>
        <color theme="1"/>
        <rFont val="Calibri"/>
        <family val="2"/>
        <scheme val="minor"/>
      </rPr>
      <t xml:space="preserve"> DNA stock 100ng/ul, first dilution down to 1ng/ul)</t>
    </r>
  </si>
  <si>
    <t>Std</t>
  </si>
  <si>
    <t>Concn. (ng/ul)</t>
  </si>
  <si>
    <t>Signal</t>
  </si>
  <si>
    <t>Sample label</t>
  </si>
  <si>
    <t>Signal (Y)</t>
  </si>
  <si>
    <t>Original concn. (100X) (ng/ul)</t>
  </si>
  <si>
    <t>Concn* (nM)</t>
  </si>
  <si>
    <t>SE pool (S7)</t>
  </si>
  <si>
    <t>*based on average size of 544bp from BioAnalyzer DNA1000 and converted acc to http://molbiol.edu.ru/eng/scripts/01_07.html</t>
  </si>
  <si>
    <t>Pico green - Final library</t>
  </si>
  <si>
    <t>Underwent 3 more MinElute steps, balanced to pool with lowest conc.</t>
  </si>
  <si>
    <t>underwent SPRI selection (left 0.7x, right 0.55x)</t>
  </si>
  <si>
    <t>underwent SPRI selection  (left 0.65x, right 0.55x)</t>
  </si>
  <si>
    <t>underwent SPRI selection (left 0.6x)</t>
  </si>
  <si>
    <t>MinElute, then everything pooled together into one pool</t>
  </si>
  <si>
    <t>Test PCR was carried out with a 25 ul reacion using 6 ul template =  about 76 ng (12.5-125 is recomended)</t>
  </si>
  <si>
    <t>Final amplification was carried out in 2 50 ul reactions, 19 ul template in each = about 240 ng per reaction (25-250 ng is recomended)</t>
  </si>
  <si>
    <t>T: Post shearing</t>
  </si>
  <si>
    <t>T: After SPRI1</t>
  </si>
  <si>
    <t>T: Post P2-ligation</t>
  </si>
  <si>
    <t>T: Unamp lib</t>
  </si>
  <si>
    <t>T: Post PCR</t>
  </si>
  <si>
    <t>T: Final library</t>
  </si>
  <si>
    <t>underwent SPRI selection (left 0.6x; exluding 10 ul for quant, bioanalyzer and MiSeq)</t>
  </si>
  <si>
    <t>underwent SPRI selection (left 0.6x, exluding 10 ul for quant, bioanalyzer and MiSeq)</t>
  </si>
  <si>
    <t>2020-B015</t>
  </si>
  <si>
    <t>SE pool (S6)</t>
  </si>
  <si>
    <r>
      <t xml:space="preserve">*based on average size of </t>
    </r>
    <r>
      <rPr>
        <b/>
        <sz val="11"/>
        <rFont val="Calibri"/>
        <family val="2"/>
        <scheme val="minor"/>
      </rPr>
      <t>512bp</t>
    </r>
    <r>
      <rPr>
        <sz val="11"/>
        <rFont val="Calibri"/>
        <family val="2"/>
        <scheme val="minor"/>
      </rPr>
      <t xml:space="preserve"> from BioAnalyzer DNA1000 and converted acc to http://molbiol.edu.ru/eng/scripts/01_07.html</t>
    </r>
  </si>
  <si>
    <t>Estimated concn. (ng/ul)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</si>
</sst>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Fill="1"/>
    <xf numFmtId="0" fontId="1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4" fontId="0" fillId="0" borderId="0" xfId="0" applyNumberFormat="1" applyAlignment="1">
      <alignment horizontal="left"/>
    </xf>
    <xf numFmtId="0" fontId="2" fillId="0" borderId="0" xfId="0" applyFont="1"/>
    <xf numFmtId="0" fontId="0" fillId="0" borderId="0" xfId="0" applyAlignment="1">
      <alignment horizontal="right" wrapText="1"/>
    </xf>
    <xf numFmtId="165" fontId="0" fillId="0" borderId="0" xfId="0" applyNumberFormat="1"/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left"/>
    </xf>
    <xf numFmtId="164" fontId="0" fillId="0" borderId="0" xfId="0" applyNumberForma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[1]Blad1!$C$8</c:f>
              <c:strCache>
                <c:ptCount val="1"/>
                <c:pt idx="0">
                  <c:v>Signal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[1]Blad1!$B$9:$B$16</c:f>
              <c:numCache>
                <c:formatCode>General</c:formatCode>
                <c:ptCount val="8"/>
                <c:pt idx="0">
                  <c:v>1</c:v>
                </c:pt>
                <c:pt idx="1">
                  <c:v>0.5</c:v>
                </c:pt>
                <c:pt idx="2">
                  <c:v>0.25</c:v>
                </c:pt>
                <c:pt idx="3">
                  <c:v>0.125</c:v>
                </c:pt>
                <c:pt idx="4">
                  <c:v>6.25E-2</c:v>
                </c:pt>
                <c:pt idx="5">
                  <c:v>3.125E-2</c:v>
                </c:pt>
                <c:pt idx="6">
                  <c:v>9.3699999999999999E-3</c:v>
                </c:pt>
                <c:pt idx="7">
                  <c:v>0</c:v>
                </c:pt>
              </c:numCache>
            </c:numRef>
          </c:xVal>
          <c:yVal>
            <c:numRef>
              <c:f>[1]Blad1!$C$9:$C$16</c:f>
              <c:numCache>
                <c:formatCode>General</c:formatCode>
                <c:ptCount val="8"/>
                <c:pt idx="0">
                  <c:v>249.6</c:v>
                </c:pt>
                <c:pt idx="1">
                  <c:v>122.1</c:v>
                </c:pt>
                <c:pt idx="2">
                  <c:v>61.33</c:v>
                </c:pt>
                <c:pt idx="3">
                  <c:v>30.55</c:v>
                </c:pt>
                <c:pt idx="4">
                  <c:v>15.44</c:v>
                </c:pt>
                <c:pt idx="5">
                  <c:v>7.883</c:v>
                </c:pt>
                <c:pt idx="6">
                  <c:v>3.8340000000000001</c:v>
                </c:pt>
                <c:pt idx="7">
                  <c:v>-0.03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F53-4E0B-BFDB-70C14B2F7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931736"/>
        <c:axId val="424929440"/>
      </c:scatterChart>
      <c:valAx>
        <c:axId val="424931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929440"/>
        <c:crosses val="autoZero"/>
        <c:crossBetween val="midCat"/>
      </c:valAx>
      <c:valAx>
        <c:axId val="42492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931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[2]Blad1!$C$8</c:f>
              <c:strCache>
                <c:ptCount val="1"/>
                <c:pt idx="0">
                  <c:v>Signal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[2]Blad1!$B$9:$B$16</c:f>
              <c:numCache>
                <c:formatCode>General</c:formatCode>
                <c:ptCount val="8"/>
                <c:pt idx="0">
                  <c:v>1</c:v>
                </c:pt>
                <c:pt idx="1">
                  <c:v>0.5</c:v>
                </c:pt>
                <c:pt idx="2">
                  <c:v>0.25</c:v>
                </c:pt>
                <c:pt idx="3">
                  <c:v>0.125</c:v>
                </c:pt>
                <c:pt idx="4">
                  <c:v>6.25E-2</c:v>
                </c:pt>
                <c:pt idx="5">
                  <c:v>3.125E-2</c:v>
                </c:pt>
                <c:pt idx="6">
                  <c:v>9.3699999999999999E-3</c:v>
                </c:pt>
                <c:pt idx="7">
                  <c:v>0</c:v>
                </c:pt>
              </c:numCache>
            </c:numRef>
          </c:xVal>
          <c:yVal>
            <c:numRef>
              <c:f>[2]Blad1!$C$9:$C$16</c:f>
              <c:numCache>
                <c:formatCode>General</c:formatCode>
                <c:ptCount val="8"/>
                <c:pt idx="0">
                  <c:v>247.9</c:v>
                </c:pt>
                <c:pt idx="1">
                  <c:v>122.2</c:v>
                </c:pt>
                <c:pt idx="2">
                  <c:v>59.93</c:v>
                </c:pt>
                <c:pt idx="3">
                  <c:v>29.85</c:v>
                </c:pt>
                <c:pt idx="4">
                  <c:v>14.76</c:v>
                </c:pt>
                <c:pt idx="5">
                  <c:v>7.2990000000000004</c:v>
                </c:pt>
                <c:pt idx="6">
                  <c:v>3.6960000000000002</c:v>
                </c:pt>
                <c:pt idx="7">
                  <c:v>-3.5999999999999997E-2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138-4AD6-BD2C-3EDC6E3C6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931736"/>
        <c:axId val="424929440"/>
      </c:scatterChart>
      <c:valAx>
        <c:axId val="424931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929440"/>
        <c:crosses val="autoZero"/>
        <c:crossBetween val="midCat"/>
      </c:valAx>
      <c:valAx>
        <c:axId val="42492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931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t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2.t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24</xdr:row>
      <xdr:rowOff>28575</xdr:rowOff>
    </xdr:from>
    <xdr:to>
      <xdr:col>4</xdr:col>
      <xdr:colOff>707940</xdr:colOff>
      <xdr:row>55</xdr:row>
      <xdr:rowOff>98314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5EA940-7615-4913-8325-2F81675B5B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5172075"/>
          <a:ext cx="5761905" cy="5971429"/>
        </a:xfrm>
        <a:prstGeom prst="rect">
          <a:avLst/>
        </a:prstGeom>
      </xdr:spPr>
    </xdr:pic>
    <xdr:clientData/>
  </xdr:twoCellAnchor>
  <xdr:twoCellAnchor>
    <xdr:from>
      <xdr:col>5</xdr:col>
      <xdr:colOff>581025</xdr:colOff>
      <xdr:row>70</xdr:row>
      <xdr:rowOff>57150</xdr:rowOff>
    </xdr:from>
    <xdr:to>
      <xdr:col>11</xdr:col>
      <xdr:colOff>38100</xdr:colOff>
      <xdr:row>84</xdr:row>
      <xdr:rowOff>85725</xdr:rowOff>
    </xdr:to>
    <xdr:graphicFrame macro="">
      <xdr:nvGraphicFramePr>
        <xdr:cNvPr id="4" name="Diagram 6">
          <a:extLst>
            <a:ext uri="{FF2B5EF4-FFF2-40B4-BE49-F238E27FC236}">
              <a16:creationId xmlns:a16="http://schemas.microsoft.com/office/drawing/2014/main" id="{F41CD77E-35EE-4217-92A1-5A077D6C29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47625</xdr:rowOff>
    </xdr:from>
    <xdr:to>
      <xdr:col>4</xdr:col>
      <xdr:colOff>183998</xdr:colOff>
      <xdr:row>56</xdr:row>
      <xdr:rowOff>136411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764934-1312-4887-BF06-2DF4E910A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810125"/>
          <a:ext cx="6295238" cy="5990476"/>
        </a:xfrm>
        <a:prstGeom prst="rect">
          <a:avLst/>
        </a:prstGeom>
      </xdr:spPr>
    </xdr:pic>
    <xdr:clientData/>
  </xdr:twoCellAnchor>
  <xdr:twoCellAnchor>
    <xdr:from>
      <xdr:col>5</xdr:col>
      <xdr:colOff>581025</xdr:colOff>
      <xdr:row>72</xdr:row>
      <xdr:rowOff>57150</xdr:rowOff>
    </xdr:from>
    <xdr:to>
      <xdr:col>12</xdr:col>
      <xdr:colOff>171450</xdr:colOff>
      <xdr:row>86</xdr:row>
      <xdr:rowOff>85725</xdr:rowOff>
    </xdr:to>
    <xdr:graphicFrame macro="">
      <xdr:nvGraphicFramePr>
        <xdr:cNvPr id="4" name="Diagram 6">
          <a:extLst>
            <a:ext uri="{FF2B5EF4-FFF2-40B4-BE49-F238E27FC236}">
              <a16:creationId xmlns:a16="http://schemas.microsoft.com/office/drawing/2014/main" id="{51849F5A-B681-4BF4-BEFF-638DCE63AF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ioAnalyzer/PicoGreen%20-%20Transec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oAnalyzer/PicoGreen%20-%20validation%20SimonEllerstrand%20poo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d1"/>
      <sheetName val="Blad2"/>
      <sheetName val="Blad3"/>
    </sheetNames>
    <sheetDataSet>
      <sheetData sheetId="0">
        <row r="8">
          <cell r="C8" t="str">
            <v>Signal</v>
          </cell>
        </row>
        <row r="9">
          <cell r="B9">
            <v>1</v>
          </cell>
          <cell r="C9">
            <v>249.6</v>
          </cell>
        </row>
        <row r="10">
          <cell r="B10">
            <v>0.5</v>
          </cell>
          <cell r="C10">
            <v>122.1</v>
          </cell>
        </row>
        <row r="11">
          <cell r="B11">
            <v>0.25</v>
          </cell>
          <cell r="C11">
            <v>61.33</v>
          </cell>
        </row>
        <row r="12">
          <cell r="B12">
            <v>0.125</v>
          </cell>
          <cell r="C12">
            <v>30.55</v>
          </cell>
        </row>
        <row r="13">
          <cell r="B13">
            <v>6.25E-2</v>
          </cell>
          <cell r="C13">
            <v>15.44</v>
          </cell>
        </row>
        <row r="14">
          <cell r="B14">
            <v>3.125E-2</v>
          </cell>
          <cell r="C14">
            <v>7.883</v>
          </cell>
        </row>
        <row r="15">
          <cell r="B15">
            <v>9.3699999999999999E-3</v>
          </cell>
          <cell r="C15">
            <v>3.8340000000000001</v>
          </cell>
        </row>
        <row r="16">
          <cell r="B16">
            <v>0</v>
          </cell>
          <cell r="C16">
            <v>-0.03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d1"/>
      <sheetName val="Blad2"/>
      <sheetName val="Blad3"/>
    </sheetNames>
    <sheetDataSet>
      <sheetData sheetId="0">
        <row r="8">
          <cell r="C8" t="str">
            <v>Signal</v>
          </cell>
        </row>
        <row r="9">
          <cell r="B9">
            <v>1</v>
          </cell>
          <cell r="C9">
            <v>247.9</v>
          </cell>
        </row>
        <row r="10">
          <cell r="B10">
            <v>0.5</v>
          </cell>
          <cell r="C10">
            <v>122.2</v>
          </cell>
        </row>
        <row r="11">
          <cell r="B11">
            <v>0.25</v>
          </cell>
          <cell r="C11">
            <v>59.93</v>
          </cell>
        </row>
        <row r="12">
          <cell r="B12">
            <v>0.125</v>
          </cell>
          <cell r="C12">
            <v>29.85</v>
          </cell>
        </row>
        <row r="13">
          <cell r="B13">
            <v>6.25E-2</v>
          </cell>
          <cell r="C13">
            <v>14.76</v>
          </cell>
        </row>
        <row r="14">
          <cell r="B14">
            <v>3.125E-2</v>
          </cell>
          <cell r="C14">
            <v>7.2990000000000004</v>
          </cell>
        </row>
        <row r="15">
          <cell r="B15">
            <v>9.3699999999999999E-3</v>
          </cell>
          <cell r="C15">
            <v>3.6960000000000002</v>
          </cell>
        </row>
        <row r="16">
          <cell r="B16">
            <v>0</v>
          </cell>
          <cell r="C16">
            <v>-3.5999999999999997E-2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26DC-86BC-4A78-A897-22FC967E8980}">
  <dimension ref="A1:N89"/>
  <sheetViews>
    <sheetView topLeftCell="A70" workbookViewId="0">
      <selection activeCell="E61" sqref="E61"/>
    </sheetView>
  </sheetViews>
  <sheetFormatPr defaultRowHeight="14.4" x14ac:dyDescent="0.55000000000000004"/>
  <cols>
    <col min="1" max="1" width="27.68359375" customWidth="1"/>
    <col min="2" max="8" width="16.83984375" customWidth="1"/>
  </cols>
  <sheetData>
    <row r="1" spans="1:9" x14ac:dyDescent="0.55000000000000004">
      <c r="A1" s="4" t="s">
        <v>23</v>
      </c>
    </row>
    <row r="2" spans="1:9" x14ac:dyDescent="0.55000000000000004">
      <c r="A2" s="3" t="s">
        <v>27</v>
      </c>
      <c r="B2" s="3" t="s">
        <v>24</v>
      </c>
      <c r="C2" s="3" t="s">
        <v>25</v>
      </c>
      <c r="D2" s="3" t="s">
        <v>26</v>
      </c>
      <c r="E2" s="3"/>
    </row>
    <row r="3" spans="1:9" x14ac:dyDescent="0.55000000000000004">
      <c r="A3" s="3" t="s">
        <v>0</v>
      </c>
      <c r="B3" s="3">
        <v>15.4</v>
      </c>
      <c r="C3" s="29">
        <f>41-D3+2.5</f>
        <v>12.314935064935067</v>
      </c>
      <c r="D3" s="29">
        <f>480.25/B3</f>
        <v>31.185064935064933</v>
      </c>
      <c r="E3" s="3"/>
    </row>
    <row r="4" spans="1:9" x14ac:dyDescent="0.55000000000000004">
      <c r="A4" s="3" t="s">
        <v>1</v>
      </c>
      <c r="B4" s="3">
        <v>16.100000000000001</v>
      </c>
      <c r="C4" s="29">
        <f t="shared" ref="C4:C6" si="0">41-D4+2.5</f>
        <v>13.670807453416153</v>
      </c>
      <c r="D4" s="29">
        <f t="shared" ref="D4:D6" si="1">480.25/B4</f>
        <v>29.829192546583847</v>
      </c>
      <c r="E4" s="3"/>
    </row>
    <row r="5" spans="1:9" x14ac:dyDescent="0.55000000000000004">
      <c r="A5" s="3" t="s">
        <v>2</v>
      </c>
      <c r="B5" s="3">
        <v>11.3</v>
      </c>
      <c r="C5" s="29">
        <f t="shared" si="0"/>
        <v>1</v>
      </c>
      <c r="D5" s="29">
        <f t="shared" si="1"/>
        <v>42.5</v>
      </c>
      <c r="E5" s="3"/>
    </row>
    <row r="6" spans="1:9" x14ac:dyDescent="0.55000000000000004">
      <c r="A6" s="3" t="s">
        <v>3</v>
      </c>
      <c r="B6" s="3">
        <v>16.899999999999999</v>
      </c>
      <c r="C6" s="29">
        <f t="shared" si="0"/>
        <v>15.082840236686387</v>
      </c>
      <c r="D6" s="29">
        <f t="shared" si="1"/>
        <v>28.417159763313613</v>
      </c>
      <c r="E6" s="3"/>
    </row>
    <row r="7" spans="1:9" x14ac:dyDescent="0.55000000000000004">
      <c r="A7" s="3"/>
      <c r="B7" s="3"/>
      <c r="C7" s="3"/>
      <c r="D7" s="3"/>
      <c r="E7" s="3"/>
    </row>
    <row r="8" spans="1:9" x14ac:dyDescent="0.55000000000000004">
      <c r="A8" s="4" t="s">
        <v>22</v>
      </c>
    </row>
    <row r="9" spans="1:9" x14ac:dyDescent="0.55000000000000004">
      <c r="A9" s="5" t="s">
        <v>5</v>
      </c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H9" t="s">
        <v>38</v>
      </c>
      <c r="I9" t="s">
        <v>37</v>
      </c>
    </row>
    <row r="10" spans="1:9" x14ac:dyDescent="0.55000000000000004">
      <c r="A10" s="5" t="s">
        <v>12</v>
      </c>
      <c r="B10">
        <v>1</v>
      </c>
      <c r="C10">
        <v>80000</v>
      </c>
      <c r="D10">
        <v>500</v>
      </c>
      <c r="E10">
        <v>500</v>
      </c>
      <c r="F10">
        <v>44.5</v>
      </c>
      <c r="G10">
        <v>14.5</v>
      </c>
      <c r="H10" s="12"/>
    </row>
    <row r="11" spans="1:9" x14ac:dyDescent="0.55000000000000004">
      <c r="A11" s="6" t="s">
        <v>13</v>
      </c>
      <c r="B11">
        <v>40</v>
      </c>
      <c r="C11" s="3">
        <v>19840</v>
      </c>
      <c r="D11" s="3">
        <v>4960</v>
      </c>
      <c r="E11" s="3">
        <v>124</v>
      </c>
      <c r="F11" s="3">
        <v>100</v>
      </c>
      <c r="G11" s="3">
        <v>49.6</v>
      </c>
      <c r="H11" s="12">
        <f>C11/C10</f>
        <v>0.248</v>
      </c>
      <c r="I11" t="s">
        <v>21</v>
      </c>
    </row>
    <row r="12" spans="1:9" x14ac:dyDescent="0.55000000000000004">
      <c r="A12" s="6" t="s">
        <v>14</v>
      </c>
      <c r="B12">
        <v>40</v>
      </c>
      <c r="C12" s="3">
        <v>3632.8</v>
      </c>
      <c r="D12" s="3">
        <v>908.2</v>
      </c>
      <c r="E12" s="3">
        <v>22.704999999999998</v>
      </c>
      <c r="F12" s="3">
        <v>19</v>
      </c>
      <c r="G12" s="3">
        <v>47.8</v>
      </c>
      <c r="H12" s="12">
        <f t="shared" ref="H12:H13" si="2">C12/C11</f>
        <v>0.18310483870967742</v>
      </c>
      <c r="I12" t="s">
        <v>68</v>
      </c>
    </row>
    <row r="13" spans="1:9" x14ac:dyDescent="0.55000000000000004">
      <c r="A13" s="3" t="s">
        <v>15</v>
      </c>
      <c r="B13">
        <v>40</v>
      </c>
      <c r="C13" s="3">
        <v>1921</v>
      </c>
      <c r="D13" s="3">
        <v>480.25</v>
      </c>
      <c r="E13" s="3">
        <v>12.006</v>
      </c>
      <c r="F13" s="3">
        <v>42.5</v>
      </c>
      <c r="G13" s="3">
        <v>11.3</v>
      </c>
      <c r="H13" s="12">
        <f t="shared" si="2"/>
        <v>0.52879321735300588</v>
      </c>
      <c r="I13" t="s">
        <v>66</v>
      </c>
    </row>
    <row r="14" spans="1:9" x14ac:dyDescent="0.55000000000000004">
      <c r="A14" s="3" t="s">
        <v>16</v>
      </c>
      <c r="B14">
        <v>160</v>
      </c>
      <c r="C14" s="3">
        <v>1070</v>
      </c>
      <c r="D14" s="3">
        <v>1070</v>
      </c>
      <c r="E14" s="3">
        <v>6.6875</v>
      </c>
      <c r="F14">
        <v>50</v>
      </c>
      <c r="G14" s="3">
        <v>21.4</v>
      </c>
      <c r="H14" s="12">
        <f t="shared" ref="H14:H17" si="3">C14/C13</f>
        <v>0.55700156168662152</v>
      </c>
      <c r="I14" t="s">
        <v>70</v>
      </c>
    </row>
    <row r="15" spans="1:9" x14ac:dyDescent="0.55000000000000004">
      <c r="A15" s="3" t="s">
        <v>17</v>
      </c>
      <c r="B15">
        <v>160</v>
      </c>
      <c r="C15" s="3">
        <v>630</v>
      </c>
      <c r="D15" s="3">
        <v>630</v>
      </c>
      <c r="E15" s="3">
        <v>3.9375</v>
      </c>
      <c r="F15">
        <v>50</v>
      </c>
      <c r="G15" s="3">
        <v>12.6</v>
      </c>
      <c r="H15" s="12">
        <f t="shared" si="3"/>
        <v>0.58878504672897192</v>
      </c>
      <c r="I15" t="s">
        <v>69</v>
      </c>
    </row>
    <row r="16" spans="1:9" x14ac:dyDescent="0.55000000000000004">
      <c r="A16" s="3" t="s">
        <v>28</v>
      </c>
      <c r="B16">
        <v>160</v>
      </c>
      <c r="C16" s="3">
        <v>1200</v>
      </c>
      <c r="D16" s="3">
        <v>1200</v>
      </c>
      <c r="E16" s="3">
        <v>7.5</v>
      </c>
      <c r="F16">
        <v>50</v>
      </c>
      <c r="G16" s="3">
        <v>24</v>
      </c>
      <c r="H16" s="12">
        <f t="shared" si="3"/>
        <v>1.9047619047619047</v>
      </c>
      <c r="I16" t="s">
        <v>30</v>
      </c>
    </row>
    <row r="17" spans="1:14" x14ac:dyDescent="0.55000000000000004">
      <c r="A17" s="3" t="s">
        <v>18</v>
      </c>
      <c r="B17">
        <v>160</v>
      </c>
      <c r="C17" s="3">
        <v>548</v>
      </c>
      <c r="D17" s="3">
        <v>548</v>
      </c>
      <c r="E17" s="3">
        <v>3.4249999999999998</v>
      </c>
      <c r="F17">
        <v>40</v>
      </c>
      <c r="G17" s="3">
        <v>13.7</v>
      </c>
      <c r="H17" s="12">
        <f t="shared" si="3"/>
        <v>0.45666666666666667</v>
      </c>
      <c r="I17" t="s">
        <v>79</v>
      </c>
    </row>
    <row r="18" spans="1:14" x14ac:dyDescent="0.5500000000000000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55000000000000004">
      <c r="A19" s="30" t="s">
        <v>31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55000000000000004">
      <c r="A20" s="6" t="s">
        <v>33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55000000000000004">
      <c r="A21" s="6" t="s">
        <v>71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55000000000000004">
      <c r="A22" s="3" t="s">
        <v>72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55000000000000004">
      <c r="A23" s="3" t="s">
        <v>32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4" x14ac:dyDescent="0.55000000000000004">
      <c r="A24" s="3" t="s">
        <v>36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58" spans="1:3" x14ac:dyDescent="0.55000000000000004">
      <c r="A58" s="30" t="s">
        <v>39</v>
      </c>
      <c r="B58" s="3"/>
      <c r="C58" s="3"/>
    </row>
    <row r="59" spans="1:3" x14ac:dyDescent="0.55000000000000004">
      <c r="A59" s="7" t="s">
        <v>40</v>
      </c>
      <c r="B59" s="8" t="s">
        <v>41</v>
      </c>
      <c r="C59" s="8" t="s">
        <v>84</v>
      </c>
    </row>
    <row r="60" spans="1:3" x14ac:dyDescent="0.55000000000000004">
      <c r="A60" s="9">
        <v>1</v>
      </c>
      <c r="B60" s="10" t="s">
        <v>73</v>
      </c>
      <c r="C60" s="11">
        <v>49.6</v>
      </c>
    </row>
    <row r="61" spans="1:3" x14ac:dyDescent="0.55000000000000004">
      <c r="A61" s="9">
        <v>2</v>
      </c>
      <c r="B61" s="10" t="s">
        <v>74</v>
      </c>
      <c r="C61" s="11">
        <v>47.8</v>
      </c>
    </row>
    <row r="62" spans="1:3" x14ac:dyDescent="0.55000000000000004">
      <c r="A62" s="9">
        <v>3</v>
      </c>
      <c r="B62" s="10" t="s">
        <v>75</v>
      </c>
      <c r="C62" s="10">
        <v>21.4</v>
      </c>
    </row>
    <row r="63" spans="1:3" x14ac:dyDescent="0.55000000000000004">
      <c r="A63" s="9">
        <v>4</v>
      </c>
      <c r="B63" s="10" t="s">
        <v>76</v>
      </c>
      <c r="C63" s="10">
        <v>12.6</v>
      </c>
    </row>
    <row r="64" spans="1:3" x14ac:dyDescent="0.55000000000000004">
      <c r="A64" s="9">
        <v>5</v>
      </c>
      <c r="B64" s="10" t="s">
        <v>77</v>
      </c>
      <c r="C64" s="10">
        <v>24</v>
      </c>
    </row>
    <row r="65" spans="1:5" x14ac:dyDescent="0.55000000000000004">
      <c r="A65" s="9">
        <v>6</v>
      </c>
      <c r="B65" s="10" t="s">
        <v>78</v>
      </c>
      <c r="C65" s="10">
        <v>13.7</v>
      </c>
    </row>
    <row r="67" spans="1:5" x14ac:dyDescent="0.55000000000000004">
      <c r="A67" s="4" t="s">
        <v>65</v>
      </c>
    </row>
    <row r="68" spans="1:5" x14ac:dyDescent="0.55000000000000004">
      <c r="A68" s="13">
        <v>43951</v>
      </c>
      <c r="B68" s="4" t="s">
        <v>49</v>
      </c>
    </row>
    <row r="69" spans="1:5" x14ac:dyDescent="0.55000000000000004">
      <c r="A69" t="s">
        <v>50</v>
      </c>
    </row>
    <row r="71" spans="1:5" x14ac:dyDescent="0.55000000000000004">
      <c r="A71" t="s">
        <v>51</v>
      </c>
      <c r="B71" t="s">
        <v>52</v>
      </c>
    </row>
    <row r="72" spans="1:5" ht="18.3" x14ac:dyDescent="0.7">
      <c r="A72" t="s">
        <v>53</v>
      </c>
      <c r="B72" s="14" t="s">
        <v>81</v>
      </c>
    </row>
    <row r="74" spans="1:5" x14ac:dyDescent="0.55000000000000004">
      <c r="A74" t="s">
        <v>55</v>
      </c>
    </row>
    <row r="75" spans="1:5" x14ac:dyDescent="0.55000000000000004">
      <c r="A75" s="10" t="s">
        <v>56</v>
      </c>
      <c r="B75" s="15" t="s">
        <v>57</v>
      </c>
      <c r="C75" s="1" t="s">
        <v>58</v>
      </c>
      <c r="D75" s="1"/>
      <c r="E75" s="15"/>
    </row>
    <row r="76" spans="1:5" x14ac:dyDescent="0.55000000000000004">
      <c r="A76" s="10">
        <v>1</v>
      </c>
      <c r="B76">
        <v>1</v>
      </c>
      <c r="C76" s="16">
        <v>249.6</v>
      </c>
      <c r="D76" s="16"/>
      <c r="E76" s="16"/>
    </row>
    <row r="77" spans="1:5" x14ac:dyDescent="0.55000000000000004">
      <c r="A77" s="10">
        <v>2</v>
      </c>
      <c r="B77">
        <f>1/2</f>
        <v>0.5</v>
      </c>
      <c r="C77" s="16">
        <v>122.1</v>
      </c>
      <c r="D77" s="16"/>
      <c r="E77" s="16"/>
    </row>
    <row r="78" spans="1:5" x14ac:dyDescent="0.55000000000000004">
      <c r="A78" s="10">
        <v>3</v>
      </c>
      <c r="B78">
        <f>1/4</f>
        <v>0.25</v>
      </c>
      <c r="C78" s="16">
        <v>61.33</v>
      </c>
      <c r="D78" s="16"/>
      <c r="E78" s="16"/>
    </row>
    <row r="79" spans="1:5" x14ac:dyDescent="0.55000000000000004">
      <c r="A79" s="10">
        <v>4</v>
      </c>
      <c r="B79">
        <f>1/8</f>
        <v>0.125</v>
      </c>
      <c r="C79" s="16">
        <v>30.55</v>
      </c>
      <c r="D79" s="16"/>
      <c r="E79" s="16"/>
    </row>
    <row r="80" spans="1:5" x14ac:dyDescent="0.55000000000000004">
      <c r="A80" s="10">
        <v>5</v>
      </c>
      <c r="B80">
        <f>1/16</f>
        <v>6.25E-2</v>
      </c>
      <c r="C80" s="16">
        <v>15.44</v>
      </c>
      <c r="D80" s="16"/>
      <c r="E80" s="16"/>
    </row>
    <row r="81" spans="1:10" x14ac:dyDescent="0.55000000000000004">
      <c r="A81" s="10">
        <v>6</v>
      </c>
      <c r="B81">
        <f>1/32</f>
        <v>3.125E-2</v>
      </c>
      <c r="C81" s="16">
        <v>7.883</v>
      </c>
      <c r="D81" s="16"/>
      <c r="E81" s="16"/>
    </row>
    <row r="82" spans="1:10" x14ac:dyDescent="0.55000000000000004">
      <c r="A82" s="10">
        <v>7</v>
      </c>
      <c r="B82">
        <v>9.3699999999999999E-3</v>
      </c>
      <c r="C82" s="16">
        <v>3.8340000000000001</v>
      </c>
      <c r="D82" s="16"/>
      <c r="E82" s="16"/>
    </row>
    <row r="83" spans="1:10" x14ac:dyDescent="0.55000000000000004">
      <c r="A83" s="10">
        <v>8</v>
      </c>
      <c r="B83">
        <v>0</v>
      </c>
      <c r="C83" s="16">
        <v>-0.03</v>
      </c>
      <c r="D83" s="16"/>
      <c r="E83" s="16"/>
    </row>
    <row r="84" spans="1:10" x14ac:dyDescent="0.55000000000000004">
      <c r="A84" s="10"/>
      <c r="C84" s="16"/>
    </row>
    <row r="85" spans="1:10" x14ac:dyDescent="0.55000000000000004">
      <c r="A85" s="10"/>
      <c r="C85" s="16"/>
    </row>
    <row r="86" spans="1:10" ht="28.8" x14ac:dyDescent="0.55000000000000004">
      <c r="A86" s="10" t="s">
        <v>59</v>
      </c>
      <c r="B86" s="10" t="s">
        <v>60</v>
      </c>
      <c r="C86" s="17" t="s">
        <v>57</v>
      </c>
      <c r="D86" s="17" t="s">
        <v>61</v>
      </c>
      <c r="E86" s="17" t="s">
        <v>62</v>
      </c>
      <c r="F86" s="10" t="s">
        <v>4</v>
      </c>
      <c r="G86" s="17"/>
    </row>
    <row r="87" spans="1:10" x14ac:dyDescent="0.55000000000000004">
      <c r="A87" s="18" t="s">
        <v>82</v>
      </c>
      <c r="B87" s="11">
        <v>36.58</v>
      </c>
      <c r="C87" s="19">
        <f>(B87+0.1028)/248.48</f>
        <v>0.14762878300064392</v>
      </c>
      <c r="D87" s="20">
        <f>C87*100</f>
        <v>14.762878300064392</v>
      </c>
      <c r="E87" s="21">
        <v>44.43</v>
      </c>
      <c r="F87" s="22"/>
      <c r="G87" s="2"/>
    </row>
    <row r="88" spans="1:10" x14ac:dyDescent="0.55000000000000004">
      <c r="B88" s="23"/>
      <c r="C88" s="11"/>
      <c r="D88" s="24"/>
      <c r="E88" s="25"/>
      <c r="F88" s="23"/>
      <c r="G88" s="24"/>
      <c r="H88" s="26"/>
      <c r="I88" s="27"/>
      <c r="J88" s="17"/>
    </row>
    <row r="89" spans="1:10" x14ac:dyDescent="0.55000000000000004">
      <c r="A89" s="28" t="s">
        <v>83</v>
      </c>
      <c r="B89" s="23"/>
      <c r="C89" s="11"/>
      <c r="D89" s="24"/>
      <c r="E89" s="25"/>
      <c r="F89" s="23"/>
      <c r="G89" s="24"/>
      <c r="H89" s="26"/>
      <c r="I89" s="27"/>
      <c r="J89" s="17"/>
    </row>
  </sheetData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93F39-0657-429A-B5D0-D3154C70F680}">
  <dimension ref="A1:J91"/>
  <sheetViews>
    <sheetView tabSelected="1" workbookViewId="0">
      <selection activeCell="F95" sqref="F95"/>
    </sheetView>
  </sheetViews>
  <sheetFormatPr defaultRowHeight="14.4" x14ac:dyDescent="0.55000000000000004"/>
  <cols>
    <col min="1" max="1" width="33.41796875" customWidth="1"/>
    <col min="2" max="2" width="19.578125" customWidth="1"/>
    <col min="3" max="3" width="15.578125" customWidth="1"/>
    <col min="4" max="4" width="23.15625" customWidth="1"/>
    <col min="5" max="5" width="15.15625" customWidth="1"/>
    <col min="6" max="6" width="13.41796875" customWidth="1"/>
    <col min="7" max="7" width="29" customWidth="1"/>
    <col min="8" max="8" width="31.15625" customWidth="1"/>
  </cols>
  <sheetData>
    <row r="1" spans="1:9" x14ac:dyDescent="0.55000000000000004">
      <c r="A1" s="4" t="s">
        <v>23</v>
      </c>
    </row>
    <row r="2" spans="1:9" x14ac:dyDescent="0.55000000000000004">
      <c r="A2" t="s">
        <v>27</v>
      </c>
      <c r="B2" t="s">
        <v>24</v>
      </c>
      <c r="C2" t="s">
        <v>25</v>
      </c>
      <c r="D2" t="s">
        <v>26</v>
      </c>
    </row>
    <row r="3" spans="1:9" x14ac:dyDescent="0.55000000000000004">
      <c r="A3" t="s">
        <v>0</v>
      </c>
      <c r="B3">
        <v>15.2</v>
      </c>
      <c r="C3" s="2">
        <f>41-D3+2.5</f>
        <v>5.7368421052631575</v>
      </c>
      <c r="D3" s="2">
        <f>574/B3</f>
        <v>37.763157894736842</v>
      </c>
    </row>
    <row r="4" spans="1:9" x14ac:dyDescent="0.55000000000000004">
      <c r="A4" t="s">
        <v>1</v>
      </c>
      <c r="B4">
        <v>15.8</v>
      </c>
      <c r="C4" s="2">
        <f t="shared" ref="C4:C6" si="0">41-D4+2.5</f>
        <v>7.1708860759493689</v>
      </c>
      <c r="D4" s="2">
        <f t="shared" ref="D4:D6" si="1">574/B4</f>
        <v>36.329113924050631</v>
      </c>
    </row>
    <row r="5" spans="1:9" x14ac:dyDescent="0.55000000000000004">
      <c r="A5" t="s">
        <v>2</v>
      </c>
      <c r="B5">
        <v>18.600000000000001</v>
      </c>
      <c r="C5" s="2">
        <f t="shared" si="0"/>
        <v>12.63978494623656</v>
      </c>
      <c r="D5" s="2">
        <f t="shared" si="1"/>
        <v>30.86021505376344</v>
      </c>
    </row>
    <row r="6" spans="1:9" x14ac:dyDescent="0.55000000000000004">
      <c r="A6" t="s">
        <v>3</v>
      </c>
      <c r="B6">
        <v>14</v>
      </c>
      <c r="C6" s="2">
        <f t="shared" si="0"/>
        <v>2.5</v>
      </c>
      <c r="D6" s="2">
        <f t="shared" si="1"/>
        <v>41</v>
      </c>
    </row>
    <row r="8" spans="1:9" x14ac:dyDescent="0.55000000000000004">
      <c r="A8" s="4" t="s">
        <v>22</v>
      </c>
    </row>
    <row r="9" spans="1:9" x14ac:dyDescent="0.55000000000000004">
      <c r="A9" s="5" t="s">
        <v>5</v>
      </c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H9" t="s">
        <v>38</v>
      </c>
      <c r="I9" t="s">
        <v>37</v>
      </c>
    </row>
    <row r="10" spans="1:9" x14ac:dyDescent="0.55000000000000004">
      <c r="A10" s="5" t="s">
        <v>12</v>
      </c>
      <c r="B10">
        <v>1</v>
      </c>
      <c r="C10">
        <v>80000</v>
      </c>
      <c r="D10">
        <v>500</v>
      </c>
      <c r="E10">
        <v>500</v>
      </c>
      <c r="F10">
        <v>44.5</v>
      </c>
      <c r="G10">
        <v>14.5</v>
      </c>
      <c r="H10" s="12"/>
    </row>
    <row r="11" spans="1:9" x14ac:dyDescent="0.55000000000000004">
      <c r="A11" s="6" t="s">
        <v>13</v>
      </c>
      <c r="B11">
        <v>40</v>
      </c>
      <c r="C11">
        <v>20800</v>
      </c>
      <c r="D11">
        <v>5200</v>
      </c>
      <c r="E11">
        <v>130</v>
      </c>
      <c r="F11">
        <v>100</v>
      </c>
      <c r="G11">
        <v>52</v>
      </c>
      <c r="H11" s="12">
        <f>C11/C10</f>
        <v>0.26</v>
      </c>
      <c r="I11" t="s">
        <v>21</v>
      </c>
    </row>
    <row r="12" spans="1:9" x14ac:dyDescent="0.55000000000000004">
      <c r="A12" s="6" t="s">
        <v>14</v>
      </c>
      <c r="B12">
        <v>40</v>
      </c>
      <c r="C12">
        <v>4864</v>
      </c>
      <c r="D12">
        <v>1216</v>
      </c>
      <c r="E12">
        <v>30.4</v>
      </c>
      <c r="F12">
        <v>19</v>
      </c>
      <c r="G12">
        <v>64</v>
      </c>
      <c r="H12" s="12">
        <f t="shared" ref="H12:H18" si="2">C12/C11</f>
        <v>0.23384615384615384</v>
      </c>
      <c r="I12" t="s">
        <v>67</v>
      </c>
    </row>
    <row r="13" spans="1:9" x14ac:dyDescent="0.55000000000000004">
      <c r="A13" s="6" t="s">
        <v>19</v>
      </c>
      <c r="B13">
        <v>40</v>
      </c>
      <c r="C13">
        <v>3313.6</v>
      </c>
      <c r="D13">
        <v>828.4</v>
      </c>
      <c r="E13">
        <v>20.71</v>
      </c>
      <c r="F13">
        <v>19</v>
      </c>
      <c r="G13">
        <v>43.6</v>
      </c>
      <c r="H13" s="12">
        <f t="shared" si="2"/>
        <v>0.68125000000000002</v>
      </c>
      <c r="I13" t="s">
        <v>20</v>
      </c>
    </row>
    <row r="14" spans="1:9" x14ac:dyDescent="0.55000000000000004">
      <c r="A14" s="3" t="s">
        <v>15</v>
      </c>
      <c r="B14">
        <v>40</v>
      </c>
      <c r="C14">
        <v>2296</v>
      </c>
      <c r="D14">
        <v>574</v>
      </c>
      <c r="E14">
        <v>14.35</v>
      </c>
      <c r="F14">
        <v>41</v>
      </c>
      <c r="G14">
        <v>14</v>
      </c>
      <c r="H14" s="12">
        <f t="shared" si="2"/>
        <v>0.69290197971994205</v>
      </c>
      <c r="I14" t="s">
        <v>29</v>
      </c>
    </row>
    <row r="15" spans="1:9" x14ac:dyDescent="0.55000000000000004">
      <c r="A15" s="3" t="s">
        <v>16</v>
      </c>
      <c r="B15">
        <v>160</v>
      </c>
      <c r="C15">
        <v>2020</v>
      </c>
      <c r="D15">
        <v>2020</v>
      </c>
      <c r="E15">
        <v>12.625</v>
      </c>
      <c r="F15">
        <v>50</v>
      </c>
      <c r="G15">
        <v>40.4</v>
      </c>
      <c r="H15" s="12">
        <f t="shared" si="2"/>
        <v>0.87979094076655051</v>
      </c>
      <c r="I15" t="s">
        <v>70</v>
      </c>
    </row>
    <row r="16" spans="1:9" x14ac:dyDescent="0.55000000000000004">
      <c r="A16" s="3" t="s">
        <v>17</v>
      </c>
      <c r="B16">
        <v>160</v>
      </c>
      <c r="C16">
        <v>710</v>
      </c>
      <c r="D16">
        <v>710</v>
      </c>
      <c r="E16">
        <v>4.4375</v>
      </c>
      <c r="F16">
        <v>50</v>
      </c>
      <c r="G16">
        <v>14.2</v>
      </c>
      <c r="H16" s="12">
        <f t="shared" si="2"/>
        <v>0.35148514851485146</v>
      </c>
      <c r="I16" t="s">
        <v>69</v>
      </c>
    </row>
    <row r="17" spans="1:9" x14ac:dyDescent="0.55000000000000004">
      <c r="A17" s="3" t="s">
        <v>28</v>
      </c>
      <c r="B17">
        <v>160</v>
      </c>
      <c r="C17">
        <v>1700</v>
      </c>
      <c r="D17">
        <v>1700</v>
      </c>
      <c r="E17">
        <v>12.143000000000001</v>
      </c>
      <c r="F17">
        <v>50</v>
      </c>
      <c r="G17">
        <v>34</v>
      </c>
      <c r="H17" s="12">
        <f t="shared" si="2"/>
        <v>2.3943661971830985</v>
      </c>
      <c r="I17" t="s">
        <v>30</v>
      </c>
    </row>
    <row r="18" spans="1:9" x14ac:dyDescent="0.55000000000000004">
      <c r="A18" s="3" t="s">
        <v>18</v>
      </c>
      <c r="B18">
        <v>160</v>
      </c>
      <c r="C18">
        <v>580</v>
      </c>
      <c r="D18">
        <v>580</v>
      </c>
      <c r="E18">
        <v>4.1429999999999998</v>
      </c>
      <c r="F18">
        <v>40</v>
      </c>
      <c r="G18">
        <v>14.5</v>
      </c>
      <c r="H18" s="12">
        <f t="shared" si="2"/>
        <v>0.3411764705882353</v>
      </c>
      <c r="I18" t="s">
        <v>80</v>
      </c>
    </row>
    <row r="20" spans="1:9" x14ac:dyDescent="0.55000000000000004">
      <c r="A20" s="4" t="s">
        <v>31</v>
      </c>
    </row>
    <row r="21" spans="1:9" x14ac:dyDescent="0.55000000000000004">
      <c r="A21" s="5" t="s">
        <v>33</v>
      </c>
    </row>
    <row r="22" spans="1:9" x14ac:dyDescent="0.55000000000000004">
      <c r="A22" s="5" t="s">
        <v>35</v>
      </c>
    </row>
    <row r="23" spans="1:9" x14ac:dyDescent="0.55000000000000004">
      <c r="A23" t="s">
        <v>34</v>
      </c>
    </row>
    <row r="24" spans="1:9" x14ac:dyDescent="0.55000000000000004">
      <c r="A24" t="s">
        <v>32</v>
      </c>
    </row>
    <row r="25" spans="1:9" x14ac:dyDescent="0.55000000000000004">
      <c r="A25" t="s">
        <v>36</v>
      </c>
    </row>
    <row r="59" spans="1:3" x14ac:dyDescent="0.55000000000000004">
      <c r="A59" s="4" t="s">
        <v>39</v>
      </c>
    </row>
    <row r="60" spans="1:3" x14ac:dyDescent="0.55000000000000004">
      <c r="A60" s="7" t="s">
        <v>40</v>
      </c>
      <c r="B60" s="8" t="s">
        <v>41</v>
      </c>
      <c r="C60" s="8" t="s">
        <v>84</v>
      </c>
    </row>
    <row r="61" spans="1:3" x14ac:dyDescent="0.55000000000000004">
      <c r="A61" s="9">
        <v>1</v>
      </c>
      <c r="B61" s="10" t="s">
        <v>42</v>
      </c>
      <c r="C61" s="11">
        <v>52</v>
      </c>
    </row>
    <row r="62" spans="1:3" x14ac:dyDescent="0.55000000000000004">
      <c r="A62" s="9">
        <v>2</v>
      </c>
      <c r="B62" s="10" t="s">
        <v>43</v>
      </c>
      <c r="C62" s="11">
        <v>64</v>
      </c>
    </row>
    <row r="63" spans="1:3" x14ac:dyDescent="0.55000000000000004">
      <c r="A63" s="9">
        <v>3</v>
      </c>
      <c r="B63" s="10" t="s">
        <v>44</v>
      </c>
      <c r="C63" s="11">
        <v>43.6</v>
      </c>
    </row>
    <row r="64" spans="1:3" x14ac:dyDescent="0.55000000000000004">
      <c r="A64" s="9">
        <v>4</v>
      </c>
      <c r="B64" s="10" t="s">
        <v>45</v>
      </c>
      <c r="C64" s="10">
        <v>40.4</v>
      </c>
    </row>
    <row r="65" spans="1:5" x14ac:dyDescent="0.55000000000000004">
      <c r="A65" s="9">
        <v>5</v>
      </c>
      <c r="B65" s="10" t="s">
        <v>46</v>
      </c>
      <c r="C65" s="10">
        <v>14.2</v>
      </c>
    </row>
    <row r="66" spans="1:5" x14ac:dyDescent="0.55000000000000004">
      <c r="A66" s="9">
        <v>6</v>
      </c>
      <c r="B66" s="10" t="s">
        <v>47</v>
      </c>
      <c r="C66" s="11">
        <v>34</v>
      </c>
    </row>
    <row r="67" spans="1:5" x14ac:dyDescent="0.55000000000000004">
      <c r="A67" s="9">
        <v>7</v>
      </c>
      <c r="B67" s="10" t="s">
        <v>48</v>
      </c>
      <c r="C67" s="11">
        <v>14.5</v>
      </c>
    </row>
    <row r="69" spans="1:5" x14ac:dyDescent="0.55000000000000004">
      <c r="A69" s="4" t="s">
        <v>65</v>
      </c>
    </row>
    <row r="70" spans="1:5" x14ac:dyDescent="0.55000000000000004">
      <c r="A70" s="13">
        <v>43937</v>
      </c>
      <c r="B70" s="4" t="s">
        <v>49</v>
      </c>
    </row>
    <row r="71" spans="1:5" x14ac:dyDescent="0.55000000000000004">
      <c r="A71" t="s">
        <v>50</v>
      </c>
    </row>
    <row r="73" spans="1:5" x14ac:dyDescent="0.55000000000000004">
      <c r="A73" t="s">
        <v>51</v>
      </c>
      <c r="B73" t="s">
        <v>52</v>
      </c>
    </row>
    <row r="74" spans="1:5" ht="18.3" x14ac:dyDescent="0.7">
      <c r="A74" t="s">
        <v>53</v>
      </c>
      <c r="B74" s="14" t="s">
        <v>54</v>
      </c>
    </row>
    <row r="76" spans="1:5" x14ac:dyDescent="0.55000000000000004">
      <c r="A76" t="s">
        <v>55</v>
      </c>
    </row>
    <row r="77" spans="1:5" x14ac:dyDescent="0.55000000000000004">
      <c r="A77" s="10" t="s">
        <v>56</v>
      </c>
      <c r="B77" s="15" t="s">
        <v>57</v>
      </c>
      <c r="C77" s="1" t="s">
        <v>58</v>
      </c>
      <c r="D77" s="1"/>
      <c r="E77" s="15"/>
    </row>
    <row r="78" spans="1:5" x14ac:dyDescent="0.55000000000000004">
      <c r="A78" s="10">
        <v>1</v>
      </c>
      <c r="B78">
        <v>1</v>
      </c>
      <c r="C78" s="16">
        <v>247.9</v>
      </c>
      <c r="D78" s="16"/>
      <c r="E78" s="16"/>
    </row>
    <row r="79" spans="1:5" x14ac:dyDescent="0.55000000000000004">
      <c r="A79" s="10">
        <v>2</v>
      </c>
      <c r="B79">
        <f>1/2</f>
        <v>0.5</v>
      </c>
      <c r="C79" s="16">
        <v>122.2</v>
      </c>
      <c r="D79" s="16"/>
      <c r="E79" s="16"/>
    </row>
    <row r="80" spans="1:5" x14ac:dyDescent="0.55000000000000004">
      <c r="A80" s="10">
        <v>3</v>
      </c>
      <c r="B80">
        <f>1/4</f>
        <v>0.25</v>
      </c>
      <c r="C80" s="16">
        <v>59.93</v>
      </c>
      <c r="D80" s="16"/>
      <c r="E80" s="16"/>
    </row>
    <row r="81" spans="1:10" x14ac:dyDescent="0.55000000000000004">
      <c r="A81" s="10">
        <v>4</v>
      </c>
      <c r="B81">
        <f>1/8</f>
        <v>0.125</v>
      </c>
      <c r="C81" s="16">
        <v>29.85</v>
      </c>
      <c r="D81" s="16"/>
      <c r="E81" s="16"/>
    </row>
    <row r="82" spans="1:10" x14ac:dyDescent="0.55000000000000004">
      <c r="A82" s="10">
        <v>5</v>
      </c>
      <c r="B82">
        <f>1/16</f>
        <v>6.25E-2</v>
      </c>
      <c r="C82" s="16">
        <v>14.76</v>
      </c>
      <c r="D82" s="16"/>
      <c r="E82" s="16"/>
    </row>
    <row r="83" spans="1:10" x14ac:dyDescent="0.55000000000000004">
      <c r="A83" s="10">
        <v>6</v>
      </c>
      <c r="B83">
        <f>1/32</f>
        <v>3.125E-2</v>
      </c>
      <c r="C83" s="16">
        <v>7.2990000000000004</v>
      </c>
      <c r="D83" s="16"/>
      <c r="E83" s="16"/>
    </row>
    <row r="84" spans="1:10" x14ac:dyDescent="0.55000000000000004">
      <c r="A84" s="10">
        <v>7</v>
      </c>
      <c r="B84">
        <v>9.3699999999999999E-3</v>
      </c>
      <c r="C84" s="16">
        <v>3.6960000000000002</v>
      </c>
      <c r="D84" s="16"/>
      <c r="E84" s="16"/>
    </row>
    <row r="85" spans="1:10" x14ac:dyDescent="0.55000000000000004">
      <c r="A85" s="10">
        <v>8</v>
      </c>
      <c r="B85">
        <v>0</v>
      </c>
      <c r="C85" s="16">
        <v>-3.5999999999999997E-2</v>
      </c>
      <c r="D85" s="16"/>
      <c r="E85" s="16"/>
    </row>
    <row r="86" spans="1:10" x14ac:dyDescent="0.55000000000000004">
      <c r="A86" s="10"/>
      <c r="C86" s="16"/>
    </row>
    <row r="87" spans="1:10" x14ac:dyDescent="0.55000000000000004">
      <c r="A87" s="10"/>
      <c r="C87" s="16"/>
    </row>
    <row r="88" spans="1:10" ht="28.8" x14ac:dyDescent="0.55000000000000004">
      <c r="A88" s="10" t="s">
        <v>59</v>
      </c>
      <c r="B88" s="10" t="s">
        <v>60</v>
      </c>
      <c r="C88" s="17" t="s">
        <v>57</v>
      </c>
      <c r="D88" s="17" t="s">
        <v>61</v>
      </c>
      <c r="E88" s="17" t="s">
        <v>62</v>
      </c>
      <c r="F88" s="10" t="s">
        <v>4</v>
      </c>
      <c r="G88" s="17"/>
    </row>
    <row r="89" spans="1:10" x14ac:dyDescent="0.55000000000000004">
      <c r="A89" s="18" t="s">
        <v>63</v>
      </c>
      <c r="B89" s="11">
        <v>41.52</v>
      </c>
      <c r="C89" s="19">
        <f>(B89+0.4816)/247.43</f>
        <v>0.16975144485308977</v>
      </c>
      <c r="D89" s="20">
        <f>C89*100</f>
        <v>16.975144485308977</v>
      </c>
      <c r="E89" s="21">
        <v>48.07</v>
      </c>
      <c r="F89" s="22"/>
      <c r="G89" s="2"/>
    </row>
    <row r="90" spans="1:10" x14ac:dyDescent="0.55000000000000004">
      <c r="B90" s="23"/>
      <c r="C90" s="11"/>
      <c r="D90" s="24"/>
      <c r="E90" s="25"/>
      <c r="F90" s="23"/>
      <c r="G90" s="24"/>
      <c r="H90" s="26"/>
      <c r="I90" s="27"/>
      <c r="J90" s="17"/>
    </row>
    <row r="91" spans="1:10" x14ac:dyDescent="0.55000000000000004">
      <c r="A91" s="28" t="s">
        <v>64</v>
      </c>
      <c r="B91" s="23"/>
      <c r="C91" s="11"/>
      <c r="D91" s="24"/>
      <c r="E91" s="25"/>
      <c r="F91" s="23"/>
      <c r="G91" s="24"/>
      <c r="H91" s="26"/>
      <c r="I91" s="27"/>
      <c r="J91" s="1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Transect summary</vt:lpstr>
      <vt:lpstr>Locations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Jacobsen Ellerstrand</dc:creator>
  <cp:lastModifiedBy>Simon Jacobsen Ellerstrand</cp:lastModifiedBy>
  <dcterms:created xsi:type="dcterms:W3CDTF">2015-06-05T18:17:20Z</dcterms:created>
  <dcterms:modified xsi:type="dcterms:W3CDTF">2021-10-27T14:28:48Z</dcterms:modified>
</cp:coreProperties>
</file>