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4T SESIÓN\"/>
    </mc:Choice>
  </mc:AlternateContent>
  <xr:revisionPtr revIDLastSave="0" documentId="13_ncr:1_{7EFA08AE-700A-4842-B52A-D815D5D305E7}" xr6:coauthVersionLast="47" xr6:coauthVersionMax="47" xr10:uidLastSave="{00000000-0000-0000-0000-000000000000}"/>
  <bookViews>
    <workbookView xWindow="768" yWindow="768" windowWidth="11616" windowHeight="8880" firstSheet="3" activeTab="12" xr2:uid="{00000000-000D-0000-FFFF-FFFF00000000}"/>
  </bookViews>
  <sheets>
    <sheet name="SI1" sheetId="1" r:id="rId1"/>
    <sheet name="SI2" sheetId="2" r:id="rId2"/>
    <sheet name="SI3" sheetId="3" r:id="rId3"/>
    <sheet name="SI4" sheetId="4" r:id="rId4"/>
    <sheet name="SI5" sheetId="5" r:id="rId5"/>
    <sheet name="SI6" sheetId="6" r:id="rId6"/>
    <sheet name="SI7" sheetId="7" r:id="rId7"/>
    <sheet name="SI11" sheetId="8" state="hidden" r:id="rId8"/>
    <sheet name="SI18" sheetId="9" r:id="rId9"/>
    <sheet name="SI9" sheetId="10" r:id="rId10"/>
    <sheet name="SI14" sheetId="11" state="hidden" r:id="rId11"/>
    <sheet name="SI22" sheetId="12" state="hidden" r:id="rId12"/>
    <sheet name="SI10" sheetId="13" r:id="rId13"/>
    <sheet name="SI24" sheetId="14" state="hidden" r:id="rId14"/>
    <sheet name="SI25" sheetId="15" state="hidden" r:id="rId15"/>
    <sheet name="SI28" sheetId="16" state="hidden" r:id="rId16"/>
    <sheet name="SI30" sheetId="17" state="hidden" r:id="rId17"/>
    <sheet name="SI32" sheetId="18" state="hidden" r:id="rId18"/>
    <sheet name="SI34" sheetId="19" state="hidden" r:id="rId19"/>
  </sheets>
  <definedNames>
    <definedName name="ABRIL" localSheetId="18">#REF!</definedName>
    <definedName name="ABRIL" localSheetId="9">#REF!</definedName>
    <definedName name="ABRIL">#REF!</definedName>
    <definedName name="AFP">#REF!</definedName>
    <definedName name="afps" localSheetId="18">#REF!</definedName>
    <definedName name="afps">#REF!</definedName>
    <definedName name="AREAS">#REF!</definedName>
    <definedName name="BASE" localSheetId="16">#REF!</definedName>
    <definedName name="BASE" localSheetId="18">#REF!</definedName>
    <definedName name="BASE">#REF!</definedName>
    <definedName name="base1" localSheetId="18">#REF!</definedName>
    <definedName name="base1">#REF!</definedName>
    <definedName name="base2" localSheetId="18">#REF!</definedName>
    <definedName name="base2">#REF!</definedName>
    <definedName name="BASE3" localSheetId="18">#REF!</definedName>
    <definedName name="BASE3">#REF!</definedName>
    <definedName name="baseCliente" localSheetId="18">#REF!</definedName>
    <definedName name="baseCliente">#REF!</definedName>
    <definedName name="BASER2" localSheetId="18">#REF!</definedName>
    <definedName name="BASER2">#REF!</definedName>
    <definedName name="BONO">#REF!</definedName>
    <definedName name="BUSCAR" localSheetId="16">#REF!</definedName>
    <definedName name="BUSCAR" localSheetId="18">#REF!</definedName>
    <definedName name="BUSCAR" localSheetId="9">#REF!</definedName>
    <definedName name="BUSCAR">#REF!</definedName>
    <definedName name="Campeonatos_Ganados" localSheetId="18">#REF!</definedName>
    <definedName name="Campeonatos_Ganados">#REF!</definedName>
    <definedName name="CARGO">#REF!</definedName>
    <definedName name="CIUDAD" localSheetId="16">#REF!</definedName>
    <definedName name="CIUDAD" localSheetId="18">#REF!</definedName>
    <definedName name="CIUDAD" localSheetId="9">#REF!</definedName>
    <definedName name="CIUDAD">#REF!</definedName>
    <definedName name="Clientes" localSheetId="17">'SI32'!$C$46</definedName>
    <definedName name="Clientes" localSheetId="18">#REF!</definedName>
    <definedName name="Clientes" localSheetId="9">#REF!</definedName>
    <definedName name="Clientes">#REF!</definedName>
    <definedName name="Cod_cliente">#REF!</definedName>
    <definedName name="Comuna" localSheetId="12">#REF!</definedName>
    <definedName name="Comuna" localSheetId="13">#REF!</definedName>
    <definedName name="Comuna" localSheetId="18">#REF!</definedName>
    <definedName name="Comuna">#REF!</definedName>
    <definedName name="CONDICION" localSheetId="18">#REF!</definedName>
    <definedName name="CONDICION">#REF!</definedName>
    <definedName name="Cruz_Blanca" localSheetId="18">#REF!</definedName>
    <definedName name="Cruz_Blanca" localSheetId="9">#REF!</definedName>
    <definedName name="CruzBlanca" localSheetId="18">#REF!</definedName>
    <definedName name="CruzBlanca" localSheetId="9">#REF!</definedName>
    <definedName name="CruzBlanca">#REF!</definedName>
    <definedName name="datos" localSheetId="18">#REF!</definedName>
    <definedName name="datos">#REF!</definedName>
    <definedName name="ddd" localSheetId="16">#REF!</definedName>
    <definedName name="ddd" localSheetId="18">#REF!</definedName>
    <definedName name="ddd">#REF!</definedName>
    <definedName name="dddrr" localSheetId="16">#REF!</definedName>
    <definedName name="dddrr" localSheetId="18">#REF!</definedName>
    <definedName name="dddrr">#REF!</definedName>
    <definedName name="DEPARTAMENTO">#REF!</definedName>
    <definedName name="DEPTO">#REF!</definedName>
    <definedName name="DESC._AFP" localSheetId="18">#REF!</definedName>
    <definedName name="DESC._AFP">#REF!</definedName>
    <definedName name="DESC._ISAPRE" localSheetId="18">#REF!</definedName>
    <definedName name="DESC._ISAPRE">#REF!</definedName>
    <definedName name="DIRECCION" localSheetId="16">#REF!</definedName>
    <definedName name="DIRECCION" localSheetId="18">#REF!</definedName>
    <definedName name="DIRECCION" localSheetId="9">#REF!</definedName>
    <definedName name="DIRECCION">#REF!</definedName>
    <definedName name="DPTO." localSheetId="18">#REF!</definedName>
    <definedName name="DPTO.">#REF!</definedName>
    <definedName name="Excel_BuiltIn__FilterDatabase_4">#REF!</definedName>
    <definedName name="fdg" localSheetId="18">#REF!</definedName>
    <definedName name="fdg">#REF!</definedName>
    <definedName name="FECHA">#REF!</definedName>
    <definedName name="final" localSheetId="18">#REF!</definedName>
    <definedName name="final">#REF!</definedName>
    <definedName name="Fonasa" localSheetId="18">#REF!</definedName>
    <definedName name="Fonasa" localSheetId="9">#REF!</definedName>
    <definedName name="Fonasa">#REF!</definedName>
    <definedName name="funciones" localSheetId="18">#REF!</definedName>
    <definedName name="funciones">#REF!</definedName>
    <definedName name="GONZALEZ" localSheetId="18">#REF!</definedName>
    <definedName name="GONZALEZ">#REF!</definedName>
    <definedName name="Habitat" localSheetId="18">#REF!</definedName>
    <definedName name="Habitat" localSheetId="9">#REF!</definedName>
    <definedName name="Habitat">#REF!</definedName>
    <definedName name="hh" localSheetId="16">#REF!</definedName>
    <definedName name="hh" localSheetId="18">#REF!</definedName>
    <definedName name="hh">#REF!</definedName>
    <definedName name="hhh" localSheetId="16">#REF!</definedName>
    <definedName name="hhh" localSheetId="18">#REF!</definedName>
    <definedName name="hhh">#REF!</definedName>
    <definedName name="ISAPRE">#REF!</definedName>
    <definedName name="isapres" localSheetId="18">#REF!</definedName>
    <definedName name="isapres">#REF!</definedName>
    <definedName name="jjjj" localSheetId="16">#REF!</definedName>
    <definedName name="jjjj" localSheetId="18">#REF!</definedName>
    <definedName name="jjjj">#REF!</definedName>
    <definedName name="MAYO" localSheetId="18">#REF!</definedName>
    <definedName name="MAYO" localSheetId="9">#REF!</definedName>
    <definedName name="Monto_Pagado" localSheetId="18">#REF!</definedName>
    <definedName name="Monto_Pagado">#REF!</definedName>
    <definedName name="MONTOS" localSheetId="18">#REF!</definedName>
    <definedName name="MONTOS">#REF!</definedName>
    <definedName name="Mora" localSheetId="18">#REF!</definedName>
    <definedName name="Mora">#REF!</definedName>
    <definedName name="N__de_cajas" localSheetId="12">#REF!</definedName>
    <definedName name="N__de_cajas" localSheetId="13">#REF!</definedName>
    <definedName name="N__de_cajas" localSheetId="18">#REF!</definedName>
    <definedName name="N__de_cajas">#REF!</definedName>
    <definedName name="N__de_personal" localSheetId="12">#REF!</definedName>
    <definedName name="N__de_personal" localSheetId="13">#REF!</definedName>
    <definedName name="N__de_personal" localSheetId="18">#REF!</definedName>
    <definedName name="N__de_personal">#REF!</definedName>
    <definedName name="NOMBRE">#REF!</definedName>
    <definedName name="Notas" localSheetId="18">#REF!</definedName>
    <definedName name="Notas">#REF!</definedName>
    <definedName name="opu">#REF!</definedName>
    <definedName name="PAGAR" localSheetId="18">#REF!</definedName>
    <definedName name="PAGAR">#REF!</definedName>
    <definedName name="Planvital" localSheetId="18">#REF!</definedName>
    <definedName name="Planvital" localSheetId="9">#REF!</definedName>
    <definedName name="Planvital">#REF!</definedName>
    <definedName name="Premio1" localSheetId="18">#REF!</definedName>
    <definedName name="Premio1">#REF!</definedName>
    <definedName name="Premio2" localSheetId="18">#REF!</definedName>
    <definedName name="Premio2">#REF!</definedName>
    <definedName name="PRESTAMOS" localSheetId="18">#REF!</definedName>
    <definedName name="PRESTAMOS">#REF!</definedName>
    <definedName name="Productos" localSheetId="18">#REF!</definedName>
    <definedName name="Productos">#REF!</definedName>
    <definedName name="profesion" localSheetId="18">#REF!</definedName>
    <definedName name="profesion">#REF!</definedName>
    <definedName name="Promepart" localSheetId="18">#REF!</definedName>
    <definedName name="Promepart" localSheetId="9">#REF!</definedName>
    <definedName name="Promepart">#REF!</definedName>
    <definedName name="Provida" localSheetId="18">#REF!</definedName>
    <definedName name="Provida" localSheetId="9">#REF!</definedName>
    <definedName name="Provida">#REF!</definedName>
    <definedName name="rr" localSheetId="16">#REF!</definedName>
    <definedName name="rr" localSheetId="18">#REF!</definedName>
    <definedName name="rr">#REF!</definedName>
    <definedName name="RUT" localSheetId="16">#REF!</definedName>
    <definedName name="RUT" localSheetId="18">#REF!</definedName>
    <definedName name="RUT" localSheetId="9">#REF!</definedName>
    <definedName name="RUT">#REF!</definedName>
    <definedName name="SALARIO">#REF!</definedName>
    <definedName name="SASASA" localSheetId="18">#REF!</definedName>
    <definedName name="SASASA">#REF!</definedName>
    <definedName name="SECCIÓN">#REF!</definedName>
    <definedName name="sergio">#REF!</definedName>
    <definedName name="sergio1">#REF!</definedName>
    <definedName name="solver_lhs1" localSheetId="18">#REF!</definedName>
    <definedName name="solver_lhs1">#REF!</definedName>
    <definedName name="solver_opt" localSheetId="18">#REF!</definedName>
    <definedName name="solver_opt">#REF!</definedName>
    <definedName name="ss" localSheetId="16">#REF!</definedName>
    <definedName name="ss" localSheetId="18">#REF!</definedName>
    <definedName name="ss">#REF!</definedName>
    <definedName name="STATUS" localSheetId="18">#REF!</definedName>
    <definedName name="STATUS">#REF!</definedName>
    <definedName name="SUCURSAL">#REF!</definedName>
    <definedName name="SUCURSALES" localSheetId="18">#REF!</definedName>
    <definedName name="SUCURSALES">#REF!</definedName>
    <definedName name="SUELDO_BASE">#REF!</definedName>
    <definedName name="SUELDO_BRUTO">#REF!</definedName>
    <definedName name="SUELDO_TOTAL">#REF!</definedName>
    <definedName name="Summa" localSheetId="18">#REF!</definedName>
    <definedName name="Summa" localSheetId="9">#REF!</definedName>
    <definedName name="Summa">#REF!</definedName>
    <definedName name="Supermercado" localSheetId="18">#REF!</definedName>
    <definedName name="Supermercado">#REF!</definedName>
    <definedName name="tabla" localSheetId="16">#REF!</definedName>
    <definedName name="tabla" localSheetId="18">#REF!</definedName>
    <definedName name="tabla">#REF!</definedName>
    <definedName name="tablap4" localSheetId="18">#REF!</definedName>
    <definedName name="tablap4">#REF!</definedName>
    <definedName name="TIPO" localSheetId="18">#REF!</definedName>
    <definedName name="TIPO">#REF!</definedName>
    <definedName name="todos" localSheetId="18">#REF!</definedName>
    <definedName name="todos">#REF!</definedName>
    <definedName name="tttt" localSheetId="16">#REF!</definedName>
    <definedName name="tttt" localSheetId="18">#REF!</definedName>
    <definedName name="tttt">#REF!</definedName>
    <definedName name="UBIC." localSheetId="18">#REF!</definedName>
    <definedName name="UBIC.">#REF!</definedName>
    <definedName name="UF" localSheetId="18">#REF!</definedName>
    <definedName name="UF">#REF!</definedName>
    <definedName name="UserID" localSheetId="18">#REF!</definedName>
    <definedName name="UserID">#REF!</definedName>
    <definedName name="VENT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3" l="1"/>
  <c r="C7" i="13"/>
  <c r="C8" i="13"/>
  <c r="C9" i="13"/>
  <c r="C10" i="13"/>
  <c r="C11" i="13"/>
  <c r="C12" i="13"/>
  <c r="C5" i="13"/>
  <c r="C4" i="10"/>
  <c r="C5" i="10"/>
  <c r="C6" i="10"/>
  <c r="C7" i="10"/>
  <c r="C8" i="10"/>
  <c r="C9" i="10"/>
  <c r="C10" i="10"/>
  <c r="C11" i="10"/>
  <c r="C12" i="10"/>
  <c r="C13" i="10"/>
  <c r="C14" i="10"/>
  <c r="C3" i="10"/>
  <c r="B6" i="9"/>
  <c r="B7" i="9"/>
  <c r="B8" i="9"/>
  <c r="B9" i="9"/>
  <c r="B10" i="9"/>
  <c r="B11" i="9"/>
  <c r="B12" i="9"/>
  <c r="B13" i="9"/>
  <c r="B14" i="9"/>
  <c r="B15" i="9"/>
  <c r="B16" i="9"/>
  <c r="B5" i="9"/>
  <c r="B6" i="7"/>
  <c r="B7" i="7"/>
  <c r="B8" i="7"/>
  <c r="B9" i="7"/>
  <c r="B10" i="7"/>
  <c r="B11" i="7"/>
  <c r="B12" i="7"/>
  <c r="B13" i="7"/>
  <c r="B14" i="7"/>
  <c r="B15" i="7"/>
  <c r="B16" i="7"/>
  <c r="B5" i="7"/>
  <c r="B6" i="6"/>
  <c r="B7" i="6"/>
  <c r="B8" i="6"/>
  <c r="B9" i="6"/>
  <c r="B10" i="6"/>
  <c r="B11" i="6"/>
  <c r="B12" i="6"/>
  <c r="B13" i="6"/>
  <c r="B14" i="6"/>
  <c r="B15" i="6"/>
  <c r="B16" i="6"/>
  <c r="B5" i="6"/>
  <c r="B6" i="4"/>
  <c r="B7" i="4"/>
  <c r="B8" i="4"/>
  <c r="B9" i="4"/>
  <c r="B10" i="4"/>
  <c r="B11" i="4"/>
  <c r="B12" i="4"/>
  <c r="B13" i="4"/>
  <c r="B14" i="4"/>
  <c r="B15" i="4"/>
  <c r="B16" i="4"/>
  <c r="B5" i="4"/>
  <c r="B6" i="3"/>
  <c r="B7" i="3"/>
  <c r="B8" i="3"/>
  <c r="B9" i="3"/>
  <c r="B10" i="3"/>
  <c r="B11" i="3"/>
  <c r="B12" i="3"/>
  <c r="B13" i="3"/>
  <c r="B14" i="3"/>
  <c r="B15" i="3"/>
  <c r="B16" i="3"/>
  <c r="B5" i="3"/>
  <c r="B6" i="5"/>
  <c r="B7" i="5"/>
  <c r="B8" i="5"/>
  <c r="B9" i="5"/>
  <c r="B10" i="5"/>
  <c r="B11" i="5"/>
  <c r="B12" i="5"/>
  <c r="B13" i="5"/>
  <c r="B14" i="5"/>
  <c r="B15" i="5"/>
  <c r="B16" i="5"/>
  <c r="B5" i="5"/>
  <c r="C5" i="2"/>
  <c r="C6" i="2"/>
  <c r="C7" i="2"/>
  <c r="C8" i="2"/>
  <c r="C9" i="2"/>
  <c r="C4" i="2"/>
  <c r="C7" i="1"/>
  <c r="C8" i="1"/>
  <c r="C9" i="1"/>
  <c r="C10" i="1"/>
  <c r="C11" i="1"/>
  <c r="C12" i="1"/>
  <c r="C13" i="1"/>
  <c r="C14" i="1"/>
  <c r="C15" i="1"/>
  <c r="C16" i="1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F6" i="17"/>
  <c r="D6" i="17"/>
  <c r="C6" i="17"/>
  <c r="F5" i="17"/>
  <c r="D5" i="17"/>
  <c r="C5" i="17"/>
  <c r="F4" i="17"/>
  <c r="D4" i="17"/>
  <c r="C4" i="17"/>
  <c r="F3" i="17"/>
  <c r="D3" i="17"/>
  <c r="C3" i="17"/>
  <c r="C15" i="16"/>
  <c r="C14" i="16"/>
  <c r="C13" i="16"/>
  <c r="C12" i="16"/>
  <c r="C11" i="16"/>
  <c r="C10" i="16"/>
  <c r="C9" i="16"/>
  <c r="D13" i="15"/>
  <c r="D12" i="15"/>
  <c r="D11" i="15"/>
  <c r="D10" i="15"/>
  <c r="D9" i="15"/>
  <c r="D8" i="15"/>
  <c r="D7" i="15"/>
  <c r="D6" i="15"/>
  <c r="D5" i="15"/>
  <c r="D12" i="14"/>
  <c r="D11" i="14"/>
  <c r="D10" i="14"/>
  <c r="D9" i="14"/>
  <c r="D8" i="14"/>
  <c r="D7" i="14"/>
  <c r="D6" i="14"/>
  <c r="C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C6" i="8"/>
  <c r="C5" i="8"/>
  <c r="C4" i="8"/>
  <c r="C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5" authorId="0" shapeId="0" xr:uid="{00000000-0006-0000-1100-000001000000}">
      <text>
        <r>
          <rPr>
            <sz val="10"/>
            <color rgb="FF000000"/>
            <rFont val="Arial"/>
            <scheme val="minor"/>
          </rPr>
          <t xml:space="preserve">=E35/F35
</t>
        </r>
      </text>
    </comment>
    <comment ref="I35" authorId="0" shapeId="0" xr:uid="{00000000-0006-0000-1100-000002000000}">
      <text>
        <r>
          <rPr>
            <sz val="10"/>
            <color rgb="FF000000"/>
            <rFont val="Arial"/>
            <scheme val="minor"/>
          </rPr>
          <t xml:space="preserve">=H35+(H35*$F$1)
</t>
        </r>
      </text>
    </comment>
    <comment ref="J35" authorId="0" shapeId="0" xr:uid="{00000000-0006-0000-1100-000003000000}">
      <text>
        <r>
          <rPr>
            <sz val="10"/>
            <color rgb="FF000000"/>
            <rFont val="Arial"/>
            <scheme val="minor"/>
          </rPr>
          <t xml:space="preserve">I35*F35
</t>
        </r>
      </text>
    </comment>
    <comment ref="L35" authorId="0" shapeId="0" xr:uid="{00000000-0006-0000-1100-000004000000}">
      <text>
        <r>
          <rPr>
            <sz val="10"/>
            <color rgb="FF000000"/>
            <rFont val="Arial"/>
            <scheme val="minor"/>
          </rPr>
          <t xml:space="preserve">=K35*I35
</t>
        </r>
      </text>
    </comment>
    <comment ref="M35" authorId="0" shapeId="0" xr:uid="{00000000-0006-0000-1100-000005000000}">
      <text>
        <r>
          <rPr>
            <sz val="10"/>
            <color rgb="FF000000"/>
            <rFont val="Arial"/>
            <scheme val="minor"/>
          </rPr>
          <t xml:space="preserve">F35-K35
</t>
        </r>
      </text>
    </comment>
    <comment ref="O35" authorId="0" shapeId="0" xr:uid="{00000000-0006-0000-1100-000006000000}">
      <text>
        <r>
          <rPr>
            <sz val="10"/>
            <color rgb="FF000000"/>
            <rFont val="Arial"/>
            <scheme val="minor"/>
          </rPr>
          <t xml:space="preserve">=M35*I35
</t>
        </r>
      </text>
    </comment>
    <comment ref="P35" authorId="0" shapeId="0" xr:uid="{00000000-0006-0000-1100-000007000000}">
      <text>
        <r>
          <rPr>
            <sz val="10"/>
            <color rgb="FF000000"/>
            <rFont val="Arial"/>
            <scheme val="minor"/>
          </rPr>
          <t xml:space="preserve">=P35+(P35*$F$2)
</t>
        </r>
      </text>
    </comment>
    <comment ref="R35" authorId="0" shapeId="0" xr:uid="{00000000-0006-0000-1100-000008000000}">
      <text>
        <r>
          <rPr>
            <sz val="10"/>
            <color rgb="FF000000"/>
            <rFont val="Arial"/>
            <scheme val="minor"/>
          </rPr>
          <t>P35/$I$2</t>
        </r>
      </text>
    </comment>
  </commentList>
</comments>
</file>

<file path=xl/sharedStrings.xml><?xml version="1.0" encoding="utf-8"?>
<sst xmlns="http://schemas.openxmlformats.org/spreadsheetml/2006/main" count="518" uniqueCount="248">
  <si>
    <t>FUNCION "SI"</t>
  </si>
  <si>
    <t>Cliente</t>
  </si>
  <si>
    <t>Estado civil</t>
  </si>
  <si>
    <t>Invitada al Matrimonio</t>
  </si>
  <si>
    <t>Ana</t>
  </si>
  <si>
    <t>Soltera</t>
  </si>
  <si>
    <t>Asiste</t>
  </si>
  <si>
    <t>Carmen</t>
  </si>
  <si>
    <t>Separada</t>
  </si>
  <si>
    <t>No Asiste</t>
  </si>
  <si>
    <t>Carmencha</t>
  </si>
  <si>
    <t>Dionisia</t>
  </si>
  <si>
    <t>Casada</t>
  </si>
  <si>
    <t>Extrema</t>
  </si>
  <si>
    <t>soltera</t>
  </si>
  <si>
    <t>Nuri</t>
  </si>
  <si>
    <t>Solsticia</t>
  </si>
  <si>
    <t>Susana</t>
  </si>
  <si>
    <t>Yana</t>
  </si>
  <si>
    <t>Yanire</t>
  </si>
  <si>
    <t>viuda</t>
  </si>
  <si>
    <t>Solo las solteras asisten el resto no puede asistir</t>
  </si>
  <si>
    <t>Se requiere saber quienes son mayores o menores de edad según corresponda</t>
  </si>
  <si>
    <t>Nombre</t>
  </si>
  <si>
    <t>Edad</t>
  </si>
  <si>
    <t>Condicion</t>
  </si>
  <si>
    <t>Jorge Delgado</t>
  </si>
  <si>
    <t>Menor de Edad</t>
  </si>
  <si>
    <t>Wilson Rojas</t>
  </si>
  <si>
    <t>Mayor de Edad</t>
  </si>
  <si>
    <t>Gilda Quiroz</t>
  </si>
  <si>
    <t>Patricia Lucero</t>
  </si>
  <si>
    <t>Miguel Castro</t>
  </si>
  <si>
    <t>Teresa Salgado</t>
  </si>
  <si>
    <t>Si la Bebida es Coca Cola debe decir Negro, de lo contrario debe decir Naranja</t>
  </si>
  <si>
    <t>BEBIDA</t>
  </si>
  <si>
    <t>COLOR</t>
  </si>
  <si>
    <t>COCA COLA</t>
  </si>
  <si>
    <t>Negro</t>
  </si>
  <si>
    <t>FANTA</t>
  </si>
  <si>
    <t>Naranja</t>
  </si>
  <si>
    <t>Si la Figura es Cuadrado debe decir 4 lados, de lo contrario debe decir 3 lados</t>
  </si>
  <si>
    <t>FIGURA</t>
  </si>
  <si>
    <t>LADOS</t>
  </si>
  <si>
    <t>CUADRADO</t>
  </si>
  <si>
    <t>4 lados</t>
  </si>
  <si>
    <t>TRIANGULO</t>
  </si>
  <si>
    <t>3 lados</t>
  </si>
  <si>
    <t>Si el valor del monto es de $1,000 sumarle $5,000   de lo contrario sumarle $10,000</t>
  </si>
  <si>
    <t>Monto</t>
  </si>
  <si>
    <t xml:space="preserve">Sumar </t>
  </si>
  <si>
    <t>Si el valor del monto es menor  que $ 250.000 restarle  $5,000   de lo contrario restarle  $ 10,000</t>
  </si>
  <si>
    <t>Si el valor del monto es menor  que $ 250.000 multiplicar por 5%  de lo contrario multiplicar 10%</t>
  </si>
  <si>
    <t>Rendimiento</t>
  </si>
  <si>
    <t>Resultado</t>
  </si>
  <si>
    <t>Juan</t>
  </si>
  <si>
    <t>Muy Bien</t>
  </si>
  <si>
    <t>Dediquese a otra cosa</t>
  </si>
  <si>
    <t>Guillermo</t>
  </si>
  <si>
    <t>Diego</t>
  </si>
  <si>
    <r>
      <rPr>
        <b/>
        <sz val="10"/>
        <color theme="1"/>
        <rFont val="Arial"/>
      </rPr>
      <t>En la columna “Resultado” aparecerá “</t>
    </r>
    <r>
      <rPr>
        <b/>
        <sz val="12"/>
        <color rgb="FF0000FF"/>
        <rFont val="Times New Roman"/>
      </rPr>
      <t>Muy bien</t>
    </r>
    <r>
      <rPr>
        <sz val="12"/>
        <color theme="1"/>
        <rFont val="Times New Roman"/>
      </rPr>
      <t xml:space="preserve">” si el rendimiento es mayor o igual a 70% </t>
    </r>
  </si>
  <si>
    <r>
      <rPr>
        <b/>
        <sz val="10"/>
        <color theme="1"/>
        <rFont val="Arial"/>
      </rPr>
      <t>y “</t>
    </r>
    <r>
      <rPr>
        <b/>
        <sz val="10"/>
        <color rgb="FF0000FF"/>
        <rFont val="Arial"/>
      </rPr>
      <t>Dedíquese a otra cosa</t>
    </r>
    <r>
      <rPr>
        <sz val="10"/>
        <color theme="1"/>
        <rFont val="Arial"/>
      </rPr>
      <t>” en caso contrario.</t>
    </r>
  </si>
  <si>
    <t>Si el valor del monto es de $ 50.000 dividirlo por 5  de lo contrario dividirlo por 2</t>
  </si>
  <si>
    <t>FORMA DE PAGO</t>
  </si>
  <si>
    <t>VALOR</t>
  </si>
  <si>
    <t>A PAGAR</t>
  </si>
  <si>
    <t>CONTADO</t>
  </si>
  <si>
    <t>CUOTAS</t>
  </si>
  <si>
    <t>SI LA PERSONA COMPRA AL CONTADO NO TIENE INTERES, POR LO QUE PAGA EL MISMO VALOR</t>
  </si>
  <si>
    <t>EN CASO CONTRARIO SE LE APLICA UN 5% DE INTERES A SU COMPRA</t>
  </si>
  <si>
    <t>Nº Factura</t>
  </si>
  <si>
    <t>Fecha Pago</t>
  </si>
  <si>
    <t>Vencida?</t>
  </si>
  <si>
    <t>No</t>
  </si>
  <si>
    <t>Si</t>
  </si>
  <si>
    <t>Se requiere averiguar si la factura esta vencida o no</t>
  </si>
  <si>
    <t xml:space="preserve">SI LA VENTA ES MAYOR QUE EL PROMEDIO DEBE DECIR "SOBRE", </t>
  </si>
  <si>
    <t>DE LO CONTRARIO "BAJO" (USAR REFERENCIAS)</t>
  </si>
  <si>
    <t>MES</t>
  </si>
  <si>
    <t>VENTA</t>
  </si>
  <si>
    <t>CRITERIO</t>
  </si>
  <si>
    <t>Enero</t>
  </si>
  <si>
    <t>Bajo</t>
  </si>
  <si>
    <t>Febrero</t>
  </si>
  <si>
    <t>Sobre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</si>
  <si>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</si>
  <si>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</si>
  <si>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</si>
  <si>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</si>
  <si>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</si>
  <si>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</si>
  <si>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</si>
  <si>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</si>
  <si>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</si>
  <si>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</si>
  <si>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</t>
  </si>
  <si>
    <t>Si vendió más de 100 que aparezca "comisión", si vendió menos, que deje la celda en blanco</t>
  </si>
  <si>
    <t>Venta</t>
  </si>
  <si>
    <t>Situación</t>
  </si>
  <si>
    <t>Alicia</t>
  </si>
  <si>
    <t>comision</t>
  </si>
  <si>
    <t>Claudia</t>
  </si>
  <si>
    <t>Maria</t>
  </si>
  <si>
    <t>Daniela</t>
  </si>
  <si>
    <t>Luisa</t>
  </si>
  <si>
    <t>Clara</t>
  </si>
  <si>
    <t>Si el plazo está vencido habrá que pagar un</t>
  </si>
  <si>
    <t>Interes</t>
  </si>
  <si>
    <t>para los demas casos debe decir "sin interes"</t>
  </si>
  <si>
    <t>Deuda</t>
  </si>
  <si>
    <t>Plazo</t>
  </si>
  <si>
    <t>Alberto Montes</t>
  </si>
  <si>
    <t>vencido</t>
  </si>
  <si>
    <t>Cristina Donoso</t>
  </si>
  <si>
    <t>dentro</t>
  </si>
  <si>
    <t>Sin Interes</t>
  </si>
  <si>
    <t>Sergio Contreras</t>
  </si>
  <si>
    <t>Zulema Arteaga</t>
  </si>
  <si>
    <t>Manuel Lopez</t>
  </si>
  <si>
    <t>Hugo Jimenez</t>
  </si>
  <si>
    <t>Luisa Urra</t>
  </si>
  <si>
    <t>El sueldo se bonificará de acuerdo a la tabla adjunta que considera la fecha de ingreso</t>
  </si>
  <si>
    <t>Vendedor</t>
  </si>
  <si>
    <t>Sueldo (UF)</t>
  </si>
  <si>
    <t>Ingreso (mes)</t>
  </si>
  <si>
    <t>Sueldo Final</t>
  </si>
  <si>
    <t>María</t>
  </si>
  <si>
    <t>Loreto</t>
  </si>
  <si>
    <t>Roberto</t>
  </si>
  <si>
    <t>Raúl</t>
  </si>
  <si>
    <t>Ricardo</t>
  </si>
  <si>
    <t>Rodrigo</t>
  </si>
  <si>
    <t>Erasmo</t>
  </si>
  <si>
    <t>Eliana</t>
  </si>
  <si>
    <t>Mes de Ingreso</t>
  </si>
  <si>
    <t>Bonificación (UF)</t>
  </si>
  <si>
    <t>En el presente listado aparecen las ventas de 7 personas diferentes,</t>
  </si>
  <si>
    <t>su sueldo es un % de la venta más $150.000.- de base.</t>
  </si>
  <si>
    <t>Los tramos para calcular la comision son:</t>
  </si>
  <si>
    <t>ventas entre 0 - 300.000 no tiene comisión , es decir solamente recibiran el base (150000)</t>
  </si>
  <si>
    <t>y las ventas superiores a 300.000 tiene una comisión de 10% (Sobre la Venta), ademas del base.</t>
  </si>
  <si>
    <t>NOMBRE</t>
  </si>
  <si>
    <t>VENTAS</t>
  </si>
  <si>
    <t>SUELDO A SACAR</t>
  </si>
  <si>
    <t>RICARDO ANTUNEZ</t>
  </si>
  <si>
    <t>MARIANA ABARCA</t>
  </si>
  <si>
    <t>FERNANDA ALVAREZ</t>
  </si>
  <si>
    <t>CAMILO ROBLES</t>
  </si>
  <si>
    <t>DANIELA CONTRERAS</t>
  </si>
  <si>
    <t>SANTIAGO HERRERA</t>
  </si>
  <si>
    <t>MAURICIO ROJAS</t>
  </si>
  <si>
    <t>Venta mensual</t>
  </si>
  <si>
    <t xml:space="preserve">Tiene Comisión </t>
  </si>
  <si>
    <t>Monto de comisión</t>
  </si>
  <si>
    <t>Sueldo Base</t>
  </si>
  <si>
    <t xml:space="preserve">Liquido </t>
  </si>
  <si>
    <t>Daniel</t>
  </si>
  <si>
    <t>Felipe</t>
  </si>
  <si>
    <t>Meta</t>
  </si>
  <si>
    <t>La meta para obtener un 10% de comision sobre la venta mensual será de mas de $ 2.000.000</t>
  </si>
  <si>
    <t>% de Comisión</t>
  </si>
  <si>
    <t>BANCO CREDITO E INVERSIONES</t>
  </si>
  <si>
    <t>Tasa Interes</t>
  </si>
  <si>
    <t>Valor UF</t>
  </si>
  <si>
    <t>SUCURSAL VIRTUAL</t>
  </si>
  <si>
    <t>Interes Mora</t>
  </si>
  <si>
    <t>#REF!</t>
  </si>
  <si>
    <t>Tipo Cliente:</t>
  </si>
  <si>
    <t>Si la "Cantidad Prestada" es menor a 500000 debe decir "Especial", de lo contrario "Normal"</t>
  </si>
  <si>
    <t>Cuota Neta:</t>
  </si>
  <si>
    <t>Según corresponda</t>
  </si>
  <si>
    <t>Cuota Fija:</t>
  </si>
  <si>
    <t>Cuota Real con "Tasa Interes".</t>
  </si>
  <si>
    <t>Deuda Total:</t>
  </si>
  <si>
    <t>Cancelado:</t>
  </si>
  <si>
    <t>Condicion Morosa:</t>
  </si>
  <si>
    <t>Si "Cuotas Morosas" es mayor  a 5 debe decir "Repactar" de lo contrario la celda debe quedar en blanco</t>
  </si>
  <si>
    <t>Morosidad Neta:</t>
  </si>
  <si>
    <t>Morosidad Total:</t>
  </si>
  <si>
    <t>Morosidad Real con "Interes Mora"</t>
  </si>
  <si>
    <t>Deuda Actual</t>
  </si>
  <si>
    <t>Status Cliente:</t>
  </si>
  <si>
    <t>Si "Cuotas Morosas" es igual a 0, debe decir "Al Dia", de lo contrario "Moroso"</t>
  </si>
  <si>
    <t>Conversion U.F:</t>
  </si>
  <si>
    <t>Transforme la "Deuda Total" a Valor Uf según valor uf de la tabla</t>
  </si>
  <si>
    <t>CLIENTE</t>
  </si>
  <si>
    <t>PRESTAMO</t>
  </si>
  <si>
    <t>MOROSIDAD</t>
  </si>
  <si>
    <t>N</t>
  </si>
  <si>
    <t>Rut</t>
  </si>
  <si>
    <t>Apellido Paterno</t>
  </si>
  <si>
    <t>Sucursal</t>
  </si>
  <si>
    <t>Cantidad Prestada</t>
  </si>
  <si>
    <t>Nº Cuotas</t>
  </si>
  <si>
    <t>Tipo Cliente</t>
  </si>
  <si>
    <t>Cuota Neta</t>
  </si>
  <si>
    <t>Cuota Fija</t>
  </si>
  <si>
    <t>Deuda Total</t>
  </si>
  <si>
    <t>Cuotas Pagadas</t>
  </si>
  <si>
    <t>Cancelado</t>
  </si>
  <si>
    <t>Cuotas Morosas</t>
  </si>
  <si>
    <t>Condición Morosa</t>
  </si>
  <si>
    <t>Morosidad Neta</t>
  </si>
  <si>
    <t>Morosidad Total</t>
  </si>
  <si>
    <t>Status Cliente</t>
  </si>
  <si>
    <t>UF Conversion</t>
  </si>
  <si>
    <t xml:space="preserve">12 .670.239 </t>
  </si>
  <si>
    <t>ALMENDRO</t>
  </si>
  <si>
    <t>Santiago Centro</t>
  </si>
  <si>
    <t xml:space="preserve">11 .485.775 </t>
  </si>
  <si>
    <t>OVALLE</t>
  </si>
  <si>
    <t xml:space="preserve">19 .187.262 </t>
  </si>
  <si>
    <t>SALAZAR</t>
  </si>
  <si>
    <t>Providencia</t>
  </si>
  <si>
    <t xml:space="preserve">12 .677.717 </t>
  </si>
  <si>
    <t>CARMONA</t>
  </si>
  <si>
    <t>Puente</t>
  </si>
  <si>
    <t xml:space="preserve">09 .470.836 </t>
  </si>
  <si>
    <t>LAREU</t>
  </si>
  <si>
    <t xml:space="preserve">11 .675.795 </t>
  </si>
  <si>
    <t>CALDERON</t>
  </si>
  <si>
    <t xml:space="preserve">12 .403.128 </t>
  </si>
  <si>
    <t>YAÑEZ</t>
  </si>
  <si>
    <t xml:space="preserve">10 .073.165 </t>
  </si>
  <si>
    <t>JIMENEZ</t>
  </si>
  <si>
    <t xml:space="preserve">12 .485.053 </t>
  </si>
  <si>
    <t>URBINA</t>
  </si>
  <si>
    <t xml:space="preserve">11 .400.061 </t>
  </si>
  <si>
    <t>Total Movs.</t>
  </si>
  <si>
    <t>Total</t>
  </si>
  <si>
    <t>Especial</t>
  </si>
  <si>
    <t xml:space="preserve"> </t>
  </si>
  <si>
    <t>Moroso</t>
  </si>
  <si>
    <t>Repactar</t>
  </si>
  <si>
    <t>Al Dia</t>
  </si>
  <si>
    <t>Normal</t>
  </si>
  <si>
    <t>Ejercicio. 1</t>
  </si>
  <si>
    <t>Monto Deuda</t>
  </si>
  <si>
    <t>Fecha de Pago</t>
  </si>
  <si>
    <t>Estado</t>
  </si>
  <si>
    <t>Fecha Vencimiento</t>
  </si>
  <si>
    <t>Rut No Coincide</t>
  </si>
  <si>
    <t>01/04/195</t>
  </si>
  <si>
    <t>No Cancelado</t>
  </si>
  <si>
    <t>Determinar el Estado de Pago de las Facturas, debe decir "Cancelado" o "No Cancelado"</t>
  </si>
  <si>
    <t>No olvide que ambos Rut deben ser iguales.</t>
  </si>
  <si>
    <t>Note que AHORA los Rut son DISTINTOS</t>
  </si>
  <si>
    <t>Que cambio haria en la funcion?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</si>
</sst>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"/>
    <numFmt numFmtId="165" formatCode="_-&quot;$&quot;\ * #,##0_-;\-&quot;$&quot;\ * #,##0_-;_-&quot;$&quot;\ * &quot;-&quot;??_-;_-@"/>
    <numFmt numFmtId="166" formatCode="&quot;$&quot;\ #,##0"/>
    <numFmt numFmtId="167" formatCode="_-[$$-340A]\ * #,##0_-;\-[$$-340A]\ * #,##0_-;_-[$$-340A]\ * &quot;-&quot;_-;_-@"/>
    <numFmt numFmtId="168" formatCode="[$$-1409]#,##0"/>
    <numFmt numFmtId="169" formatCode="_-&quot;$&quot;\ * #,##0_-;\-&quot;$&quot;\ * #,##0_-;_-&quot;$&quot;\ * &quot;-&quot;_-;_-@"/>
    <numFmt numFmtId="170" formatCode="d/m/yyyy"/>
  </numFmts>
  <fonts count="2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6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theme="1"/>
      <name val="Comic Sans MS"/>
    </font>
    <font>
      <sz val="12"/>
      <color theme="1"/>
      <name val="Comic Sans MS"/>
    </font>
    <font>
      <b/>
      <sz val="10"/>
      <color rgb="FFFF0000"/>
      <name val="Comic Sans MS"/>
    </font>
    <font>
      <sz val="12"/>
      <color theme="1"/>
      <name val="Times New Roman"/>
    </font>
    <font>
      <sz val="10"/>
      <color rgb="FF0000FF"/>
      <name val="Arial"/>
    </font>
    <font>
      <sz val="10"/>
      <name val="Arial"/>
    </font>
    <font>
      <sz val="9"/>
      <color rgb="FFFFFFFF"/>
      <name val="Arial"/>
    </font>
    <font>
      <sz val="12"/>
      <color rgb="FF000000"/>
      <name val="Arial"/>
    </font>
    <font>
      <sz val="10"/>
      <color rgb="FF00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b/>
      <sz val="12"/>
      <color rgb="FF0000FF"/>
      <name val="Times New Roman"/>
    </font>
    <font>
      <b/>
      <sz val="10"/>
      <color rgb="FF0000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FFCC99"/>
        <bgColor rgb="FFFFCC99"/>
      </patternFill>
    </fill>
    <fill>
      <patternFill patternType="solid">
        <fgColor rgb="FF800080"/>
        <bgColor rgb="FF800080"/>
      </patternFill>
    </fill>
    <fill>
      <patternFill patternType="solid">
        <fgColor rgb="FFFFCC00"/>
        <bgColor rgb="FFFFCC00"/>
      </patternFill>
    </fill>
    <fill>
      <patternFill patternType="solid">
        <fgColor rgb="FFCC99FF"/>
        <bgColor rgb="FFCC99FF"/>
      </patternFill>
    </fill>
    <fill>
      <patternFill patternType="solid">
        <fgColor rgb="FFFF0000"/>
        <bgColor rgb="FFFF0000"/>
      </patternFill>
    </fill>
    <fill>
      <patternFill patternType="solid">
        <fgColor rgb="FF99CCFF"/>
        <bgColor rgb="FF99CC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6" fillId="6" borderId="1" xfId="0" applyFont="1" applyFill="1" applyBorder="1"/>
    <xf numFmtId="0" fontId="6" fillId="4" borderId="1" xfId="0" applyFont="1" applyFill="1" applyBorder="1"/>
    <xf numFmtId="0" fontId="6" fillId="0" borderId="1" xfId="0" applyFont="1" applyBorder="1"/>
    <xf numFmtId="0" fontId="7" fillId="0" borderId="0" xfId="0" applyFont="1"/>
    <xf numFmtId="0" fontId="6" fillId="6" borderId="1" xfId="0" applyFont="1" applyFill="1" applyBorder="1" applyAlignment="1">
      <alignment horizontal="center"/>
    </xf>
    <xf numFmtId="0" fontId="6" fillId="2" borderId="1" xfId="0" applyFont="1" applyFill="1" applyBorder="1"/>
    <xf numFmtId="1" fontId="6" fillId="6" borderId="1" xfId="0" applyNumberFormat="1" applyFont="1" applyFill="1" applyBorder="1"/>
    <xf numFmtId="1" fontId="6" fillId="0" borderId="1" xfId="0" applyNumberFormat="1" applyFont="1" applyBorder="1"/>
    <xf numFmtId="0" fontId="3" fillId="2" borderId="1" xfId="0" applyFont="1" applyFill="1" applyBorder="1"/>
    <xf numFmtId="9" fontId="3" fillId="2" borderId="1" xfId="0" applyNumberFormat="1" applyFont="1" applyFill="1" applyBorder="1"/>
    <xf numFmtId="0" fontId="8" fillId="0" borderId="0" xfId="0" applyFont="1"/>
    <xf numFmtId="0" fontId="1" fillId="6" borderId="1" xfId="0" applyFont="1" applyFill="1" applyBorder="1" applyAlignment="1">
      <alignment horizontal="center"/>
    </xf>
    <xf numFmtId="1" fontId="3" fillId="3" borderId="1" xfId="0" applyNumberFormat="1" applyFont="1" applyFill="1" applyBorder="1"/>
    <xf numFmtId="3" fontId="3" fillId="4" borderId="1" xfId="0" applyNumberFormat="1" applyFont="1" applyFill="1" applyBorder="1"/>
    <xf numFmtId="0" fontId="11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6" fontId="3" fillId="3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166" fontId="3" fillId="4" borderId="1" xfId="0" applyNumberFormat="1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12" fillId="2" borderId="9" xfId="0" applyFont="1" applyFill="1" applyBorder="1"/>
    <xf numFmtId="0" fontId="12" fillId="2" borderId="10" xfId="0" applyFont="1" applyFill="1" applyBorder="1"/>
    <xf numFmtId="0" fontId="12" fillId="4" borderId="10" xfId="0" applyFont="1" applyFill="1" applyBorder="1"/>
    <xf numFmtId="0" fontId="12" fillId="0" borderId="1" xfId="0" applyFont="1" applyBorder="1"/>
    <xf numFmtId="9" fontId="1" fillId="0" borderId="0" xfId="0" applyNumberFormat="1" applyFont="1" applyAlignment="1">
      <alignment horizontal="center"/>
    </xf>
    <xf numFmtId="0" fontId="13" fillId="0" borderId="1" xfId="0" applyFont="1" applyBorder="1"/>
    <xf numFmtId="0" fontId="13" fillId="4" borderId="1" xfId="0" applyFont="1" applyFill="1" applyBorder="1"/>
    <xf numFmtId="0" fontId="3" fillId="0" borderId="1" xfId="0" applyFont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3" fillId="2" borderId="1" xfId="0" applyNumberFormat="1" applyFont="1" applyFill="1" applyBorder="1"/>
    <xf numFmtId="168" fontId="3" fillId="4" borderId="1" xfId="0" applyNumberFormat="1" applyFont="1" applyFill="1" applyBorder="1"/>
    <xf numFmtId="169" fontId="3" fillId="2" borderId="1" xfId="0" applyNumberFormat="1" applyFont="1" applyFill="1" applyBorder="1"/>
    <xf numFmtId="169" fontId="3" fillId="4" borderId="1" xfId="0" applyNumberFormat="1" applyFont="1" applyFill="1" applyBorder="1"/>
    <xf numFmtId="168" fontId="3" fillId="0" borderId="1" xfId="0" applyNumberFormat="1" applyFont="1" applyBorder="1"/>
    <xf numFmtId="169" fontId="3" fillId="0" borderId="1" xfId="0" applyNumberFormat="1" applyFont="1" applyBorder="1"/>
    <xf numFmtId="0" fontId="3" fillId="2" borderId="11" xfId="0" applyFont="1" applyFill="1" applyBorder="1"/>
    <xf numFmtId="167" fontId="3" fillId="2" borderId="11" xfId="0" applyNumberFormat="1" applyFont="1" applyFill="1" applyBorder="1"/>
    <xf numFmtId="0" fontId="3" fillId="6" borderId="1" xfId="0" applyFont="1" applyFill="1" applyBorder="1"/>
    <xf numFmtId="167" fontId="3" fillId="3" borderId="1" xfId="0" applyNumberFormat="1" applyFont="1" applyFill="1" applyBorder="1"/>
    <xf numFmtId="0" fontId="3" fillId="0" borderId="0" xfId="0" applyFont="1" applyAlignment="1">
      <alignment horizontal="left"/>
    </xf>
    <xf numFmtId="9" fontId="3" fillId="3" borderId="1" xfId="0" applyNumberFormat="1" applyFont="1" applyFill="1" applyBorder="1"/>
    <xf numFmtId="0" fontId="3" fillId="8" borderId="1" xfId="0" applyFont="1" applyFill="1" applyBorder="1"/>
    <xf numFmtId="1" fontId="3" fillId="0" borderId="0" xfId="0" applyNumberFormat="1" applyFont="1"/>
    <xf numFmtId="0" fontId="14" fillId="6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9" borderId="1" xfId="0" applyFont="1" applyFill="1" applyBorder="1"/>
    <xf numFmtId="1" fontId="3" fillId="4" borderId="1" xfId="0" applyNumberFormat="1" applyFont="1" applyFill="1" applyBorder="1"/>
    <xf numFmtId="0" fontId="15" fillId="0" borderId="0" xfId="0" applyFont="1"/>
    <xf numFmtId="0" fontId="14" fillId="0" borderId="0" xfId="0" applyFont="1"/>
    <xf numFmtId="0" fontId="16" fillId="0" borderId="0" xfId="0" applyFont="1"/>
    <xf numFmtId="0" fontId="14" fillId="11" borderId="1" xfId="0" applyFont="1" applyFill="1" applyBorder="1" applyAlignment="1">
      <alignment horizontal="center"/>
    </xf>
    <xf numFmtId="0" fontId="16" fillId="0" borderId="20" xfId="0" applyFont="1" applyBorder="1"/>
    <xf numFmtId="166" fontId="16" fillId="0" borderId="20" xfId="0" applyNumberFormat="1" applyFont="1" applyBorder="1" applyAlignment="1">
      <alignment horizontal="center"/>
    </xf>
    <xf numFmtId="170" fontId="16" fillId="0" borderId="20" xfId="0" applyNumberFormat="1" applyFont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170" fontId="16" fillId="0" borderId="21" xfId="0" applyNumberFormat="1" applyFont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9" fillId="4" borderId="6" xfId="0" applyFont="1" applyFill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3" fillId="8" borderId="12" xfId="0" applyFont="1" applyFill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6" fillId="10" borderId="16" xfId="0" applyFont="1" applyFill="1" applyBorder="1" applyAlignment="1">
      <alignment horizontal="center"/>
    </xf>
    <xf numFmtId="0" fontId="10" fillId="0" borderId="17" xfId="0" applyFont="1" applyBorder="1"/>
    <xf numFmtId="0" fontId="10" fillId="0" borderId="18" xfId="0" applyFont="1" applyBorder="1"/>
    <xf numFmtId="0" fontId="17" fillId="0" borderId="19" xfId="0" applyFont="1" applyBorder="1" applyAlignment="1">
      <alignment horizontal="center"/>
    </xf>
    <xf numFmtId="0" fontId="10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885825" cy="466725"/>
    <xdr:pic>
      <xdr:nvPicPr>
        <xdr:cNvPr id="2" name="image1.png" descr="file_1346998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895350</xdr:colOff>
      <xdr:row>0</xdr:row>
      <xdr:rowOff>-19050</xdr:rowOff>
    </xdr:from>
    <xdr:ext cx="698182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1855088" y="3780000"/>
          <a:ext cx="6981825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showGridLines="0" workbookViewId="0">
      <selection activeCell="C7" sqref="C7"/>
    </sheetView>
  </sheetViews>
  <sheetFormatPr baseColWidth="10" defaultColWidth="12.6640625" defaultRowHeight="15" customHeight="1" x14ac:dyDescent="0.25"/>
  <cols>
    <col min="1" max="1" width="11" customWidth="1"/>
    <col min="2" max="2" width="11.21875" customWidth="1"/>
    <col min="3" max="3" width="21.77734375" customWidth="1"/>
    <col min="4" max="4" width="10.6640625" customWidth="1"/>
    <col min="5" max="5" width="21.77734375" customWidth="1"/>
    <col min="6" max="26" width="10.6640625" customWidth="1"/>
  </cols>
  <sheetData>
    <row r="1" spans="1:5" ht="12.75" customHeight="1" x14ac:dyDescent="0.25"/>
    <row r="2" spans="1:5" ht="16.5" customHeight="1" x14ac:dyDescent="0.25">
      <c r="A2" s="1" t="s">
        <v>0</v>
      </c>
    </row>
    <row r="3" spans="1:5" ht="15" customHeight="1" x14ac:dyDescent="0.35">
      <c r="A3" s="1"/>
      <c r="D3" s="2"/>
      <c r="E3" s="2"/>
    </row>
    <row r="4" spans="1:5" ht="12.75" customHeight="1" x14ac:dyDescent="0.35">
      <c r="A4" s="1"/>
      <c r="D4" s="2"/>
      <c r="E4" s="2"/>
    </row>
    <row r="5" spans="1:5" ht="12.75" customHeight="1" x14ac:dyDescent="0.35">
      <c r="A5" s="3"/>
      <c r="D5" s="2"/>
      <c r="E5" s="2"/>
    </row>
    <row r="6" spans="1:5" ht="12.75" customHeight="1" x14ac:dyDescent="0.35">
      <c r="A6" s="4" t="s">
        <v>1</v>
      </c>
      <c r="B6" s="4" t="s">
        <v>2</v>
      </c>
      <c r="C6" s="4" t="s">
        <v>3</v>
      </c>
      <c r="D6" s="2"/>
      <c r="E6" s="4" t="s">
        <v>3</v>
      </c>
    </row>
    <row r="7" spans="1:5" ht="12.75" customHeight="1" x14ac:dyDescent="0.35">
      <c r="A7" s="5" t="s">
        <v>4</v>
      </c>
      <c r="B7" s="5" t="s">
        <v>5</v>
      </c>
      <c r="C7" s="6" t="str">
        <f>IF(B7="Soltera","Asiste","No Asiste")</f>
        <v>Asiste</v>
      </c>
      <c r="D7" s="2"/>
      <c r="E7" s="7" t="s">
        <v>6</v>
      </c>
    </row>
    <row r="8" spans="1:5" ht="12.75" customHeight="1" x14ac:dyDescent="0.35">
      <c r="A8" s="5" t="s">
        <v>7</v>
      </c>
      <c r="B8" s="5" t="s">
        <v>8</v>
      </c>
      <c r="C8" s="6" t="str">
        <f t="shared" ref="C8:C16" si="0">IF(B8="Soltera","Asiste","No Asiste")</f>
        <v>No Asiste</v>
      </c>
      <c r="D8" s="2"/>
      <c r="E8" s="7" t="s">
        <v>9</v>
      </c>
    </row>
    <row r="9" spans="1:5" ht="12.75" customHeight="1" x14ac:dyDescent="0.35">
      <c r="A9" s="5" t="s">
        <v>10</v>
      </c>
      <c r="B9" s="5" t="s">
        <v>5</v>
      </c>
      <c r="C9" s="6" t="str">
        <f t="shared" si="0"/>
        <v>Asiste</v>
      </c>
      <c r="D9" s="2"/>
      <c r="E9" s="7" t="s">
        <v>6</v>
      </c>
    </row>
    <row r="10" spans="1:5" ht="12.75" customHeight="1" x14ac:dyDescent="0.35">
      <c r="A10" s="5" t="s">
        <v>11</v>
      </c>
      <c r="B10" s="5" t="s">
        <v>12</v>
      </c>
      <c r="C10" s="6" t="str">
        <f t="shared" si="0"/>
        <v>No Asiste</v>
      </c>
      <c r="D10" s="2"/>
      <c r="E10" s="7" t="s">
        <v>9</v>
      </c>
    </row>
    <row r="11" spans="1:5" ht="12.75" customHeight="1" x14ac:dyDescent="0.35">
      <c r="A11" s="5" t="s">
        <v>13</v>
      </c>
      <c r="B11" s="5" t="s">
        <v>14</v>
      </c>
      <c r="C11" s="6" t="str">
        <f t="shared" si="0"/>
        <v>Asiste</v>
      </c>
      <c r="D11" s="2"/>
      <c r="E11" s="7" t="s">
        <v>6</v>
      </c>
    </row>
    <row r="12" spans="1:5" ht="12.75" customHeight="1" x14ac:dyDescent="0.35">
      <c r="A12" s="5" t="s">
        <v>15</v>
      </c>
      <c r="B12" s="5" t="s">
        <v>8</v>
      </c>
      <c r="C12" s="6" t="str">
        <f t="shared" si="0"/>
        <v>No Asiste</v>
      </c>
      <c r="D12" s="2"/>
      <c r="E12" s="7" t="s">
        <v>9</v>
      </c>
    </row>
    <row r="13" spans="1:5" ht="12.75" customHeight="1" x14ac:dyDescent="0.35">
      <c r="A13" s="5" t="s">
        <v>16</v>
      </c>
      <c r="B13" s="5" t="s">
        <v>12</v>
      </c>
      <c r="C13" s="6" t="str">
        <f t="shared" si="0"/>
        <v>No Asiste</v>
      </c>
      <c r="D13" s="2"/>
      <c r="E13" s="7" t="s">
        <v>9</v>
      </c>
    </row>
    <row r="14" spans="1:5" ht="12.75" customHeight="1" x14ac:dyDescent="0.35">
      <c r="A14" s="5" t="s">
        <v>17</v>
      </c>
      <c r="B14" s="5" t="s">
        <v>14</v>
      </c>
      <c r="C14" s="6" t="str">
        <f t="shared" si="0"/>
        <v>Asiste</v>
      </c>
      <c r="D14" s="2"/>
      <c r="E14" s="7" t="s">
        <v>6</v>
      </c>
    </row>
    <row r="15" spans="1:5" ht="12.75" customHeight="1" x14ac:dyDescent="0.35">
      <c r="A15" s="5" t="s">
        <v>18</v>
      </c>
      <c r="B15" s="5" t="s">
        <v>12</v>
      </c>
      <c r="C15" s="6" t="str">
        <f t="shared" si="0"/>
        <v>No Asiste</v>
      </c>
      <c r="D15" s="2"/>
      <c r="E15" s="7" t="s">
        <v>9</v>
      </c>
    </row>
    <row r="16" spans="1:5" ht="12.75" customHeight="1" x14ac:dyDescent="0.35">
      <c r="A16" s="5" t="s">
        <v>19</v>
      </c>
      <c r="B16" s="5" t="s">
        <v>20</v>
      </c>
      <c r="C16" s="6" t="str">
        <f t="shared" si="0"/>
        <v>No Asiste</v>
      </c>
      <c r="D16" s="2"/>
      <c r="E16" s="7" t="s">
        <v>9</v>
      </c>
    </row>
    <row r="17" spans="1:5" ht="12.75" customHeight="1" x14ac:dyDescent="0.35">
      <c r="A17" s="3"/>
      <c r="B17" s="3"/>
      <c r="C17" s="3"/>
      <c r="D17" s="2"/>
      <c r="E17" s="2"/>
    </row>
    <row r="18" spans="1:5" ht="12.75" customHeight="1" x14ac:dyDescent="0.25">
      <c r="A18" s="3" t="s">
        <v>21</v>
      </c>
      <c r="B18" s="3"/>
      <c r="C18" s="3"/>
    </row>
    <row r="19" spans="1:5" ht="12.75" customHeight="1" x14ac:dyDescent="0.25"/>
    <row r="20" spans="1:5" ht="12.75" customHeight="1" x14ac:dyDescent="0.25"/>
    <row r="21" spans="1:5" ht="12.75" customHeight="1" x14ac:dyDescent="0.25"/>
    <row r="22" spans="1:5" ht="12.75" customHeight="1" x14ac:dyDescent="0.25"/>
    <row r="23" spans="1:5" ht="12.75" customHeight="1" x14ac:dyDescent="0.25"/>
    <row r="24" spans="1:5" ht="12.75" customHeight="1" x14ac:dyDescent="0.25"/>
    <row r="25" spans="1:5" ht="12.75" customHeight="1" x14ac:dyDescent="0.25"/>
    <row r="26" spans="1:5" ht="12.75" customHeight="1" x14ac:dyDescent="0.25"/>
    <row r="27" spans="1:5" ht="12.75" customHeight="1" x14ac:dyDescent="0.25"/>
    <row r="28" spans="1:5" ht="12.75" customHeight="1" x14ac:dyDescent="0.25"/>
    <row r="29" spans="1:5" ht="12.75" customHeight="1" x14ac:dyDescent="0.25"/>
    <row r="30" spans="1:5" ht="12.75" customHeight="1" x14ac:dyDescent="0.25"/>
    <row r="31" spans="1:5" ht="12.75" customHeight="1" x14ac:dyDescent="0.25"/>
    <row r="32" spans="1:5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>
      <selection activeCell="C4" sqref="C4"/>
    </sheetView>
  </sheetViews>
  <sheetFormatPr baseColWidth="10" defaultColWidth="12.6640625" defaultRowHeight="15" customHeight="1" x14ac:dyDescent="0.25"/>
  <cols>
    <col min="1" max="1" width="13.88671875" customWidth="1"/>
    <col min="2" max="2" width="11.33203125" customWidth="1"/>
    <col min="3" max="3" width="13.6640625" customWidth="1"/>
    <col min="4" max="4" width="11.33203125" customWidth="1"/>
    <col min="5" max="5" width="13.6640625" customWidth="1"/>
    <col min="6" max="6" width="11.33203125" customWidth="1"/>
    <col min="7" max="26" width="10.6640625" customWidth="1"/>
  </cols>
  <sheetData>
    <row r="1" spans="1:26" ht="12.75" customHeight="1" x14ac:dyDescent="0.25">
      <c r="A1" s="1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8" t="s">
        <v>23</v>
      </c>
      <c r="B3" s="8" t="s">
        <v>24</v>
      </c>
      <c r="C3" s="8" t="s">
        <v>25</v>
      </c>
      <c r="D3" s="3"/>
      <c r="E3" s="8" t="s">
        <v>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9" t="s">
        <v>26</v>
      </c>
      <c r="B4" s="9">
        <v>15</v>
      </c>
      <c r="C4" s="10" t="str">
        <f>IF(B4&gt;=18,"Mayor de Edad","Menor de Edad")</f>
        <v>Menor de Edad</v>
      </c>
      <c r="D4" s="3"/>
      <c r="E4" s="11" t="s">
        <v>27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9" t="s">
        <v>28</v>
      </c>
      <c r="B5" s="9">
        <v>25</v>
      </c>
      <c r="C5" s="10" t="str">
        <f t="shared" ref="C5:C9" si="0">IF(B5&gt;=18,"Mayor de Edad","Menor de Edad")</f>
        <v>Mayor de Edad</v>
      </c>
      <c r="D5" s="3"/>
      <c r="E5" s="11" t="s">
        <v>29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9" t="s">
        <v>30</v>
      </c>
      <c r="B6" s="9">
        <v>31</v>
      </c>
      <c r="C6" s="10" t="str">
        <f t="shared" si="0"/>
        <v>Mayor de Edad</v>
      </c>
      <c r="D6" s="3"/>
      <c r="E6" s="11" t="s">
        <v>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9" t="s">
        <v>31</v>
      </c>
      <c r="B7" s="9">
        <v>17</v>
      </c>
      <c r="C7" s="10" t="str">
        <f t="shared" si="0"/>
        <v>Menor de Edad</v>
      </c>
      <c r="D7" s="3"/>
      <c r="E7" s="11" t="s">
        <v>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9" t="s">
        <v>32</v>
      </c>
      <c r="B8" s="9">
        <v>44</v>
      </c>
      <c r="C8" s="10" t="str">
        <f t="shared" si="0"/>
        <v>Mayor de Edad</v>
      </c>
      <c r="D8" s="3"/>
      <c r="E8" s="11" t="s">
        <v>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9" t="s">
        <v>33</v>
      </c>
      <c r="B9" s="9">
        <v>36</v>
      </c>
      <c r="C9" s="10" t="str">
        <f t="shared" si="0"/>
        <v>Mayor de Edad</v>
      </c>
      <c r="D9" s="3"/>
      <c r="E9" s="11" t="s">
        <v>29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C12" sqref="C12"/>
    </sheetView>
  </sheetViews>
  <sheetFormatPr baseColWidth="10" defaultColWidth="12.6640625" defaultRowHeight="15" customHeight="1" x14ac:dyDescent="0.25"/>
  <cols>
    <col min="1" max="1" width="15.6640625" customWidth="1"/>
    <col min="2" max="2" width="13.109375" customWidth="1"/>
    <col min="3" max="3" width="11.33203125" customWidth="1"/>
    <col min="4" max="4" width="13.109375" customWidth="1"/>
    <col min="5" max="6" width="11.33203125" customWidth="1"/>
    <col min="7" max="26" width="10.6640625" customWidth="1"/>
  </cols>
  <sheetData>
    <row r="1" spans="1:26" ht="16.2" x14ac:dyDescent="0.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6.2" x14ac:dyDescent="0.4">
      <c r="A2" s="12" t="s">
        <v>34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6.2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600000000000001" x14ac:dyDescent="0.45">
      <c r="A4" s="13" t="s">
        <v>35</v>
      </c>
      <c r="B4" s="13" t="s">
        <v>36</v>
      </c>
      <c r="C4" s="12"/>
      <c r="D4" s="13" t="s">
        <v>36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8.600000000000001" x14ac:dyDescent="0.45">
      <c r="A5" s="14" t="s">
        <v>37</v>
      </c>
      <c r="B5" s="15" t="str">
        <f>IF(A5="COCA COLA","Negro","Naranja")</f>
        <v>Negro</v>
      </c>
      <c r="C5" s="12"/>
      <c r="D5" s="16" t="s">
        <v>38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600000000000001" x14ac:dyDescent="0.45">
      <c r="A6" s="14" t="s">
        <v>39</v>
      </c>
      <c r="B6" s="15" t="str">
        <f t="shared" ref="B6:B16" si="0">IF(A6="COCA COLA","Negro","Naranja")</f>
        <v>Naranja</v>
      </c>
      <c r="C6" s="12"/>
      <c r="D6" s="16" t="s">
        <v>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8.600000000000001" x14ac:dyDescent="0.45">
      <c r="A7" s="14" t="s">
        <v>37</v>
      </c>
      <c r="B7" s="15" t="str">
        <f t="shared" si="0"/>
        <v>Negro</v>
      </c>
      <c r="C7" s="12"/>
      <c r="D7" s="16" t="s">
        <v>38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8.600000000000001" x14ac:dyDescent="0.45">
      <c r="A8" s="14" t="s">
        <v>39</v>
      </c>
      <c r="B8" s="15" t="str">
        <f t="shared" si="0"/>
        <v>Naranja</v>
      </c>
      <c r="C8" s="12"/>
      <c r="D8" s="16" t="s">
        <v>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600000000000001" x14ac:dyDescent="0.45">
      <c r="A9" s="14" t="s">
        <v>37</v>
      </c>
      <c r="B9" s="15" t="str">
        <f t="shared" si="0"/>
        <v>Negro</v>
      </c>
      <c r="C9" s="12"/>
      <c r="D9" s="16" t="s">
        <v>38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8.600000000000001" x14ac:dyDescent="0.45">
      <c r="A10" s="14" t="s">
        <v>39</v>
      </c>
      <c r="B10" s="15" t="str">
        <f t="shared" si="0"/>
        <v>Naranja</v>
      </c>
      <c r="C10" s="12"/>
      <c r="D10" s="16" t="s">
        <v>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600000000000001" x14ac:dyDescent="0.45">
      <c r="A11" s="14" t="s">
        <v>37</v>
      </c>
      <c r="B11" s="15" t="str">
        <f t="shared" si="0"/>
        <v>Negro</v>
      </c>
      <c r="C11" s="12"/>
      <c r="D11" s="16" t="s">
        <v>38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8.600000000000001" x14ac:dyDescent="0.45">
      <c r="A12" s="14" t="s">
        <v>39</v>
      </c>
      <c r="B12" s="15" t="str">
        <f t="shared" si="0"/>
        <v>Naranja</v>
      </c>
      <c r="C12" s="12"/>
      <c r="D12" s="16" t="s">
        <v>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8.600000000000001" x14ac:dyDescent="0.45">
      <c r="A13" s="14" t="s">
        <v>37</v>
      </c>
      <c r="B13" s="15" t="str">
        <f t="shared" si="0"/>
        <v>Negro</v>
      </c>
      <c r="C13" s="12"/>
      <c r="D13" s="16" t="s">
        <v>38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8.600000000000001" x14ac:dyDescent="0.45">
      <c r="A14" s="14" t="s">
        <v>39</v>
      </c>
      <c r="B14" s="15" t="str">
        <f t="shared" si="0"/>
        <v>Naranja</v>
      </c>
      <c r="C14" s="12"/>
      <c r="D14" s="16" t="s">
        <v>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8.600000000000001" x14ac:dyDescent="0.45">
      <c r="A15" s="14" t="s">
        <v>37</v>
      </c>
      <c r="B15" s="15" t="str">
        <f t="shared" si="0"/>
        <v>Negro</v>
      </c>
      <c r="C15" s="12"/>
      <c r="D15" s="16" t="s">
        <v>38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8.600000000000001" x14ac:dyDescent="0.45">
      <c r="A16" s="14" t="s">
        <v>39</v>
      </c>
      <c r="B16" s="15" t="str">
        <f t="shared" si="0"/>
        <v>Naranja</v>
      </c>
      <c r="C16" s="12"/>
      <c r="D16" s="16" t="s">
        <v>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2" x14ac:dyDescent="0.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8" x14ac:dyDescent="0.45">
      <c r="A18" s="17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2" x14ac:dyDescent="0.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2" x14ac:dyDescent="0.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4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4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4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4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4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4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4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4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4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4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4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4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4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4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4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4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4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4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4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4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4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4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4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4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4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4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4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4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4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4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4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4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4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4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4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4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4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4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4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4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4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4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4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4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4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4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4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4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4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4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4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4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4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4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4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4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4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4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4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4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4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4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4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4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4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4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4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4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4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4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4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4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4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4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4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4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4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4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4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4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4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4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4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4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4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4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4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4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4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4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4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4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4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4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4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4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4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4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4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4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4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4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4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4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4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4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4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4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4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4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4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4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4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4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4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4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4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4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4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4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4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4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4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4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4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4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4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4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4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4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4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4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4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4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4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4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4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4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4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4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4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4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4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4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4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4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4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4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4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4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4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4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4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4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4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4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4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4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4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4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4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4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4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4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4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4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4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4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4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4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4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4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4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4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4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4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4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4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4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4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4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4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4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4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4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4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4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4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4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4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4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4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4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4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4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4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4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4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4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4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4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4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4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4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4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4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4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4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4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4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4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4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4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4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4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4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4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4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4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4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4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4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4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4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4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4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4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4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4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4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4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4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4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4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4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4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4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4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4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4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4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4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4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4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4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4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4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4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4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4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4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4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4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4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4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4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4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4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4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4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4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4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4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4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4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4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4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4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4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4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4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4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4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4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4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4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4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4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4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4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4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4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4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4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4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4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4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4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4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4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4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4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4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4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4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4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4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4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4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4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4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4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4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4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4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4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4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4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4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4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4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4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4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4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4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4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4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4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4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4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4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4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4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4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4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4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4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4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4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4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4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4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4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4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4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4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4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4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4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4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4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4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4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4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4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4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4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4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4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4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4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4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4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4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4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4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4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4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4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4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4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4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4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4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4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4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4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4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4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4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4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4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4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4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4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4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4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4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4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4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4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4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4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4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4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4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4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4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4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4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4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4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4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4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4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4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4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4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4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4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4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4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4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4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4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4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4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4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4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4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4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4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4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4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4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4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4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4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4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4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4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4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4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4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4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4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4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4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4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4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4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4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4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4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4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4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4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4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4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4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4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4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4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4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4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4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4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4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4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4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4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4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4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4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4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4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4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4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4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4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4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4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4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4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4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4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4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4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4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4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4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4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4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4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4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4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4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4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4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4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4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4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4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4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4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4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4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4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4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4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4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4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4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4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4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4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4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4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4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4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4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4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4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4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4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4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4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4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4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4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4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4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4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4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4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4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4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4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4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4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4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4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4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4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4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4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4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4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4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4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4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4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4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4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4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4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4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4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4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4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4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4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4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4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4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4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4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4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4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4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4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4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4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4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4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4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4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4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4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4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4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4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4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4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4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4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4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4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4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4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4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4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4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4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4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4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4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4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4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4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4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4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4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4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4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4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4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4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4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4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4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4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4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4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4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4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4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4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4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4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4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4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4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4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4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4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4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4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4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4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4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4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4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4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4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4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4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4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4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4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4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4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4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4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4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4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4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4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4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4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4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4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4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4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4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4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4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4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4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4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4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4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4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4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4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4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4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4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4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4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4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4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4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4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4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4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4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4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4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4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4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4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4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4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4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4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4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4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4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4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4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4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4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4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4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4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4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4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4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4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4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4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4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4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4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4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4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4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4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4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4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4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4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4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4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4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4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4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4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4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4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4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4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4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4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4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4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4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4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4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4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4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4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4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4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4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4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4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4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4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4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4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4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4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4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4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4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4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4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4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4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4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4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4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4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4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4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4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4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4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4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4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4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4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4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4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4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4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4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4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activeCell="F17" sqref="F17"/>
    </sheetView>
  </sheetViews>
  <sheetFormatPr baseColWidth="10" defaultColWidth="12.6640625" defaultRowHeight="15" customHeight="1" x14ac:dyDescent="0.25"/>
  <cols>
    <col min="1" max="1" width="19" customWidth="1"/>
    <col min="2" max="6" width="11.33203125" customWidth="1"/>
    <col min="7" max="26" width="10.6640625" customWidth="1"/>
  </cols>
  <sheetData>
    <row r="1" spans="1:26" ht="16.2" x14ac:dyDescent="0.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6.2" x14ac:dyDescent="0.4">
      <c r="A2" s="12" t="s">
        <v>41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6.2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600000000000001" x14ac:dyDescent="0.45">
      <c r="A4" s="18" t="s">
        <v>42</v>
      </c>
      <c r="B4" s="18" t="s">
        <v>43</v>
      </c>
      <c r="C4" s="12"/>
      <c r="D4" s="18" t="s">
        <v>43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8.600000000000001" x14ac:dyDescent="0.45">
      <c r="A5" s="19" t="s">
        <v>44</v>
      </c>
      <c r="B5" s="15" t="str">
        <f>IF(A2="CUADRADO","4 lados","3 lados")</f>
        <v>3 lados</v>
      </c>
      <c r="C5" s="12"/>
      <c r="D5" s="16" t="s">
        <v>45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600000000000001" x14ac:dyDescent="0.45">
      <c r="A6" s="19" t="s">
        <v>46</v>
      </c>
      <c r="B6" s="15" t="str">
        <f t="shared" ref="B6:B16" si="0">IF(A3="CUADRADO","4 lados","3 lados")</f>
        <v>3 lados</v>
      </c>
      <c r="C6" s="12"/>
      <c r="D6" s="16" t="s">
        <v>47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8.600000000000001" x14ac:dyDescent="0.45">
      <c r="A7" s="19" t="s">
        <v>44</v>
      </c>
      <c r="B7" s="15" t="str">
        <f t="shared" si="0"/>
        <v>3 lados</v>
      </c>
      <c r="C7" s="12"/>
      <c r="D7" s="16" t="s">
        <v>45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8.600000000000001" x14ac:dyDescent="0.45">
      <c r="A8" s="19" t="s">
        <v>46</v>
      </c>
      <c r="B8" s="15" t="str">
        <f t="shared" si="0"/>
        <v>4 lados</v>
      </c>
      <c r="C8" s="12"/>
      <c r="D8" s="16" t="s">
        <v>47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600000000000001" x14ac:dyDescent="0.45">
      <c r="A9" s="19" t="s">
        <v>44</v>
      </c>
      <c r="B9" s="15" t="str">
        <f t="shared" si="0"/>
        <v>3 lados</v>
      </c>
      <c r="C9" s="12"/>
      <c r="D9" s="16" t="s">
        <v>45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8.600000000000001" x14ac:dyDescent="0.45">
      <c r="A10" s="19" t="s">
        <v>46</v>
      </c>
      <c r="B10" s="15" t="str">
        <f t="shared" si="0"/>
        <v>4 lados</v>
      </c>
      <c r="C10" s="12"/>
      <c r="D10" s="16" t="s">
        <v>47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600000000000001" x14ac:dyDescent="0.45">
      <c r="A11" s="19" t="s">
        <v>44</v>
      </c>
      <c r="B11" s="15" t="str">
        <f t="shared" si="0"/>
        <v>3 lados</v>
      </c>
      <c r="C11" s="12"/>
      <c r="D11" s="16" t="s">
        <v>45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8.600000000000001" x14ac:dyDescent="0.45">
      <c r="A12" s="19" t="s">
        <v>46</v>
      </c>
      <c r="B12" s="15" t="str">
        <f t="shared" si="0"/>
        <v>4 lados</v>
      </c>
      <c r="C12" s="12"/>
      <c r="D12" s="16" t="s">
        <v>47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8.600000000000001" x14ac:dyDescent="0.45">
      <c r="A13" s="19" t="s">
        <v>44</v>
      </c>
      <c r="B13" s="15" t="str">
        <f t="shared" si="0"/>
        <v>3 lados</v>
      </c>
      <c r="C13" s="12"/>
      <c r="D13" s="16" t="s">
        <v>45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8.600000000000001" x14ac:dyDescent="0.45">
      <c r="A14" s="19" t="s">
        <v>46</v>
      </c>
      <c r="B14" s="15" t="str">
        <f t="shared" si="0"/>
        <v>4 lados</v>
      </c>
      <c r="C14" s="12"/>
      <c r="D14" s="16" t="s">
        <v>47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8.600000000000001" x14ac:dyDescent="0.45">
      <c r="A15" s="19" t="s">
        <v>44</v>
      </c>
      <c r="B15" s="15" t="str">
        <f t="shared" si="0"/>
        <v>3 lados</v>
      </c>
      <c r="C15" s="12"/>
      <c r="D15" s="16" t="s">
        <v>45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8.600000000000001" x14ac:dyDescent="0.45">
      <c r="A16" s="19" t="s">
        <v>46</v>
      </c>
      <c r="B16" s="15" t="str">
        <f t="shared" si="0"/>
        <v>4 lados</v>
      </c>
      <c r="C16" s="12"/>
      <c r="D16" s="16" t="s">
        <v>47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2" x14ac:dyDescent="0.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2" x14ac:dyDescent="0.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2" x14ac:dyDescent="0.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2" x14ac:dyDescent="0.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4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4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4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4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4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4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4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4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4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4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4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4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4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4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4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4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4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4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4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4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4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4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4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4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4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4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4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4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4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4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4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4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4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4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4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4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4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4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4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4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4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4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4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4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4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4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4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4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4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4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4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4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4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4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4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4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4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4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4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4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4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4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4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4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4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4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4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4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4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4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4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4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4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4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4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4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4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4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4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4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4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4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4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4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4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4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4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4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4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4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4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4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4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4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4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4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4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4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4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4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4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4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4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4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4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4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4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4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4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4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4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4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4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4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4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4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4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4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4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4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4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4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4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4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4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4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4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4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4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4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4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4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4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4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4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4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4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4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4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4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4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4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4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4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4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4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4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4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4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4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4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4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4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4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4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4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4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4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4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4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4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4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4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4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4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4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4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4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4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4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4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4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4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4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4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4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4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4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4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4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4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4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4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4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4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4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4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4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4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4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4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4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4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4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4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4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4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4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4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4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4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4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4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4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4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4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4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4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4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4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4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4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4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4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4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4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4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4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4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4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4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4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4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4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4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4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4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4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4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4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4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4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4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4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4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4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4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4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4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4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4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4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4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4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4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4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4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4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4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4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4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4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4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4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4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4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4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4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4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4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4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4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4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4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4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4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4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4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4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4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4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4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4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4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4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4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4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4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4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4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4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4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4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4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4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4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4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4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4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4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4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4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4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4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4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4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4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4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4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4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4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4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4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4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4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4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4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4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4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4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4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4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4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4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4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4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4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4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4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4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4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4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4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4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4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4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4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4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4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4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4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4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4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4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4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4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4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4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4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4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4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4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4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4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4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4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4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4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4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4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4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4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4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4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4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4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4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4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4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4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4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4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4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4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4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4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4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4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4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4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4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4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4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4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4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4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4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4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4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4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4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4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4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4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4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4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4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4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4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4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4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4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4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4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4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4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4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4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4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4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4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4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4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4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4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4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4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4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4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4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4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4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4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4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4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4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4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4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4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4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4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4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4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4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4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4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4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4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4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4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4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4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4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4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4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4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4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4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4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4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4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4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4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4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4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4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4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4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4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4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4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4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4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4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4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4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4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4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4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4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4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4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4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4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4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4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4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4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4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4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4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4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4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4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4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4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4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4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4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4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4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4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4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4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4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4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4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4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4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4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4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4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4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4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4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4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4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4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4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4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4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4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4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4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4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4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4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4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4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4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4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4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4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4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4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4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4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4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4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4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4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4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4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4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4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4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4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4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4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4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4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4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4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4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4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4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4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4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4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4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4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4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4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4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4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4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4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4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4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4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4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4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4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4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4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4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4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4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4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4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4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4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4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4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4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4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4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4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4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4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4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4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4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4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4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4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4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4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4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4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4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4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4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4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4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4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4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4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4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4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4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4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4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4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4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4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4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4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4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4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4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4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4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4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4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4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4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4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4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4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4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4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4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4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4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4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4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4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4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4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4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4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4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4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4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4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4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4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4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4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4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4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4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4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4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4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4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4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4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4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4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4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4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4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4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4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4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4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4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4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4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4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4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4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4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4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4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4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4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4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4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4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4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4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4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4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4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4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4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4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4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4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4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4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4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4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4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4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4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4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4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4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4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4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4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4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4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4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4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4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4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4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4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4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4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4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4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4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4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4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4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4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4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4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4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4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4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4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4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4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4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4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4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4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4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4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4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4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4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4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4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4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4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4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4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4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4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4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4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4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4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4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4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4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4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4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4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4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4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4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4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4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4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4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4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4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4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4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4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4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F12" sqref="F12"/>
    </sheetView>
  </sheetViews>
  <sheetFormatPr baseColWidth="10" defaultColWidth="12.6640625" defaultRowHeight="15" customHeight="1" x14ac:dyDescent="0.25"/>
  <cols>
    <col min="1" max="1" width="15.77734375" customWidth="1"/>
    <col min="2" max="6" width="11.33203125" customWidth="1"/>
    <col min="7" max="26" width="10.6640625" customWidth="1"/>
  </cols>
  <sheetData>
    <row r="1" spans="1:26" ht="16.2" x14ac:dyDescent="0.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6.2" x14ac:dyDescent="0.4">
      <c r="A2" s="12" t="s">
        <v>48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6.2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600000000000001" x14ac:dyDescent="0.45">
      <c r="A4" s="13" t="s">
        <v>49</v>
      </c>
      <c r="B4" s="13" t="s">
        <v>50</v>
      </c>
      <c r="C4" s="12"/>
      <c r="D4" s="13" t="s">
        <v>50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8.600000000000001" x14ac:dyDescent="0.45">
      <c r="A5" s="20">
        <v>1000</v>
      </c>
      <c r="B5" s="15">
        <f>IF(A5=1000,A5+5000,A5+10000)</f>
        <v>6000</v>
      </c>
      <c r="C5" s="12"/>
      <c r="D5" s="16">
        <v>6000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600000000000001" x14ac:dyDescent="0.45">
      <c r="A6" s="20">
        <v>5000</v>
      </c>
      <c r="B6" s="15">
        <f t="shared" ref="B6:B16" si="0">IF(A6=1000,A6+5000,A6+10000)</f>
        <v>15000</v>
      </c>
      <c r="C6" s="12"/>
      <c r="D6" s="16">
        <v>15000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8.600000000000001" x14ac:dyDescent="0.45">
      <c r="A7" s="20">
        <v>1000</v>
      </c>
      <c r="B7" s="15">
        <f t="shared" si="0"/>
        <v>6000</v>
      </c>
      <c r="C7" s="12"/>
      <c r="D7" s="16">
        <v>6000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8.600000000000001" x14ac:dyDescent="0.45">
      <c r="A8" s="20">
        <v>5000</v>
      </c>
      <c r="B8" s="15">
        <f t="shared" si="0"/>
        <v>15000</v>
      </c>
      <c r="C8" s="12"/>
      <c r="D8" s="16">
        <v>15000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600000000000001" x14ac:dyDescent="0.45">
      <c r="A9" s="20">
        <v>1000</v>
      </c>
      <c r="B9" s="15">
        <f t="shared" si="0"/>
        <v>6000</v>
      </c>
      <c r="C9" s="12"/>
      <c r="D9" s="16">
        <v>6000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8.600000000000001" x14ac:dyDescent="0.45">
      <c r="A10" s="20">
        <v>5000</v>
      </c>
      <c r="B10" s="15">
        <f t="shared" si="0"/>
        <v>15000</v>
      </c>
      <c r="C10" s="12"/>
      <c r="D10" s="16">
        <v>15000</v>
      </c>
      <c r="E10" s="17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600000000000001" x14ac:dyDescent="0.45">
      <c r="A11" s="20">
        <v>1000</v>
      </c>
      <c r="B11" s="15">
        <f t="shared" si="0"/>
        <v>6000</v>
      </c>
      <c r="C11" s="12"/>
      <c r="D11" s="16">
        <v>6000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8.600000000000001" x14ac:dyDescent="0.45">
      <c r="A12" s="20">
        <v>5000</v>
      </c>
      <c r="B12" s="15">
        <f t="shared" si="0"/>
        <v>15000</v>
      </c>
      <c r="C12" s="12"/>
      <c r="D12" s="16">
        <v>15000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8.600000000000001" x14ac:dyDescent="0.45">
      <c r="A13" s="20">
        <v>5000</v>
      </c>
      <c r="B13" s="15">
        <f t="shared" si="0"/>
        <v>15000</v>
      </c>
      <c r="C13" s="12"/>
      <c r="D13" s="16">
        <v>15000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8.600000000000001" x14ac:dyDescent="0.45">
      <c r="A14" s="20">
        <v>5000</v>
      </c>
      <c r="B14" s="15">
        <f t="shared" si="0"/>
        <v>15000</v>
      </c>
      <c r="C14" s="12"/>
      <c r="D14" s="16">
        <v>15000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8.600000000000001" x14ac:dyDescent="0.45">
      <c r="A15" s="20">
        <v>1000</v>
      </c>
      <c r="B15" s="15">
        <f t="shared" si="0"/>
        <v>6000</v>
      </c>
      <c r="C15" s="12"/>
      <c r="D15" s="16">
        <v>6000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8.600000000000001" x14ac:dyDescent="0.45">
      <c r="A16" s="20">
        <v>5000</v>
      </c>
      <c r="B16" s="15">
        <f t="shared" si="0"/>
        <v>15000</v>
      </c>
      <c r="C16" s="12"/>
      <c r="D16" s="16">
        <v>15000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2" x14ac:dyDescent="0.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2" x14ac:dyDescent="0.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2" x14ac:dyDescent="0.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2" x14ac:dyDescent="0.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4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4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4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4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4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4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4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4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4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4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4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4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4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4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4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4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4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4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4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4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4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4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4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4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4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4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4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4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4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4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4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4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4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4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4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4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4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4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4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4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4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4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4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4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4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4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4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4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4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4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4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4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4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4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4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4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4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4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4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4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4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4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4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4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4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4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4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4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4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4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4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4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4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4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4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4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4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4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4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4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4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4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4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4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4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4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4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4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4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4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4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4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4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4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4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4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4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4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4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4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4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4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4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4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4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4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4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4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4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4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4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4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4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4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4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4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4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4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4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4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4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4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4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4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4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4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4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4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4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4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4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4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4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4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4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4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4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4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4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4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4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4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4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4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4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4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4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4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4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4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4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4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4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4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4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4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4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4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4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4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4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4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4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4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4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4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4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4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4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4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4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4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4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4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4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4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4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4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4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4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4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4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4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4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4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4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4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4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4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4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4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4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4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4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4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4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4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4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4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4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4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4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4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4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4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4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4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4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4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4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4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4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4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4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4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4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4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4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4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4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4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4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4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4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4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4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4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4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4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4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4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4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4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4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4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4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4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4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4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4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4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4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4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4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4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4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4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4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4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4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4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4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4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4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4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4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4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4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4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4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4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4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4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4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4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4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4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4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4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4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4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4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4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4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4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4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4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4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4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4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4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4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4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4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4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4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4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4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4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4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4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4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4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4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4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4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4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4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4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4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4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4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4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4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4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4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4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4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4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4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4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4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4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4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4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4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4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4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4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4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4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4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4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4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4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4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4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4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4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4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4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4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4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4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4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4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4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4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4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4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4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4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4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4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4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4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4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4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4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4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4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4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4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4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4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4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4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4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4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4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4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4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4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4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4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4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4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4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4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4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4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4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4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4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4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4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4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4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4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4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4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4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4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4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4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4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4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4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4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4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4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4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4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4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4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4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4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4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4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4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4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4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4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4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4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4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4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4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4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4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4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4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4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4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4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4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4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4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4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4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4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4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4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4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4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4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4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4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4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4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4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4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4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4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4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4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4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4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4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4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4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4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4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4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4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4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4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4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4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4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4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4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4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4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4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4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4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4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4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4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4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4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4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4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4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4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4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4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4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4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4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4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4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4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4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4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4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4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4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4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4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4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4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4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4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4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4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4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4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4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4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4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4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4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4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4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4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4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4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4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4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4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4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4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4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4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4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4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4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4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4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4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4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4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4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4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4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4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4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4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4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4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4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4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4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4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4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4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4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4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4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4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4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4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4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4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4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4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4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4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4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4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4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4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4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4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4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4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4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4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4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4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4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4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4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4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4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4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4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4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4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4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4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4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4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4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4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4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4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4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4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4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4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4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4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4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4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4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4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4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4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4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4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4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4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4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4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4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4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4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4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4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4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4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4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4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4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4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4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4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4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4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4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4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4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4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4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4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4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4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4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4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4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4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4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4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4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4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4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4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4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4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4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4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4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4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4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4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4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4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4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4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4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4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4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4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4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4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4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4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4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4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4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4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4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4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4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4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4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4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4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4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4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4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4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4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4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4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4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4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4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4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4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4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4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4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4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4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4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4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4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4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4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4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4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4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4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4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4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4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4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4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4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4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4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4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4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4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4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4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4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4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4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4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4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4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4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4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4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4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4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4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4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4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4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4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4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4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4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4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4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4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4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4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4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4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4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4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4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4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4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4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4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4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4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4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4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4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4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4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4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4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4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4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4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4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4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4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4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4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4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4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4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4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4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4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4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4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4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4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selection activeCell="B5" sqref="B5:B16"/>
    </sheetView>
  </sheetViews>
  <sheetFormatPr baseColWidth="10" defaultColWidth="12.6640625" defaultRowHeight="15" customHeight="1" x14ac:dyDescent="0.25"/>
  <cols>
    <col min="1" max="1" width="15.77734375" customWidth="1"/>
    <col min="2" max="2" width="22.21875" customWidth="1"/>
    <col min="3" max="6" width="11.33203125" customWidth="1"/>
    <col min="7" max="26" width="10.6640625" customWidth="1"/>
  </cols>
  <sheetData>
    <row r="1" spans="1:26" ht="16.2" x14ac:dyDescent="0.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6.2" x14ac:dyDescent="0.4">
      <c r="A2" s="12" t="s">
        <v>51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6.2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600000000000001" x14ac:dyDescent="0.45">
      <c r="A4" s="13" t="s">
        <v>49</v>
      </c>
      <c r="B4" s="13" t="s">
        <v>50</v>
      </c>
      <c r="C4" s="12"/>
      <c r="D4" s="13" t="s">
        <v>50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8.600000000000001" x14ac:dyDescent="0.45">
      <c r="A5" s="21">
        <v>330000</v>
      </c>
      <c r="B5" s="15">
        <f>IF(A5&lt;250000,A5-5000,A5-10000)</f>
        <v>320000</v>
      </c>
      <c r="C5" s="12"/>
      <c r="D5" s="16">
        <v>320000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600000000000001" x14ac:dyDescent="0.45">
      <c r="A6" s="21">
        <v>370000</v>
      </c>
      <c r="B6" s="15">
        <f t="shared" ref="B6:B16" si="0">IF(A6&lt;250000,A6-5000,A6-10000)</f>
        <v>360000</v>
      </c>
      <c r="C6" s="12"/>
      <c r="D6" s="16">
        <v>360000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8.600000000000001" x14ac:dyDescent="0.45">
      <c r="A7" s="21">
        <v>410000</v>
      </c>
      <c r="B7" s="15">
        <f t="shared" si="0"/>
        <v>400000</v>
      </c>
      <c r="C7" s="12"/>
      <c r="D7" s="16">
        <v>400000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8.600000000000001" x14ac:dyDescent="0.45">
      <c r="A8" s="21">
        <v>450000</v>
      </c>
      <c r="B8" s="15">
        <f t="shared" si="0"/>
        <v>440000</v>
      </c>
      <c r="C8" s="12"/>
      <c r="D8" s="16">
        <v>440000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600000000000001" x14ac:dyDescent="0.45">
      <c r="A9" s="21">
        <v>170000</v>
      </c>
      <c r="B9" s="15">
        <f t="shared" si="0"/>
        <v>165000</v>
      </c>
      <c r="C9" s="12"/>
      <c r="D9" s="16">
        <v>165000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8.600000000000001" x14ac:dyDescent="0.45">
      <c r="A10" s="21">
        <v>210000</v>
      </c>
      <c r="B10" s="15">
        <f t="shared" si="0"/>
        <v>205000</v>
      </c>
      <c r="C10" s="12"/>
      <c r="D10" s="16">
        <v>205000</v>
      </c>
      <c r="E10" s="17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600000000000001" x14ac:dyDescent="0.45">
      <c r="A11" s="21">
        <v>250000</v>
      </c>
      <c r="B11" s="15">
        <f t="shared" si="0"/>
        <v>240000</v>
      </c>
      <c r="C11" s="12"/>
      <c r="D11" s="16">
        <v>240000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8.600000000000001" x14ac:dyDescent="0.45">
      <c r="A12" s="21">
        <v>290000</v>
      </c>
      <c r="B12" s="15">
        <f t="shared" si="0"/>
        <v>280000</v>
      </c>
      <c r="C12" s="12"/>
      <c r="D12" s="16">
        <v>280000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8.600000000000001" x14ac:dyDescent="0.45">
      <c r="A13" s="21">
        <v>410000</v>
      </c>
      <c r="B13" s="15">
        <f t="shared" si="0"/>
        <v>400000</v>
      </c>
      <c r="C13" s="12"/>
      <c r="D13" s="16">
        <v>400000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8.600000000000001" x14ac:dyDescent="0.45">
      <c r="A14" s="21">
        <v>450000</v>
      </c>
      <c r="B14" s="15">
        <f t="shared" si="0"/>
        <v>440000</v>
      </c>
      <c r="C14" s="12"/>
      <c r="D14" s="16">
        <v>440000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8.600000000000001" x14ac:dyDescent="0.45">
      <c r="A15" s="21">
        <v>170000</v>
      </c>
      <c r="B15" s="15">
        <f t="shared" si="0"/>
        <v>165000</v>
      </c>
      <c r="C15" s="12"/>
      <c r="D15" s="16">
        <v>165000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8.600000000000001" x14ac:dyDescent="0.45">
      <c r="A16" s="21">
        <v>170000</v>
      </c>
      <c r="B16" s="15">
        <f t="shared" si="0"/>
        <v>165000</v>
      </c>
      <c r="C16" s="12"/>
      <c r="D16" s="16">
        <v>165000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2" x14ac:dyDescent="0.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2" x14ac:dyDescent="0.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2" x14ac:dyDescent="0.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2" x14ac:dyDescent="0.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4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4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4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4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4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4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4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4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4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4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4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4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4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4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4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4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4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4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4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4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4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4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4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4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4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4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4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4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4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4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4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4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4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4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4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4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4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4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4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4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4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4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4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4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4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4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4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4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4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4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4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4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4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4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4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4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4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4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4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4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4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4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4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4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4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4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4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4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4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4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4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4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4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4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4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4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4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4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4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4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4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4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4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4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4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4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4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4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4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4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4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4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4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4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4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4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4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4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4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4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4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4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4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4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4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4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4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4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4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4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4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4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4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4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4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4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4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4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4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4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4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4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4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4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4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4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4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4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4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4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4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4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4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4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4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4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4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4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4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4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4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4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4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4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4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4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4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4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4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4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4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4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4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4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4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4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4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4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4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4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4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4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4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4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4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4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4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4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4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4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4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4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4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4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4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4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4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4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4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4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4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4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4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4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4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4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4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4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4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4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4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4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4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4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4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4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4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4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4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4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4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4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4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4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4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4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4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4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4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4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4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4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4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4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4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4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4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4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4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4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4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4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4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4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4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4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4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4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4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4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4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4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4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4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4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4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4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4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4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4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4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4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4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4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4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4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4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4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4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4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4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4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4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4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4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4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4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4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4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4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4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4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4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4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4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4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4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4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4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4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4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4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4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4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4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4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4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4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4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4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4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4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4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4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4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4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4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4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4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4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4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4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4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4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4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4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4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4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4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4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4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4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4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4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4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4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4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4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4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4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4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4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4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4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4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4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4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4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4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4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4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4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4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4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4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4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4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4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4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4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4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4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4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4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4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4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4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4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4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4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4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4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4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4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4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4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4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4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4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4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4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4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4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4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4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4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4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4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4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4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4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4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4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4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4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4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4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4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4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4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4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4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4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4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4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4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4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4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4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4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4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4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4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4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4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4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4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4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4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4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4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4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4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4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4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4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4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4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4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4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4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4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4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4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4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4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4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4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4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4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4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4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4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4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4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4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4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4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4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4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4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4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4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4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4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4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4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4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4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4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4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4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4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4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4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4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4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4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4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4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4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4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4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4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4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4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4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4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4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4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4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4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4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4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4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4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4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4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4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4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4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4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4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4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4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4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4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4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4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4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4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4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4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4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4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4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4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4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4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4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4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4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4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4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4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4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4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4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4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4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4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4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4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4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4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4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4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4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4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4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4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4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4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4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4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4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4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4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4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4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4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4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4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4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4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4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4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4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4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4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4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4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4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4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4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4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4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4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4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4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4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4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4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4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4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4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4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4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4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4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4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4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4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4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4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4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4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4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4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4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4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4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4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4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4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4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4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4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4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4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4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4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4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4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4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4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4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4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4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4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4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4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4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4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4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4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4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4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4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4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4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4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4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4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4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4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4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4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4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4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4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4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4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4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4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4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4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4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4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4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4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4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4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4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4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4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4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4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4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4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4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4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4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4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4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4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4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4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4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4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4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4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4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4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4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4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4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4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4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4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4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4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4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4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4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4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4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4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4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4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4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4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4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4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4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4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4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4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4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4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4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4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4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4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4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4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4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4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4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4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4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4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4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4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4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4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4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4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4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4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4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4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4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4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4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4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4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4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4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4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4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4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4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4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4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4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4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4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4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4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4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4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4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4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4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4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4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4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4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4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4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4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4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4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4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4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4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4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4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4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4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4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4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4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4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4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4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4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4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4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4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4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4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4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4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4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4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4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4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4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4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4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4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4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4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4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4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4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4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4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4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4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4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4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4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4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4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4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4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4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>
      <selection activeCell="G15" sqref="G15"/>
    </sheetView>
  </sheetViews>
  <sheetFormatPr baseColWidth="10" defaultColWidth="12.6640625" defaultRowHeight="15" customHeight="1" x14ac:dyDescent="0.25"/>
  <cols>
    <col min="1" max="1" width="15.77734375" customWidth="1"/>
    <col min="2" max="6" width="11.33203125" customWidth="1"/>
    <col min="7" max="26" width="10.6640625" customWidth="1"/>
  </cols>
  <sheetData>
    <row r="1" spans="1:26" ht="16.2" x14ac:dyDescent="0.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6.2" x14ac:dyDescent="0.4">
      <c r="A2" s="12" t="s">
        <v>52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6.2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600000000000001" x14ac:dyDescent="0.45">
      <c r="A4" s="13" t="s">
        <v>49</v>
      </c>
      <c r="B4" s="13" t="s">
        <v>50</v>
      </c>
      <c r="C4" s="12"/>
      <c r="D4" s="13" t="s">
        <v>50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8.600000000000001" x14ac:dyDescent="0.45">
      <c r="A5" s="20">
        <v>330000</v>
      </c>
      <c r="B5" s="15">
        <f>IF(A5&lt;250000,A5*5%,A5*10%)</f>
        <v>33000</v>
      </c>
      <c r="C5" s="12"/>
      <c r="D5" s="16">
        <v>33000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600000000000001" x14ac:dyDescent="0.45">
      <c r="A6" s="20">
        <v>370000</v>
      </c>
      <c r="B6" s="15">
        <f t="shared" ref="B6:B16" si="0">IF(A6&lt;250000,A6*5%,A6*10%)</f>
        <v>37000</v>
      </c>
      <c r="C6" s="12"/>
      <c r="D6" s="16">
        <v>37000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8.600000000000001" x14ac:dyDescent="0.45">
      <c r="A7" s="20">
        <v>410000</v>
      </c>
      <c r="B7" s="15">
        <f t="shared" si="0"/>
        <v>41000</v>
      </c>
      <c r="C7" s="12"/>
      <c r="D7" s="16">
        <v>41000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8.600000000000001" x14ac:dyDescent="0.45">
      <c r="A8" s="20">
        <v>450000</v>
      </c>
      <c r="B8" s="15">
        <f t="shared" si="0"/>
        <v>45000</v>
      </c>
      <c r="C8" s="12"/>
      <c r="D8" s="16">
        <v>45000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600000000000001" x14ac:dyDescent="0.45">
      <c r="A9" s="20">
        <v>170000</v>
      </c>
      <c r="B9" s="15">
        <f t="shared" si="0"/>
        <v>8500</v>
      </c>
      <c r="C9" s="12"/>
      <c r="D9" s="16">
        <v>8500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8.600000000000001" x14ac:dyDescent="0.45">
      <c r="A10" s="20">
        <v>210000</v>
      </c>
      <c r="B10" s="15">
        <f t="shared" si="0"/>
        <v>10500</v>
      </c>
      <c r="C10" s="12"/>
      <c r="D10" s="16">
        <v>10500</v>
      </c>
      <c r="E10" s="17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600000000000001" x14ac:dyDescent="0.45">
      <c r="A11" s="20">
        <v>250000</v>
      </c>
      <c r="B11" s="15">
        <f t="shared" si="0"/>
        <v>25000</v>
      </c>
      <c r="C11" s="12"/>
      <c r="D11" s="16">
        <v>25000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8.600000000000001" x14ac:dyDescent="0.45">
      <c r="A12" s="20">
        <v>290000</v>
      </c>
      <c r="B12" s="15">
        <f t="shared" si="0"/>
        <v>29000</v>
      </c>
      <c r="C12" s="12"/>
      <c r="D12" s="16">
        <v>29000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8.600000000000001" x14ac:dyDescent="0.45">
      <c r="A13" s="20">
        <v>410000</v>
      </c>
      <c r="B13" s="15">
        <f t="shared" si="0"/>
        <v>41000</v>
      </c>
      <c r="C13" s="12"/>
      <c r="D13" s="16">
        <v>41000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8.600000000000001" x14ac:dyDescent="0.45">
      <c r="A14" s="20">
        <v>450000</v>
      </c>
      <c r="B14" s="15">
        <f t="shared" si="0"/>
        <v>45000</v>
      </c>
      <c r="C14" s="12"/>
      <c r="D14" s="16">
        <v>45000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8.600000000000001" x14ac:dyDescent="0.45">
      <c r="A15" s="20">
        <v>170000</v>
      </c>
      <c r="B15" s="15">
        <f t="shared" si="0"/>
        <v>8500</v>
      </c>
      <c r="C15" s="12"/>
      <c r="D15" s="16">
        <v>8500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8.600000000000001" x14ac:dyDescent="0.45">
      <c r="A16" s="20">
        <v>170000</v>
      </c>
      <c r="B16" s="15">
        <f t="shared" si="0"/>
        <v>8500</v>
      </c>
      <c r="C16" s="12"/>
      <c r="D16" s="16">
        <v>8500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2" x14ac:dyDescent="0.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2" x14ac:dyDescent="0.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2" x14ac:dyDescent="0.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2" x14ac:dyDescent="0.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4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4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4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4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4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4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4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4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4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4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4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4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4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4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4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4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4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4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4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4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4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4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4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4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4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4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4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4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4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4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4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4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4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4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4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4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4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4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4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4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4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4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4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4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4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4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4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4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4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4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4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4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4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4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4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4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4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4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4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4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4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4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4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4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4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4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4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4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4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4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4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4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4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4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4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4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4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4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4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4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4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4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4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4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4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4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4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4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4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4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4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4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4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4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4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4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4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4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4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4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4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4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4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4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4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4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4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4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4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4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4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4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4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4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4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4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4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4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4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4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4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4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4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4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4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4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4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4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4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4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4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4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4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4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4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4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4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4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4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4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4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4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4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4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4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4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4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4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4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4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4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4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4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4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4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4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4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4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4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4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4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4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4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4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4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4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4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4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4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4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4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4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4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4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4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4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4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4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4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4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4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4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4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4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4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4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4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4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4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4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4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4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4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4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4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4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4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4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4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4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4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4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4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4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4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4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4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4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4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4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4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4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4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4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4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4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4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4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4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4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4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4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4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4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4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4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4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4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4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4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4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4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4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4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4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4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4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4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4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4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4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4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4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4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4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4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4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4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4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4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4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4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4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4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4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4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4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4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4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4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4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4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4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4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4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4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4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4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4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4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4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4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4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4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4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4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4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4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4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4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4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4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4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4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4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4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4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4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4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4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4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4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4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4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4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4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4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4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4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4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4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4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4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4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4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4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4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4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4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4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4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4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4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4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4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4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4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4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4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4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4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4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4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4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4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4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4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4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4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4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4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4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4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4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4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4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4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4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4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4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4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4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4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4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4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4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4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4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4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4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4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4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4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4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4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4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4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4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4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4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4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4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4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4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4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4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4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4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4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4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4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4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4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4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4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4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4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4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4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4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4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4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4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4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4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4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4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4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4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4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4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4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4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4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4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4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4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4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4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4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4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4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4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4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4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4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4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4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4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4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4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4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4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4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4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4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4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4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4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4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4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4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4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4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4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4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4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4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4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4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4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4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4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4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4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4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4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4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4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4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4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4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4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4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4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4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4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4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4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4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4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4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4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4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4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4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4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4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4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4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4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4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4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4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4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4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4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4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4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4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4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4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4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4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4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4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4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4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4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4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4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4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4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4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4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4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4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4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4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4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4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4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4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4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4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4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4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4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4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4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4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4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4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4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4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4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4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4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4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4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4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4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4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4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4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4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4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4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4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4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4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4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4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4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4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4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4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4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4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4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4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4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4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4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4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4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4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4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4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4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4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4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4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4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4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4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4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4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4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4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4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4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4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4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4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4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4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4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4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4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4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4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4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4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4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4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4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4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4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4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4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4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4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4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4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4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4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4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4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4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4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4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4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4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4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4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4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4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4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4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4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4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4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4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4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4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4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4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4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4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4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4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4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4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4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4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4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4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4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4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4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4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4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4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4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4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4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4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4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4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4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4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4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4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4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4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4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4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4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4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4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4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4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4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4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4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4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4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4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4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4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4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4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4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4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4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4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4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4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4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4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4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4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4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4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4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4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4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4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4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4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4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4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4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4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4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4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4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4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4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4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4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4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4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4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4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4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4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4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4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4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4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4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4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4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4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4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4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4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4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4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4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4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4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4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4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4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4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4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4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4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4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4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4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4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4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4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4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4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4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4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4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4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4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4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4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4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4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4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4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4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4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4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4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4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4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4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4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4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4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4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4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4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4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4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4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4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4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4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4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4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4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4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4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4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4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4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4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4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4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11.33203125" customWidth="1"/>
    <col min="2" max="2" width="13" customWidth="1"/>
    <col min="3" max="3" width="29.21875" customWidth="1"/>
    <col min="4" max="4" width="10.33203125" customWidth="1"/>
    <col min="5" max="5" width="19.33203125" customWidth="1"/>
    <col min="6" max="6" width="11.33203125" customWidth="1"/>
    <col min="7" max="26" width="10.6640625" customWidth="1"/>
  </cols>
  <sheetData>
    <row r="1" spans="1:26" ht="12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8" t="s">
        <v>23</v>
      </c>
      <c r="B2" s="8" t="s">
        <v>53</v>
      </c>
      <c r="C2" s="8" t="s">
        <v>54</v>
      </c>
      <c r="D2" s="3"/>
      <c r="E2" s="8" t="s">
        <v>54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22" t="s">
        <v>55</v>
      </c>
      <c r="B3" s="23">
        <v>0.7</v>
      </c>
      <c r="C3" s="10" t="str">
        <f t="shared" ref="C3:C6" si="0">IF(B3&gt;=70%,"Muy Bien","Dediquese a otra cosa")</f>
        <v>Muy Bien</v>
      </c>
      <c r="D3" s="3"/>
      <c r="E3" s="11" t="s">
        <v>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22" t="s">
        <v>7</v>
      </c>
      <c r="B4" s="23">
        <v>0.6</v>
      </c>
      <c r="C4" s="10" t="str">
        <f t="shared" si="0"/>
        <v>Dediquese a otra cosa</v>
      </c>
      <c r="D4" s="3"/>
      <c r="E4" s="11" t="s">
        <v>57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22" t="s">
        <v>58</v>
      </c>
      <c r="B5" s="23">
        <v>0.45</v>
      </c>
      <c r="C5" s="10" t="str">
        <f t="shared" si="0"/>
        <v>Dediquese a otra cosa</v>
      </c>
      <c r="D5" s="3"/>
      <c r="E5" s="11" t="s">
        <v>57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22" t="s">
        <v>59</v>
      </c>
      <c r="B6" s="23">
        <v>0.9</v>
      </c>
      <c r="C6" s="10" t="str">
        <f t="shared" si="0"/>
        <v>Muy Bien</v>
      </c>
      <c r="D6" s="3"/>
      <c r="E6" s="11" t="s">
        <v>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1" t="s">
        <v>60</v>
      </c>
      <c r="B8" s="2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1" t="s">
        <v>61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>
      <selection activeCell="B5" sqref="B5:B16"/>
    </sheetView>
  </sheetViews>
  <sheetFormatPr baseColWidth="10" defaultColWidth="12.6640625" defaultRowHeight="15" customHeight="1" x14ac:dyDescent="0.25"/>
  <cols>
    <col min="1" max="1" width="15.77734375" customWidth="1"/>
    <col min="2" max="6" width="11.33203125" customWidth="1"/>
    <col min="7" max="26" width="10.6640625" customWidth="1"/>
  </cols>
  <sheetData>
    <row r="1" spans="1:26" ht="16.2" x14ac:dyDescent="0.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6.2" x14ac:dyDescent="0.4">
      <c r="A2" s="12" t="s">
        <v>62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6.2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600000000000001" x14ac:dyDescent="0.45">
      <c r="A4" s="13" t="s">
        <v>49</v>
      </c>
      <c r="B4" s="13" t="s">
        <v>50</v>
      </c>
      <c r="C4" s="12"/>
      <c r="D4" s="13" t="s">
        <v>50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8.600000000000001" x14ac:dyDescent="0.45">
      <c r="A5" s="20">
        <v>10000</v>
      </c>
      <c r="B5" s="15">
        <f>IF(A5=50000,A5/5,A5/2)</f>
        <v>5000</v>
      </c>
      <c r="C5" s="12"/>
      <c r="D5" s="16">
        <v>5000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600000000000001" x14ac:dyDescent="0.45">
      <c r="A6" s="20">
        <v>50000</v>
      </c>
      <c r="B6" s="15">
        <f t="shared" ref="B6:B16" si="0">IF(A6=50000,A6/5,A6/2)</f>
        <v>10000</v>
      </c>
      <c r="C6" s="12"/>
      <c r="D6" s="16">
        <v>10000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8.600000000000001" x14ac:dyDescent="0.45">
      <c r="A7" s="20">
        <v>10000</v>
      </c>
      <c r="B7" s="15">
        <f t="shared" si="0"/>
        <v>5000</v>
      </c>
      <c r="C7" s="12"/>
      <c r="D7" s="16">
        <v>5000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8.600000000000001" x14ac:dyDescent="0.45">
      <c r="A8" s="20">
        <v>50000</v>
      </c>
      <c r="B8" s="15">
        <f t="shared" si="0"/>
        <v>10000</v>
      </c>
      <c r="C8" s="12"/>
      <c r="D8" s="16">
        <v>10000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600000000000001" x14ac:dyDescent="0.45">
      <c r="A9" s="20">
        <v>10000</v>
      </c>
      <c r="B9" s="15">
        <f t="shared" si="0"/>
        <v>5000</v>
      </c>
      <c r="C9" s="12"/>
      <c r="D9" s="16">
        <v>5000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8.600000000000001" x14ac:dyDescent="0.45">
      <c r="A10" s="20">
        <v>50000</v>
      </c>
      <c r="B10" s="15">
        <f t="shared" si="0"/>
        <v>10000</v>
      </c>
      <c r="C10" s="12"/>
      <c r="D10" s="16">
        <v>10000</v>
      </c>
      <c r="E10" s="17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600000000000001" x14ac:dyDescent="0.45">
      <c r="A11" s="20">
        <v>10000</v>
      </c>
      <c r="B11" s="15">
        <f t="shared" si="0"/>
        <v>5000</v>
      </c>
      <c r="C11" s="12"/>
      <c r="D11" s="16">
        <v>5000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8.600000000000001" x14ac:dyDescent="0.45">
      <c r="A12" s="20">
        <v>50000</v>
      </c>
      <c r="B12" s="15">
        <f t="shared" si="0"/>
        <v>10000</v>
      </c>
      <c r="C12" s="12"/>
      <c r="D12" s="16">
        <v>10000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8.600000000000001" x14ac:dyDescent="0.45">
      <c r="A13" s="20">
        <v>10000</v>
      </c>
      <c r="B13" s="15">
        <f t="shared" si="0"/>
        <v>5000</v>
      </c>
      <c r="C13" s="12"/>
      <c r="D13" s="16">
        <v>5000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8.600000000000001" x14ac:dyDescent="0.45">
      <c r="A14" s="20">
        <v>50000</v>
      </c>
      <c r="B14" s="15">
        <f t="shared" si="0"/>
        <v>10000</v>
      </c>
      <c r="C14" s="12"/>
      <c r="D14" s="16">
        <v>10000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8.600000000000001" x14ac:dyDescent="0.45">
      <c r="A15" s="20">
        <v>10000</v>
      </c>
      <c r="B15" s="15">
        <f t="shared" si="0"/>
        <v>5000</v>
      </c>
      <c r="C15" s="12"/>
      <c r="D15" s="16">
        <v>5000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8.600000000000001" x14ac:dyDescent="0.45">
      <c r="A16" s="20">
        <v>50000</v>
      </c>
      <c r="B16" s="15">
        <f t="shared" si="0"/>
        <v>10000</v>
      </c>
      <c r="C16" s="12"/>
      <c r="D16" s="16">
        <v>10000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2" x14ac:dyDescent="0.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2" x14ac:dyDescent="0.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2" x14ac:dyDescent="0.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2" x14ac:dyDescent="0.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4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4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4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4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4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4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4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4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4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4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4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4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4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4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4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4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4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4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4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4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4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4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4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4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4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4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4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4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4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4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4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4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4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4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4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4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4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4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4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4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4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4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4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4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4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4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4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4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4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4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4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4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4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4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4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4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4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4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4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4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4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4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4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4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4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4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4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4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4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4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4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4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4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4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4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4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4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4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4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4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4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4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4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4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4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4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4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4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4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4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4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4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4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4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4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4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4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4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4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4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4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4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4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4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4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4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4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4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4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4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4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4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4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4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4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4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4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4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4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4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4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4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4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4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4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4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4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4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4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4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4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4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4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4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4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4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4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4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4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4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4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4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4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4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4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4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4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4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4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4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4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4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4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4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4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4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4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4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4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4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4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4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4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4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4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4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4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4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4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4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4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4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4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4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4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4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4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4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4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4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4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4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4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4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4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4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4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4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4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4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4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4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4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4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4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4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4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4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4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4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4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4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4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4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4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4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4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4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4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4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4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4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4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4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4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4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4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4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4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4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4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4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4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4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4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4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4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4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4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4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4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4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4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4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4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4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4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4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4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4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4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4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4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4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4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4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4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4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4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4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4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4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4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4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4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4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4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4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4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4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4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4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4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4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4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4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4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4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4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4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4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4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4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4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4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4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4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4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4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4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4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4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4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4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4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4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4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4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4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4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4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4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4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4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4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4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4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4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4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4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4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4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4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4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4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4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4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4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4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4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4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4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4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4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4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4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4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4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4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4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4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4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4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4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4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4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4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4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4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4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4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4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4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4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4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4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4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4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4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4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4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4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4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4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4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4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4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4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4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4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4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4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4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4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4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4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4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4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4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4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4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4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4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4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4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4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4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4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4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4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4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4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4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4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4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4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4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4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4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4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4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4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4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4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4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4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4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4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4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4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4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4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4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4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4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4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4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4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4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4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4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4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4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4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4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4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4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4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4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4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4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4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4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4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4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4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4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4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4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4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4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4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4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4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4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4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4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4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4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4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4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4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4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4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4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4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4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4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4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4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4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4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4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4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4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4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4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4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4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4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4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4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4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4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4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4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4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4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4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4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4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4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4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4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4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4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4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4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4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4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4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4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4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4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4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4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4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4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4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4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4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4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4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4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4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4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4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4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4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4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4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4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4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4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4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4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4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4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4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4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4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4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4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4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4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4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4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4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4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4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4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4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4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4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4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4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4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4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4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4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4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4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4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4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4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4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4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4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4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4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4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4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4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4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4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4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4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4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4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4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4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4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4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4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4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4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4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4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4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4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4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4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4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4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4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4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4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4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4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4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4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4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4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4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4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4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4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4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4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4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4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4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4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4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4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4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4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4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4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4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4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4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4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4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4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4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4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4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4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4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4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4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4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4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4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4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4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4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4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4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4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4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4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4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4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4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4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4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4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4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4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4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4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4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4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4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4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4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4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4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4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4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4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4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4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4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4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4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4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4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4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4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4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4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4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4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4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4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4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4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4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4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4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4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4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4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4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4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4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4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4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4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4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4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4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4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4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4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4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4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4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4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4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4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4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4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4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4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4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4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4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4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4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4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4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4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4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4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4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4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4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4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4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4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4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4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4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4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4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4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4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4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4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4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4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4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4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4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4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4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4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4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4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4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4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4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4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4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4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4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4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4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4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4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4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4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4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4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4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4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4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4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4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4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4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4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4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4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4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4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4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4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4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4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4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4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4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4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4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4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4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4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4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4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4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4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4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4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4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4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C0C0"/>
  </sheetPr>
  <dimension ref="A1:H1000"/>
  <sheetViews>
    <sheetView showGridLines="0" workbookViewId="0">
      <selection activeCell="C3" sqref="C3:C14"/>
    </sheetView>
  </sheetViews>
  <sheetFormatPr baseColWidth="10" defaultColWidth="12.6640625" defaultRowHeight="15" customHeight="1" x14ac:dyDescent="0.25"/>
  <cols>
    <col min="1" max="1" width="17" customWidth="1"/>
    <col min="2" max="26" width="10.6640625" customWidth="1"/>
  </cols>
  <sheetData>
    <row r="1" spans="1:8" ht="12.75" customHeight="1" x14ac:dyDescent="0.25"/>
    <row r="2" spans="1:8" ht="12.75" customHeight="1" x14ac:dyDescent="0.25">
      <c r="A2" s="25" t="s">
        <v>63</v>
      </c>
      <c r="B2" s="25" t="s">
        <v>64</v>
      </c>
      <c r="C2" s="25" t="s">
        <v>65</v>
      </c>
      <c r="E2" s="25" t="s">
        <v>65</v>
      </c>
    </row>
    <row r="3" spans="1:8" ht="12.75" customHeight="1" x14ac:dyDescent="0.25">
      <c r="A3" s="9" t="s">
        <v>66</v>
      </c>
      <c r="B3" s="26">
        <v>25500</v>
      </c>
      <c r="C3" s="27">
        <f>IF(A3="CONTADO",B3,B3+B3*0.05)</f>
        <v>25500</v>
      </c>
      <c r="E3" s="11">
        <v>25500</v>
      </c>
    </row>
    <row r="4" spans="1:8" ht="12.75" customHeight="1" x14ac:dyDescent="0.25">
      <c r="A4" s="9" t="s">
        <v>67</v>
      </c>
      <c r="B4" s="26">
        <v>102000</v>
      </c>
      <c r="C4" s="27">
        <f t="shared" ref="C4:C14" si="0">IF(A4="CONTADO",B4,B4+B4*0.05)</f>
        <v>107100</v>
      </c>
      <c r="E4" s="11">
        <v>107100</v>
      </c>
    </row>
    <row r="5" spans="1:8" ht="12.75" customHeight="1" x14ac:dyDescent="0.25">
      <c r="A5" s="9" t="s">
        <v>67</v>
      </c>
      <c r="B5" s="26">
        <v>315000</v>
      </c>
      <c r="C5" s="27">
        <f t="shared" si="0"/>
        <v>330750</v>
      </c>
      <c r="E5" s="11">
        <v>330750</v>
      </c>
    </row>
    <row r="6" spans="1:8" ht="12.75" customHeight="1" x14ac:dyDescent="0.25">
      <c r="A6" s="9" t="s">
        <v>67</v>
      </c>
      <c r="B6" s="26">
        <v>100000</v>
      </c>
      <c r="C6" s="27">
        <f t="shared" si="0"/>
        <v>105000</v>
      </c>
      <c r="E6" s="11">
        <v>105000</v>
      </c>
    </row>
    <row r="7" spans="1:8" ht="12.75" customHeight="1" x14ac:dyDescent="0.25">
      <c r="A7" s="9" t="s">
        <v>66</v>
      </c>
      <c r="B7" s="26">
        <v>80000</v>
      </c>
      <c r="C7" s="27">
        <f t="shared" si="0"/>
        <v>80000</v>
      </c>
      <c r="E7" s="11">
        <v>80000</v>
      </c>
    </row>
    <row r="8" spans="1:8" ht="12.75" customHeight="1" x14ac:dyDescent="0.25">
      <c r="A8" s="9" t="s">
        <v>67</v>
      </c>
      <c r="B8" s="26">
        <v>65000</v>
      </c>
      <c r="C8" s="27">
        <f t="shared" si="0"/>
        <v>68250</v>
      </c>
      <c r="E8" s="11">
        <v>68250</v>
      </c>
    </row>
    <row r="9" spans="1:8" ht="12.75" customHeight="1" x14ac:dyDescent="0.25">
      <c r="A9" s="9" t="s">
        <v>66</v>
      </c>
      <c r="B9" s="26">
        <v>12000</v>
      </c>
      <c r="C9" s="27">
        <f t="shared" si="0"/>
        <v>12000</v>
      </c>
      <c r="E9" s="11">
        <v>12000</v>
      </c>
    </row>
    <row r="10" spans="1:8" ht="12.75" customHeight="1" x14ac:dyDescent="0.25">
      <c r="A10" s="9" t="s">
        <v>66</v>
      </c>
      <c r="B10" s="26">
        <v>4000</v>
      </c>
      <c r="C10" s="27">
        <f t="shared" si="0"/>
        <v>4000</v>
      </c>
      <c r="E10" s="11">
        <v>4000</v>
      </c>
    </row>
    <row r="11" spans="1:8" ht="12.75" customHeight="1" x14ac:dyDescent="0.25">
      <c r="A11" s="9" t="s">
        <v>67</v>
      </c>
      <c r="B11" s="26">
        <v>90000</v>
      </c>
      <c r="C11" s="27">
        <f t="shared" si="0"/>
        <v>94500</v>
      </c>
      <c r="E11" s="11">
        <v>94500</v>
      </c>
    </row>
    <row r="12" spans="1:8" ht="12.75" customHeight="1" x14ac:dyDescent="0.25">
      <c r="A12" s="9" t="s">
        <v>67</v>
      </c>
      <c r="B12" s="26">
        <v>240000</v>
      </c>
      <c r="C12" s="27">
        <f t="shared" si="0"/>
        <v>252000</v>
      </c>
      <c r="E12" s="11">
        <v>252000</v>
      </c>
    </row>
    <row r="13" spans="1:8" ht="12.75" customHeight="1" x14ac:dyDescent="0.25">
      <c r="A13" s="9" t="s">
        <v>66</v>
      </c>
      <c r="B13" s="26">
        <v>60000</v>
      </c>
      <c r="C13" s="27">
        <f t="shared" si="0"/>
        <v>60000</v>
      </c>
      <c r="E13" s="11">
        <v>60000</v>
      </c>
    </row>
    <row r="14" spans="1:8" ht="12.75" customHeight="1" x14ac:dyDescent="0.25">
      <c r="A14" s="9" t="s">
        <v>66</v>
      </c>
      <c r="B14" s="26">
        <v>25000</v>
      </c>
      <c r="C14" s="27">
        <f t="shared" si="0"/>
        <v>25000</v>
      </c>
      <c r="E14" s="11">
        <v>25000</v>
      </c>
    </row>
    <row r="15" spans="1:8" ht="12.75" customHeight="1" x14ac:dyDescent="0.25"/>
    <row r="16" spans="1:8" ht="12.75" customHeight="1" x14ac:dyDescent="0.25">
      <c r="A16" s="78" t="s">
        <v>68</v>
      </c>
      <c r="B16" s="79"/>
      <c r="C16" s="79"/>
      <c r="D16" s="79"/>
      <c r="E16" s="79"/>
      <c r="F16" s="79"/>
      <c r="G16" s="79"/>
      <c r="H16" s="80"/>
    </row>
    <row r="17" spans="1:8" ht="12.75" customHeight="1" x14ac:dyDescent="0.25">
      <c r="A17" s="81" t="s">
        <v>69</v>
      </c>
      <c r="B17" s="82"/>
      <c r="C17" s="82"/>
      <c r="D17" s="82"/>
      <c r="E17" s="82"/>
      <c r="F17" s="82"/>
      <c r="G17" s="82"/>
      <c r="H17" s="83"/>
    </row>
    <row r="18" spans="1:8" ht="12.75" customHeight="1" x14ac:dyDescent="0.25"/>
    <row r="19" spans="1:8" ht="12.75" customHeight="1" x14ac:dyDescent="0.25"/>
    <row r="20" spans="1:8" ht="12.75" customHeight="1" x14ac:dyDescent="0.25"/>
    <row r="21" spans="1:8" ht="12.75" customHeight="1" x14ac:dyDescent="0.25"/>
    <row r="22" spans="1:8" ht="12.75" customHeight="1" x14ac:dyDescent="0.25"/>
    <row r="23" spans="1:8" ht="12.75" customHeight="1" x14ac:dyDescent="0.25"/>
    <row r="24" spans="1:8" ht="12.75" customHeight="1" x14ac:dyDescent="0.25"/>
    <row r="25" spans="1:8" ht="12.75" customHeight="1" x14ac:dyDescent="0.25"/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">
    <mergeCell ref="A16:H16"/>
    <mergeCell ref="A17:H17"/>
  </mergeCell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16.77734375" customWidth="1"/>
    <col min="2" max="2" width="17.21875" customWidth="1"/>
    <col min="3" max="3" width="21.6640625" customWidth="1"/>
    <col min="4" max="4" width="11.33203125" customWidth="1"/>
    <col min="5" max="5" width="6.21875" customWidth="1"/>
    <col min="6" max="6" width="11.33203125" customWidth="1"/>
    <col min="7" max="26" width="10.6640625" customWidth="1"/>
  </cols>
  <sheetData>
    <row r="1" spans="1:26" ht="12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28" t="s">
        <v>70</v>
      </c>
      <c r="B2" s="28" t="s">
        <v>71</v>
      </c>
      <c r="C2" s="28" t="s">
        <v>49</v>
      </c>
      <c r="D2" s="28" t="s">
        <v>72</v>
      </c>
      <c r="E2" s="3"/>
      <c r="F2" s="28" t="s">
        <v>72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29">
        <v>217995</v>
      </c>
      <c r="B3" s="30">
        <v>40066</v>
      </c>
      <c r="C3" s="31">
        <v>745946</v>
      </c>
      <c r="D3" s="10" t="str">
        <f t="shared" ref="D3:D17" ca="1" si="0">IF(B3&lt;TODAY(),"Si","No")</f>
        <v>Si</v>
      </c>
      <c r="E3" s="3"/>
      <c r="F3" s="11" t="s">
        <v>73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29">
        <v>370689</v>
      </c>
      <c r="B4" s="30">
        <v>39525</v>
      </c>
      <c r="C4" s="31">
        <v>742684</v>
      </c>
      <c r="D4" s="10" t="str">
        <f t="shared" ca="1" si="0"/>
        <v>Si</v>
      </c>
      <c r="E4" s="3"/>
      <c r="F4" s="11" t="s">
        <v>74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29">
        <v>91098</v>
      </c>
      <c r="B5" s="30">
        <v>39508</v>
      </c>
      <c r="C5" s="31">
        <v>804138</v>
      </c>
      <c r="D5" s="10" t="str">
        <f t="shared" ca="1" si="0"/>
        <v>Si</v>
      </c>
      <c r="E5" s="3"/>
      <c r="F5" s="11" t="s">
        <v>74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29">
        <v>76129</v>
      </c>
      <c r="B6" s="30">
        <v>39514</v>
      </c>
      <c r="C6" s="31">
        <v>309610</v>
      </c>
      <c r="D6" s="10" t="str">
        <f t="shared" ca="1" si="0"/>
        <v>Si</v>
      </c>
      <c r="E6" s="3"/>
      <c r="F6" s="11" t="s">
        <v>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29">
        <v>214410</v>
      </c>
      <c r="B7" s="30">
        <v>39525</v>
      </c>
      <c r="C7" s="31">
        <v>285394</v>
      </c>
      <c r="D7" s="10" t="str">
        <f t="shared" ca="1" si="0"/>
        <v>Si</v>
      </c>
      <c r="E7" s="3"/>
      <c r="F7" s="11" t="s">
        <v>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29">
        <v>152939</v>
      </c>
      <c r="B8" s="30">
        <v>40293</v>
      </c>
      <c r="C8" s="31">
        <v>437765</v>
      </c>
      <c r="D8" s="10" t="str">
        <f t="shared" ca="1" si="0"/>
        <v>Si</v>
      </c>
      <c r="E8" s="3"/>
      <c r="F8" s="11" t="s">
        <v>73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29">
        <v>303249</v>
      </c>
      <c r="B9" s="30">
        <v>39528</v>
      </c>
      <c r="C9" s="31">
        <v>773030</v>
      </c>
      <c r="D9" s="10" t="str">
        <f t="shared" ca="1" si="0"/>
        <v>Si</v>
      </c>
      <c r="E9" s="3"/>
      <c r="F9" s="11" t="s">
        <v>74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29">
        <v>314459</v>
      </c>
      <c r="B10" s="30">
        <v>39535</v>
      </c>
      <c r="C10" s="31">
        <v>945925</v>
      </c>
      <c r="D10" s="10" t="str">
        <f t="shared" ca="1" si="0"/>
        <v>Si</v>
      </c>
      <c r="E10" s="3"/>
      <c r="F10" s="11" t="s">
        <v>74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29">
        <v>318452</v>
      </c>
      <c r="B11" s="30">
        <v>39515</v>
      </c>
      <c r="C11" s="31">
        <v>440878</v>
      </c>
      <c r="D11" s="10" t="str">
        <f t="shared" ca="1" si="0"/>
        <v>Si</v>
      </c>
      <c r="E11" s="3"/>
      <c r="F11" s="11" t="s">
        <v>74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29">
        <v>348639</v>
      </c>
      <c r="B12" s="30">
        <v>39934</v>
      </c>
      <c r="C12" s="31">
        <v>819532</v>
      </c>
      <c r="D12" s="10" t="str">
        <f t="shared" ca="1" si="0"/>
        <v>Si</v>
      </c>
      <c r="E12" s="3"/>
      <c r="F12" s="11" t="s">
        <v>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29">
        <v>186021</v>
      </c>
      <c r="B13" s="30">
        <v>39535</v>
      </c>
      <c r="C13" s="31">
        <v>246688</v>
      </c>
      <c r="D13" s="10" t="str">
        <f t="shared" ca="1" si="0"/>
        <v>Si</v>
      </c>
      <c r="E13" s="3"/>
      <c r="F13" s="11" t="s">
        <v>74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29">
        <v>313492</v>
      </c>
      <c r="B14" s="30">
        <v>39516</v>
      </c>
      <c r="C14" s="31">
        <v>285242</v>
      </c>
      <c r="D14" s="10" t="str">
        <f t="shared" ca="1" si="0"/>
        <v>Si</v>
      </c>
      <c r="E14" s="3"/>
      <c r="F14" s="11" t="s">
        <v>74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29">
        <v>396285</v>
      </c>
      <c r="B15" s="30">
        <v>40194</v>
      </c>
      <c r="C15" s="31">
        <v>535532</v>
      </c>
      <c r="D15" s="10" t="str">
        <f t="shared" ca="1" si="0"/>
        <v>Si</v>
      </c>
      <c r="E15" s="3"/>
      <c r="F15" s="11" t="s">
        <v>73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29">
        <v>165297</v>
      </c>
      <c r="B16" s="30">
        <v>39538</v>
      </c>
      <c r="C16" s="31">
        <v>593057</v>
      </c>
      <c r="D16" s="10" t="str">
        <f t="shared" ca="1" si="0"/>
        <v>Si</v>
      </c>
      <c r="E16" s="3"/>
      <c r="F16" s="11" t="s">
        <v>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29">
        <v>407769</v>
      </c>
      <c r="B17" s="30">
        <v>39508</v>
      </c>
      <c r="C17" s="31">
        <v>948418</v>
      </c>
      <c r="D17" s="10" t="str">
        <f t="shared" ca="1" si="0"/>
        <v>Si</v>
      </c>
      <c r="E17" s="3"/>
      <c r="F17" s="11" t="s">
        <v>74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 t="s">
        <v>75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1000"/>
  <sheetViews>
    <sheetView showGridLines="0" workbookViewId="0"/>
  </sheetViews>
  <sheetFormatPr baseColWidth="10" defaultColWidth="12.6640625" defaultRowHeight="15" customHeight="1" x14ac:dyDescent="0.25"/>
  <cols>
    <col min="1" max="3" width="10.6640625" customWidth="1"/>
    <col min="4" max="4" width="20.6640625" customWidth="1"/>
    <col min="5" max="5" width="10.6640625" customWidth="1"/>
    <col min="6" max="6" width="9.33203125" customWidth="1"/>
    <col min="7" max="26" width="10.6640625" customWidth="1"/>
  </cols>
  <sheetData>
    <row r="1" spans="2:6" ht="12.75" customHeight="1" x14ac:dyDescent="0.25"/>
    <row r="2" spans="2:6" ht="12.75" customHeight="1" x14ac:dyDescent="0.25">
      <c r="B2" s="3" t="s">
        <v>76</v>
      </c>
      <c r="C2" s="3"/>
      <c r="D2" s="3"/>
    </row>
    <row r="3" spans="2:6" ht="12.75" customHeight="1" x14ac:dyDescent="0.25">
      <c r="B3" s="3" t="s">
        <v>77</v>
      </c>
      <c r="C3" s="3"/>
      <c r="D3" s="3"/>
    </row>
    <row r="4" spans="2:6" ht="12.75" customHeight="1" x14ac:dyDescent="0.25">
      <c r="B4" s="32" t="s">
        <v>78</v>
      </c>
      <c r="C4" s="32" t="s">
        <v>79</v>
      </c>
      <c r="D4" s="32" t="s">
        <v>80</v>
      </c>
      <c r="F4" s="32" t="s">
        <v>80</v>
      </c>
    </row>
    <row r="5" spans="2:6" ht="12.75" customHeight="1" x14ac:dyDescent="0.25">
      <c r="B5" s="9" t="s">
        <v>81</v>
      </c>
      <c r="C5" s="33">
        <v>50000</v>
      </c>
      <c r="D5" s="34" t="str">
        <f t="shared" ref="D5:D16" si="0">IF(C5&gt;AVERAGE($C$5:$C$16),"Sobre","Bajo")</f>
        <v>Bajo</v>
      </c>
      <c r="F5" s="35" t="s">
        <v>82</v>
      </c>
    </row>
    <row r="6" spans="2:6" ht="12.75" customHeight="1" x14ac:dyDescent="0.25">
      <c r="B6" s="9" t="s">
        <v>83</v>
      </c>
      <c r="C6" s="33">
        <v>65000</v>
      </c>
      <c r="D6" s="34" t="str">
        <f t="shared" si="0"/>
        <v>Sobre</v>
      </c>
      <c r="F6" s="35" t="s">
        <v>84</v>
      </c>
    </row>
    <row r="7" spans="2:6" ht="12.75" customHeight="1" x14ac:dyDescent="0.25">
      <c r="B7" s="9" t="s">
        <v>85</v>
      </c>
      <c r="C7" s="33">
        <v>75000</v>
      </c>
      <c r="D7" s="34" t="str">
        <f t="shared" si="0"/>
        <v>Sobre</v>
      </c>
      <c r="F7" s="35" t="s">
        <v>84</v>
      </c>
    </row>
    <row r="8" spans="2:6" ht="12.75" customHeight="1" x14ac:dyDescent="0.25">
      <c r="B8" s="9" t="s">
        <v>86</v>
      </c>
      <c r="C8" s="33">
        <v>54000</v>
      </c>
      <c r="D8" s="34" t="str">
        <f t="shared" si="0"/>
        <v>Sobre</v>
      </c>
      <c r="F8" s="35" t="s">
        <v>84</v>
      </c>
    </row>
    <row r="9" spans="2:6" ht="12.75" customHeight="1" x14ac:dyDescent="0.25">
      <c r="B9" s="9" t="s">
        <v>87</v>
      </c>
      <c r="C9" s="33">
        <v>25000</v>
      </c>
      <c r="D9" s="34" t="str">
        <f t="shared" si="0"/>
        <v>Bajo</v>
      </c>
      <c r="F9" s="35" t="s">
        <v>82</v>
      </c>
    </row>
    <row r="10" spans="2:6" ht="12.75" customHeight="1" x14ac:dyDescent="0.25">
      <c r="B10" s="9" t="s">
        <v>88</v>
      </c>
      <c r="C10" s="33">
        <v>69000</v>
      </c>
      <c r="D10" s="34" t="str">
        <f t="shared" si="0"/>
        <v>Sobre</v>
      </c>
      <c r="F10" s="35" t="s">
        <v>84</v>
      </c>
    </row>
    <row r="11" spans="2:6" ht="12.75" customHeight="1" x14ac:dyDescent="0.25">
      <c r="B11" s="9" t="s">
        <v>89</v>
      </c>
      <c r="C11" s="33">
        <v>56000</v>
      </c>
      <c r="D11" s="34" t="str">
        <f t="shared" si="0"/>
        <v>Sobre</v>
      </c>
      <c r="F11" s="35" t="s">
        <v>84</v>
      </c>
    </row>
    <row r="12" spans="2:6" ht="12.75" customHeight="1" x14ac:dyDescent="0.25">
      <c r="B12" s="9" t="s">
        <v>90</v>
      </c>
      <c r="C12" s="33">
        <v>25000</v>
      </c>
      <c r="D12" s="34" t="str">
        <f t="shared" si="0"/>
        <v>Bajo</v>
      </c>
      <c r="F12" s="35" t="s">
        <v>82</v>
      </c>
    </row>
    <row r="13" spans="2:6" ht="12.75" customHeight="1" x14ac:dyDescent="0.25">
      <c r="B13" s="9" t="s">
        <v>91</v>
      </c>
      <c r="C13" s="33">
        <v>36000</v>
      </c>
      <c r="D13" s="34" t="str">
        <f t="shared" si="0"/>
        <v>Bajo</v>
      </c>
      <c r="F13" s="35" t="s">
        <v>82</v>
      </c>
    </row>
    <row r="14" spans="2:6" ht="12.75" customHeight="1" x14ac:dyDescent="0.25">
      <c r="B14" s="9" t="s">
        <v>92</v>
      </c>
      <c r="C14" s="33">
        <v>68000</v>
      </c>
      <c r="D14" s="34" t="str">
        <f t="shared" si="0"/>
        <v>Sobre</v>
      </c>
      <c r="F14" s="35" t="s">
        <v>84</v>
      </c>
    </row>
    <row r="15" spans="2:6" ht="12.75" customHeight="1" x14ac:dyDescent="0.25">
      <c r="B15" s="9" t="s">
        <v>93</v>
      </c>
      <c r="C15" s="33">
        <v>45000</v>
      </c>
      <c r="D15" s="34" t="str">
        <f t="shared" si="0"/>
        <v>Bajo</v>
      </c>
      <c r="F15" s="35" t="s">
        <v>82</v>
      </c>
    </row>
    <row r="16" spans="2:6" ht="12.75" customHeight="1" x14ac:dyDescent="0.25">
      <c r="B16" s="9" t="s">
        <v>94</v>
      </c>
      <c r="C16" s="33">
        <v>46000</v>
      </c>
      <c r="D16" s="34" t="str">
        <f t="shared" si="0"/>
        <v>Bajo</v>
      </c>
      <c r="F16" s="35" t="s">
        <v>82</v>
      </c>
    </row>
    <row r="17" spans="2:4" ht="12.75" customHeight="1" x14ac:dyDescent="0.25">
      <c r="B17" s="22" t="s">
        <v>95</v>
      </c>
      <c r="C17" s="36">
        <f>AVERAGE(C5:C16)</f>
        <v>51166.666666666664</v>
      </c>
      <c r="D17" s="3"/>
    </row>
    <row r="18" spans="2:4" ht="12.75" customHeight="1" x14ac:dyDescent="0.25"/>
    <row r="19" spans="2:4" ht="12.75" customHeight="1" x14ac:dyDescent="0.25"/>
    <row r="20" spans="2:4" ht="12.75" customHeight="1" x14ac:dyDescent="0.25"/>
    <row r="21" spans="2:4" ht="12.75" customHeight="1" x14ac:dyDescent="0.25"/>
    <row r="22" spans="2:4" ht="12.75" customHeight="1" x14ac:dyDescent="0.25"/>
    <row r="23" spans="2:4" ht="12.75" customHeight="1" x14ac:dyDescent="0.25"/>
    <row r="24" spans="2:4" ht="12.75" customHeight="1" x14ac:dyDescent="0.25"/>
    <row r="25" spans="2:4" ht="12.75" customHeight="1" x14ac:dyDescent="0.25"/>
    <row r="26" spans="2:4" ht="12.75" customHeight="1" x14ac:dyDescent="0.25"/>
    <row r="27" spans="2:4" ht="12.75" customHeight="1" x14ac:dyDescent="0.25"/>
    <row r="28" spans="2:4" ht="12.75" customHeight="1" x14ac:dyDescent="0.25"/>
    <row r="29" spans="2:4" ht="12.75" customHeight="1" x14ac:dyDescent="0.25"/>
    <row r="30" spans="2:4" ht="12.75" customHeight="1" x14ac:dyDescent="0.25"/>
    <row r="31" spans="2:4" ht="12.75" customHeight="1" x14ac:dyDescent="0.25"/>
    <row r="32" spans="2:4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abSelected="1" workbookViewId="0">
      <selection activeCell="D9" sqref="D9"/>
    </sheetView>
  </sheetViews>
  <sheetFormatPr baseColWidth="10" defaultColWidth="12.6640625" defaultRowHeight="15" customHeight="1" x14ac:dyDescent="0.25"/>
  <cols>
    <col min="1" max="1" width="16.109375" customWidth="1"/>
    <col min="2" max="2" width="18.88671875" customWidth="1"/>
    <col min="3" max="3" width="20.88671875" customWidth="1"/>
    <col min="4" max="4" width="15.109375" customWidth="1"/>
    <col min="5" max="6" width="11.33203125" customWidth="1"/>
    <col min="7" max="26" width="10.6640625" customWidth="1"/>
  </cols>
  <sheetData>
    <row r="1" spans="1:26" ht="12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1" t="s">
        <v>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8" t="s">
        <v>23</v>
      </c>
      <c r="B4" s="8" t="s">
        <v>97</v>
      </c>
      <c r="C4" s="8" t="s">
        <v>98</v>
      </c>
      <c r="D4" s="3"/>
      <c r="E4" s="37" t="s">
        <v>98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38" t="s">
        <v>55</v>
      </c>
      <c r="B5" s="39">
        <v>50</v>
      </c>
      <c r="C5" s="40" t="str">
        <f>IF(B5&gt;100,"comisión"," ")</f>
        <v xml:space="preserve"> </v>
      </c>
      <c r="D5" s="3"/>
      <c r="E5" s="4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38" t="s">
        <v>99</v>
      </c>
      <c r="B6" s="39">
        <v>150</v>
      </c>
      <c r="C6" s="40" t="str">
        <f t="shared" ref="C6:C12" si="0">IF(B6&gt;100,"comisión"," ")</f>
        <v>comisión</v>
      </c>
      <c r="D6" s="3"/>
      <c r="E6" s="41" t="s">
        <v>100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38" t="s">
        <v>101</v>
      </c>
      <c r="B7" s="39">
        <v>80</v>
      </c>
      <c r="C7" s="40" t="str">
        <f t="shared" si="0"/>
        <v xml:space="preserve"> </v>
      </c>
      <c r="D7" s="3"/>
      <c r="E7" s="4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38" t="s">
        <v>102</v>
      </c>
      <c r="B8" s="39">
        <v>120</v>
      </c>
      <c r="C8" s="40" t="str">
        <f t="shared" si="0"/>
        <v>comisión</v>
      </c>
      <c r="D8" s="3"/>
      <c r="E8" s="41" t="s">
        <v>100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38" t="s">
        <v>103</v>
      </c>
      <c r="B9" s="39">
        <v>75</v>
      </c>
      <c r="C9" s="40" t="str">
        <f t="shared" si="0"/>
        <v xml:space="preserve"> </v>
      </c>
      <c r="D9" s="3"/>
      <c r="E9" s="4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38" t="s">
        <v>104</v>
      </c>
      <c r="B10" s="39">
        <v>115</v>
      </c>
      <c r="C10" s="40" t="str">
        <f t="shared" si="0"/>
        <v>comisión</v>
      </c>
      <c r="D10" s="3"/>
      <c r="E10" s="41" t="s">
        <v>100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38" t="s">
        <v>105</v>
      </c>
      <c r="B11" s="39">
        <v>148</v>
      </c>
      <c r="C11" s="40" t="str">
        <f t="shared" si="0"/>
        <v>comisión</v>
      </c>
      <c r="D11" s="3"/>
      <c r="E11" s="41" t="s">
        <v>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38" t="s">
        <v>103</v>
      </c>
      <c r="B12" s="39">
        <v>55</v>
      </c>
      <c r="C12" s="40" t="str">
        <f t="shared" si="0"/>
        <v xml:space="preserve"> </v>
      </c>
      <c r="D12" s="3"/>
      <c r="E12" s="4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4" width="14.33203125" customWidth="1"/>
    <col min="5" max="5" width="6.77734375" customWidth="1"/>
    <col min="6" max="6" width="12.33203125" customWidth="1"/>
    <col min="7" max="26" width="10.6640625" customWidth="1"/>
  </cols>
  <sheetData>
    <row r="1" spans="1:26" ht="12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1" t="s">
        <v>106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1" t="s">
        <v>107</v>
      </c>
      <c r="B3" s="42">
        <v>0.05</v>
      </c>
      <c r="C3" s="1" t="s">
        <v>108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8" t="s">
        <v>23</v>
      </c>
      <c r="B5" s="8" t="s">
        <v>109</v>
      </c>
      <c r="C5" s="8" t="s">
        <v>110</v>
      </c>
      <c r="D5" s="8" t="s">
        <v>107</v>
      </c>
      <c r="E5" s="3"/>
      <c r="F5" s="8" t="s">
        <v>107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43" t="s">
        <v>111</v>
      </c>
      <c r="B6" s="43">
        <v>227158</v>
      </c>
      <c r="C6" s="43" t="s">
        <v>112</v>
      </c>
      <c r="D6" s="44">
        <f t="shared" ref="D6:D12" si="0">IF(C6="Vencido",B6*5%,"Sin Interes")</f>
        <v>11357.900000000001</v>
      </c>
      <c r="E6" s="3"/>
      <c r="F6" s="43">
        <v>11357.9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43" t="s">
        <v>113</v>
      </c>
      <c r="B7" s="43">
        <v>121933</v>
      </c>
      <c r="C7" s="43" t="s">
        <v>114</v>
      </c>
      <c r="D7" s="44" t="str">
        <f t="shared" si="0"/>
        <v>Sin Interes</v>
      </c>
      <c r="E7" s="3"/>
      <c r="F7" s="43" t="s">
        <v>115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43" t="s">
        <v>116</v>
      </c>
      <c r="B8" s="43">
        <v>141969</v>
      </c>
      <c r="C8" s="43" t="s">
        <v>114</v>
      </c>
      <c r="D8" s="44" t="str">
        <f t="shared" si="0"/>
        <v>Sin Interes</v>
      </c>
      <c r="E8" s="3"/>
      <c r="F8" s="43" t="s">
        <v>115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43" t="s">
        <v>117</v>
      </c>
      <c r="B9" s="43">
        <v>346433</v>
      </c>
      <c r="C9" s="43" t="s">
        <v>112</v>
      </c>
      <c r="D9" s="44">
        <f t="shared" si="0"/>
        <v>17321.650000000001</v>
      </c>
      <c r="E9" s="3"/>
      <c r="F9" s="43">
        <v>17321.650000000001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43" t="s">
        <v>118</v>
      </c>
      <c r="B10" s="43">
        <v>356121</v>
      </c>
      <c r="C10" s="43" t="s">
        <v>112</v>
      </c>
      <c r="D10" s="44">
        <f t="shared" si="0"/>
        <v>17806.05</v>
      </c>
      <c r="E10" s="3"/>
      <c r="F10" s="43">
        <v>17806.05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43" t="s">
        <v>119</v>
      </c>
      <c r="B11" s="43">
        <v>320950</v>
      </c>
      <c r="C11" s="43" t="s">
        <v>114</v>
      </c>
      <c r="D11" s="44" t="str">
        <f t="shared" si="0"/>
        <v>Sin Interes</v>
      </c>
      <c r="E11" s="3"/>
      <c r="F11" s="43" t="s">
        <v>115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43" t="s">
        <v>120</v>
      </c>
      <c r="B12" s="43">
        <v>219212</v>
      </c>
      <c r="C12" s="43" t="s">
        <v>112</v>
      </c>
      <c r="D12" s="44">
        <f t="shared" si="0"/>
        <v>10960.6</v>
      </c>
      <c r="E12" s="3"/>
      <c r="F12" s="43">
        <v>10960.6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18.33203125" customWidth="1"/>
    <col min="2" max="2" width="17.33203125" customWidth="1"/>
    <col min="3" max="3" width="17.6640625" customWidth="1"/>
    <col min="4" max="4" width="15.77734375" customWidth="1"/>
    <col min="5" max="5" width="8.109375" customWidth="1"/>
    <col min="6" max="6" width="11.33203125" customWidth="1"/>
    <col min="7" max="26" width="10.6640625" customWidth="1"/>
  </cols>
  <sheetData>
    <row r="1" spans="1:26" ht="12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1" t="s">
        <v>121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8" t="s">
        <v>122</v>
      </c>
      <c r="B4" s="8" t="s">
        <v>123</v>
      </c>
      <c r="C4" s="8" t="s">
        <v>124</v>
      </c>
      <c r="D4" s="8" t="s">
        <v>125</v>
      </c>
      <c r="E4" s="3"/>
      <c r="F4" s="8" t="s">
        <v>125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11" t="s">
        <v>104</v>
      </c>
      <c r="B5" s="11">
        <v>100</v>
      </c>
      <c r="C5" s="11" t="s">
        <v>85</v>
      </c>
      <c r="D5" s="10">
        <f t="shared" ref="D5:D13" si="0">IF(C5="Marzo",B5+$B$16,B5+$B$17)</f>
        <v>150</v>
      </c>
      <c r="E5" s="3"/>
      <c r="F5" s="11">
        <v>150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11" t="s">
        <v>126</v>
      </c>
      <c r="B6" s="11">
        <v>120</v>
      </c>
      <c r="C6" s="11" t="s">
        <v>86</v>
      </c>
      <c r="D6" s="10">
        <f t="shared" si="0"/>
        <v>150</v>
      </c>
      <c r="E6" s="3"/>
      <c r="F6" s="11">
        <v>150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11" t="s">
        <v>127</v>
      </c>
      <c r="B7" s="11">
        <v>150</v>
      </c>
      <c r="C7" s="11" t="s">
        <v>85</v>
      </c>
      <c r="D7" s="10">
        <f t="shared" si="0"/>
        <v>200</v>
      </c>
      <c r="E7" s="3"/>
      <c r="F7" s="11">
        <v>200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11" t="s">
        <v>128</v>
      </c>
      <c r="B8" s="11">
        <v>100</v>
      </c>
      <c r="C8" s="11" t="s">
        <v>85</v>
      </c>
      <c r="D8" s="10">
        <f t="shared" si="0"/>
        <v>150</v>
      </c>
      <c r="E8" s="3"/>
      <c r="F8" s="11">
        <v>150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11" t="s">
        <v>129</v>
      </c>
      <c r="B9" s="11">
        <v>120</v>
      </c>
      <c r="C9" s="11" t="s">
        <v>86</v>
      </c>
      <c r="D9" s="10">
        <f t="shared" si="0"/>
        <v>150</v>
      </c>
      <c r="E9" s="3"/>
      <c r="F9" s="11">
        <v>150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11" t="s">
        <v>130</v>
      </c>
      <c r="B10" s="11">
        <v>150</v>
      </c>
      <c r="C10" s="11" t="s">
        <v>86</v>
      </c>
      <c r="D10" s="10">
        <f t="shared" si="0"/>
        <v>180</v>
      </c>
      <c r="E10" s="3"/>
      <c r="F10" s="11">
        <v>180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11" t="s">
        <v>131</v>
      </c>
      <c r="B11" s="11">
        <v>120</v>
      </c>
      <c r="C11" s="11" t="s">
        <v>85</v>
      </c>
      <c r="D11" s="10">
        <f t="shared" si="0"/>
        <v>170</v>
      </c>
      <c r="E11" s="3"/>
      <c r="F11" s="11">
        <v>170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11" t="s">
        <v>132</v>
      </c>
      <c r="B12" s="11">
        <v>100</v>
      </c>
      <c r="C12" s="11" t="s">
        <v>86</v>
      </c>
      <c r="D12" s="10">
        <f t="shared" si="0"/>
        <v>130</v>
      </c>
      <c r="E12" s="3"/>
      <c r="F12" s="11">
        <v>130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11" t="s">
        <v>133</v>
      </c>
      <c r="B13" s="11">
        <v>120</v>
      </c>
      <c r="C13" s="11" t="s">
        <v>85</v>
      </c>
      <c r="D13" s="10">
        <f t="shared" si="0"/>
        <v>170</v>
      </c>
      <c r="E13" s="3"/>
      <c r="F13" s="11">
        <v>170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8" t="s">
        <v>134</v>
      </c>
      <c r="B15" s="8" t="s">
        <v>135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11" t="s">
        <v>85</v>
      </c>
      <c r="B16" s="45">
        <v>50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11" t="s">
        <v>86</v>
      </c>
      <c r="B17" s="45">
        <v>30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19.88671875" customWidth="1"/>
    <col min="2" max="2" width="15" customWidth="1"/>
    <col min="3" max="3" width="20.21875" customWidth="1"/>
    <col min="4" max="4" width="18.77734375" customWidth="1"/>
    <col min="5" max="7" width="11.33203125" customWidth="1"/>
    <col min="8" max="26" width="10.6640625" customWidth="1"/>
  </cols>
  <sheetData>
    <row r="1" spans="1:26" ht="12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3" t="s">
        <v>136</v>
      </c>
      <c r="B2" s="1"/>
      <c r="C2" s="1"/>
      <c r="D2" s="1"/>
      <c r="E2" s="1"/>
      <c r="F2" s="1"/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3" t="s">
        <v>137</v>
      </c>
      <c r="B3" s="1"/>
      <c r="C3" s="1"/>
      <c r="D3" s="1"/>
      <c r="E3" s="1"/>
      <c r="F3" s="1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3" t="s">
        <v>138</v>
      </c>
      <c r="B4" s="1"/>
      <c r="C4" s="1"/>
      <c r="D4" s="1"/>
      <c r="E4" s="1"/>
      <c r="F4" s="1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3" t="s">
        <v>139</v>
      </c>
      <c r="B5" s="1"/>
      <c r="C5" s="1"/>
      <c r="D5" s="1"/>
      <c r="E5" s="1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3" t="s">
        <v>140</v>
      </c>
      <c r="B6" s="1"/>
      <c r="C6" s="1"/>
      <c r="D6" s="1"/>
      <c r="E6" s="1"/>
      <c r="F6" s="1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8" t="s">
        <v>141</v>
      </c>
      <c r="B8" s="8" t="s">
        <v>142</v>
      </c>
      <c r="C8" s="8" t="s">
        <v>143</v>
      </c>
      <c r="D8" s="3"/>
      <c r="E8" s="8" t="s">
        <v>143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22" t="s">
        <v>144</v>
      </c>
      <c r="B9" s="22">
        <v>500000</v>
      </c>
      <c r="C9" s="46">
        <f t="shared" ref="C9:C15" si="0">IF(B9&lt;=300000,150000,150000+B9*10%)</f>
        <v>200000</v>
      </c>
      <c r="D9" s="3"/>
      <c r="E9" s="47">
        <v>200000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22" t="s">
        <v>145</v>
      </c>
      <c r="B10" s="22">
        <v>200000</v>
      </c>
      <c r="C10" s="46">
        <f t="shared" si="0"/>
        <v>150000</v>
      </c>
      <c r="D10" s="3"/>
      <c r="E10" s="47">
        <v>150000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22" t="s">
        <v>146</v>
      </c>
      <c r="B11" s="22">
        <v>800000</v>
      </c>
      <c r="C11" s="46">
        <f t="shared" si="0"/>
        <v>230000</v>
      </c>
      <c r="D11" s="3"/>
      <c r="E11" s="47">
        <v>230000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22" t="s">
        <v>147</v>
      </c>
      <c r="B12" s="22">
        <v>450000</v>
      </c>
      <c r="C12" s="46">
        <f t="shared" si="0"/>
        <v>195000</v>
      </c>
      <c r="D12" s="3"/>
      <c r="E12" s="47">
        <v>195000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22" t="s">
        <v>148</v>
      </c>
      <c r="B13" s="22">
        <v>600000</v>
      </c>
      <c r="C13" s="46">
        <f t="shared" si="0"/>
        <v>210000</v>
      </c>
      <c r="D13" s="3"/>
      <c r="E13" s="47">
        <v>210000</v>
      </c>
      <c r="F13" s="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22" t="s">
        <v>149</v>
      </c>
      <c r="B14" s="22">
        <v>1000000</v>
      </c>
      <c r="C14" s="46">
        <f t="shared" si="0"/>
        <v>250000</v>
      </c>
      <c r="D14" s="3"/>
      <c r="E14" s="47">
        <v>250000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22" t="s">
        <v>150</v>
      </c>
      <c r="B15" s="22">
        <v>300000</v>
      </c>
      <c r="C15" s="46">
        <f t="shared" si="0"/>
        <v>150000</v>
      </c>
      <c r="D15" s="3"/>
      <c r="E15" s="47">
        <v>180000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00"/>
  <sheetViews>
    <sheetView showGridLines="0" workbookViewId="0"/>
  </sheetViews>
  <sheetFormatPr baseColWidth="10" defaultColWidth="12.6640625" defaultRowHeight="15" customHeight="1" x14ac:dyDescent="0.25"/>
  <cols>
    <col min="1" max="1" width="16.33203125" customWidth="1"/>
    <col min="2" max="2" width="16.109375" customWidth="1"/>
    <col min="3" max="3" width="12.21875" customWidth="1"/>
    <col min="4" max="4" width="11.21875" customWidth="1"/>
    <col min="5" max="6" width="11.88671875" customWidth="1"/>
    <col min="7" max="7" width="5.33203125" customWidth="1"/>
    <col min="8" max="9" width="10.6640625" customWidth="1"/>
    <col min="10" max="10" width="11.88671875" customWidth="1"/>
    <col min="11" max="26" width="10.6640625" customWidth="1"/>
  </cols>
  <sheetData>
    <row r="1" spans="1:10" ht="12.75" customHeight="1" x14ac:dyDescent="0.25"/>
    <row r="2" spans="1:10" ht="12.75" customHeight="1" x14ac:dyDescent="0.25">
      <c r="A2" s="48" t="s">
        <v>122</v>
      </c>
      <c r="B2" s="48" t="s">
        <v>151</v>
      </c>
      <c r="C2" s="48" t="s">
        <v>152</v>
      </c>
      <c r="D2" s="48" t="s">
        <v>153</v>
      </c>
      <c r="E2" s="48" t="s">
        <v>154</v>
      </c>
      <c r="F2" s="48" t="s">
        <v>155</v>
      </c>
      <c r="H2" s="49" t="s">
        <v>152</v>
      </c>
      <c r="I2" s="49" t="s">
        <v>153</v>
      </c>
      <c r="J2" s="49" t="s">
        <v>155</v>
      </c>
    </row>
    <row r="3" spans="1:10" ht="12.75" customHeight="1" x14ac:dyDescent="0.25">
      <c r="A3" s="22" t="s">
        <v>156</v>
      </c>
      <c r="B3" s="50">
        <v>1800000</v>
      </c>
      <c r="C3" s="10" t="str">
        <f t="shared" ref="C3:C6" si="0">IF(B3&gt;=$B$9,"Si","No")</f>
        <v>No</v>
      </c>
      <c r="D3" s="51">
        <f t="shared" ref="D3:D6" si="1">IF(B3&gt;=$B$9,B3*$B$10,0)</f>
        <v>0</v>
      </c>
      <c r="E3" s="52">
        <v>130000</v>
      </c>
      <c r="F3" s="53">
        <f t="shared" ref="F3:F6" si="2">+B3+E3</f>
        <v>1930000</v>
      </c>
      <c r="H3" s="11" t="s">
        <v>73</v>
      </c>
      <c r="I3" s="54">
        <v>0</v>
      </c>
      <c r="J3" s="55">
        <v>1930000</v>
      </c>
    </row>
    <row r="4" spans="1:10" ht="12.75" customHeight="1" x14ac:dyDescent="0.25">
      <c r="A4" s="22" t="s">
        <v>55</v>
      </c>
      <c r="B4" s="50">
        <v>2400000</v>
      </c>
      <c r="C4" s="10" t="str">
        <f t="shared" si="0"/>
        <v>Si</v>
      </c>
      <c r="D4" s="51">
        <f t="shared" si="1"/>
        <v>240000</v>
      </c>
      <c r="E4" s="52">
        <v>180000</v>
      </c>
      <c r="F4" s="53">
        <f t="shared" si="2"/>
        <v>2580000</v>
      </c>
      <c r="H4" s="11" t="s">
        <v>74</v>
      </c>
      <c r="I4" s="54">
        <v>240000</v>
      </c>
      <c r="J4" s="55">
        <v>2580000</v>
      </c>
    </row>
    <row r="5" spans="1:10" ht="12.75" customHeight="1" x14ac:dyDescent="0.25">
      <c r="A5" s="56" t="s">
        <v>101</v>
      </c>
      <c r="B5" s="57">
        <v>3000000</v>
      </c>
      <c r="C5" s="10" t="str">
        <f t="shared" si="0"/>
        <v>Si</v>
      </c>
      <c r="D5" s="51">
        <f t="shared" si="1"/>
        <v>300000</v>
      </c>
      <c r="E5" s="52">
        <v>240000</v>
      </c>
      <c r="F5" s="53">
        <f t="shared" si="2"/>
        <v>3240000</v>
      </c>
      <c r="H5" s="11" t="s">
        <v>74</v>
      </c>
      <c r="I5" s="54">
        <v>300000</v>
      </c>
      <c r="J5" s="55">
        <v>3240000</v>
      </c>
    </row>
    <row r="6" spans="1:10" ht="12.75" customHeight="1" x14ac:dyDescent="0.25">
      <c r="A6" s="22" t="s">
        <v>157</v>
      </c>
      <c r="B6" s="50">
        <v>1500000</v>
      </c>
      <c r="C6" s="10" t="str">
        <f t="shared" si="0"/>
        <v>No</v>
      </c>
      <c r="D6" s="51">
        <f t="shared" si="1"/>
        <v>0</v>
      </c>
      <c r="E6" s="52">
        <v>170000</v>
      </c>
      <c r="F6" s="53">
        <f t="shared" si="2"/>
        <v>1670000</v>
      </c>
      <c r="H6" s="11" t="s">
        <v>73</v>
      </c>
      <c r="I6" s="54">
        <v>0</v>
      </c>
      <c r="J6" s="55">
        <v>1670000</v>
      </c>
    </row>
    <row r="7" spans="1:10" ht="12.75" customHeight="1" x14ac:dyDescent="0.25"/>
    <row r="8" spans="1:10" ht="12.75" customHeight="1" x14ac:dyDescent="0.25"/>
    <row r="9" spans="1:10" ht="12.75" customHeight="1" x14ac:dyDescent="0.25">
      <c r="A9" s="58" t="s">
        <v>158</v>
      </c>
      <c r="B9" s="59">
        <v>2000000</v>
      </c>
      <c r="D9" s="60" t="s">
        <v>159</v>
      </c>
    </row>
    <row r="10" spans="1:10" ht="12.75" customHeight="1" x14ac:dyDescent="0.25">
      <c r="A10" s="58" t="s">
        <v>160</v>
      </c>
      <c r="B10" s="61">
        <v>0.1</v>
      </c>
    </row>
    <row r="11" spans="1:10" ht="12.75" customHeight="1" x14ac:dyDescent="0.25"/>
    <row r="12" spans="1:10" ht="12.75" customHeight="1" x14ac:dyDescent="0.25"/>
    <row r="13" spans="1:10" ht="12.75" customHeight="1" x14ac:dyDescent="0.25"/>
    <row r="14" spans="1:10" ht="12.75" customHeight="1" x14ac:dyDescent="0.25"/>
    <row r="15" spans="1:10" ht="12.75" customHeight="1" x14ac:dyDescent="0.25"/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5" right="0.75" top="1" bottom="1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AE1000"/>
  <sheetViews>
    <sheetView showGridLines="0" workbookViewId="0"/>
  </sheetViews>
  <sheetFormatPr baseColWidth="10" defaultColWidth="12.6640625" defaultRowHeight="15" customHeight="1" x14ac:dyDescent="0.25"/>
  <cols>
    <col min="1" max="1" width="17.6640625" customWidth="1"/>
    <col min="2" max="2" width="11.77734375" customWidth="1"/>
    <col min="3" max="3" width="31.77734375" customWidth="1"/>
    <col min="4" max="4" width="15.21875" customWidth="1"/>
    <col min="5" max="5" width="21.21875" customWidth="1"/>
    <col min="6" max="6" width="13.109375" customWidth="1"/>
    <col min="7" max="7" width="15" customWidth="1"/>
    <col min="8" max="8" width="13.88671875" customWidth="1"/>
    <col min="9" max="9" width="12.77734375" customWidth="1"/>
    <col min="10" max="10" width="15.109375" customWidth="1"/>
    <col min="11" max="11" width="19.33203125" customWidth="1"/>
    <col min="12" max="12" width="13.33203125" customWidth="1"/>
    <col min="13" max="13" width="19" customWidth="1"/>
    <col min="14" max="14" width="21.21875" customWidth="1"/>
    <col min="15" max="15" width="18.77734375" customWidth="1"/>
    <col min="16" max="16" width="19" customWidth="1"/>
    <col min="17" max="17" width="16.21875" customWidth="1"/>
    <col min="18" max="18" width="16.77734375" customWidth="1"/>
    <col min="19" max="20" width="17.88671875" customWidth="1"/>
    <col min="21" max="31" width="9" customWidth="1"/>
  </cols>
  <sheetData>
    <row r="1" spans="1:31" ht="13.2" x14ac:dyDescent="0.25">
      <c r="A1" s="3"/>
      <c r="B1" s="3"/>
      <c r="C1" s="1" t="s">
        <v>161</v>
      </c>
      <c r="D1" s="3"/>
      <c r="E1" s="62" t="s">
        <v>162</v>
      </c>
      <c r="F1" s="62">
        <v>0.04</v>
      </c>
      <c r="G1" s="3"/>
      <c r="H1" s="3"/>
      <c r="I1" s="62" t="s">
        <v>163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3.2" x14ac:dyDescent="0.25">
      <c r="A2" s="3"/>
      <c r="B2" s="3"/>
      <c r="C2" s="1" t="s">
        <v>164</v>
      </c>
      <c r="D2" s="3"/>
      <c r="E2" s="62" t="s">
        <v>165</v>
      </c>
      <c r="F2" s="62">
        <v>5.2999999999999999E-2</v>
      </c>
      <c r="G2" s="3"/>
      <c r="H2" s="3"/>
      <c r="I2" s="62">
        <v>18358.89</v>
      </c>
      <c r="J2" s="3" t="s">
        <v>166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2.75" customHeight="1" x14ac:dyDescent="0.25">
      <c r="A4" s="3" t="s">
        <v>167</v>
      </c>
      <c r="B4" s="3" t="s">
        <v>168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2.75" customHeight="1" x14ac:dyDescent="0.25">
      <c r="A5" s="3" t="s">
        <v>169</v>
      </c>
      <c r="B5" s="3" t="s">
        <v>170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2.75" customHeight="1" x14ac:dyDescent="0.25">
      <c r="A6" s="3" t="s">
        <v>171</v>
      </c>
      <c r="B6" s="3" t="s">
        <v>172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2.75" customHeight="1" x14ac:dyDescent="0.25">
      <c r="A7" s="3" t="s">
        <v>173</v>
      </c>
      <c r="B7" s="3" t="s">
        <v>170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1.25" customHeight="1" x14ac:dyDescent="0.25">
      <c r="A8" s="3" t="s">
        <v>174</v>
      </c>
      <c r="B8" s="3" t="s">
        <v>170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3.2" x14ac:dyDescent="0.25">
      <c r="A9" s="3" t="s">
        <v>175</v>
      </c>
      <c r="B9" s="3" t="s">
        <v>176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3.2" x14ac:dyDescent="0.25">
      <c r="A10" s="3" t="s">
        <v>177</v>
      </c>
      <c r="B10" s="3" t="s">
        <v>170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3.2" x14ac:dyDescent="0.25">
      <c r="A11" s="3" t="s">
        <v>178</v>
      </c>
      <c r="B11" s="3" t="s">
        <v>179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3.2" x14ac:dyDescent="0.25">
      <c r="A12" s="3" t="s">
        <v>180</v>
      </c>
      <c r="B12" s="3" t="s">
        <v>170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3.2" x14ac:dyDescent="0.25">
      <c r="A13" s="3" t="s">
        <v>181</v>
      </c>
      <c r="B13" s="3" t="s">
        <v>182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3.2" x14ac:dyDescent="0.25">
      <c r="A14" s="3" t="s">
        <v>183</v>
      </c>
      <c r="B14" s="3" t="s">
        <v>184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3.2" x14ac:dyDescent="0.25">
      <c r="A15" s="3"/>
      <c r="B15" s="3"/>
      <c r="C15" s="3"/>
      <c r="D15" s="3"/>
      <c r="E15" s="3"/>
      <c r="F15" s="3"/>
      <c r="G15" s="3"/>
      <c r="H15" s="3"/>
      <c r="I15" s="3"/>
      <c r="J15" s="6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3.2" x14ac:dyDescent="0.25">
      <c r="A16" s="84" t="s">
        <v>185</v>
      </c>
      <c r="B16" s="85"/>
      <c r="C16" s="86"/>
      <c r="D16" s="84" t="s">
        <v>186</v>
      </c>
      <c r="E16" s="85"/>
      <c r="F16" s="85"/>
      <c r="G16" s="85"/>
      <c r="H16" s="85"/>
      <c r="I16" s="85"/>
      <c r="J16" s="85"/>
      <c r="K16" s="85"/>
      <c r="L16" s="87"/>
      <c r="M16" s="84" t="s">
        <v>187</v>
      </c>
      <c r="N16" s="85"/>
      <c r="O16" s="85"/>
      <c r="P16" s="85"/>
      <c r="Q16" s="85"/>
      <c r="R16" s="8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.6" x14ac:dyDescent="0.3">
      <c r="A17" s="64" t="s">
        <v>188</v>
      </c>
      <c r="B17" s="64" t="s">
        <v>189</v>
      </c>
      <c r="C17" s="64" t="s">
        <v>190</v>
      </c>
      <c r="D17" s="65" t="s">
        <v>191</v>
      </c>
      <c r="E17" s="65" t="s">
        <v>192</v>
      </c>
      <c r="F17" s="65" t="s">
        <v>193</v>
      </c>
      <c r="G17" s="65" t="s">
        <v>194</v>
      </c>
      <c r="H17" s="65" t="s">
        <v>195</v>
      </c>
      <c r="I17" s="65" t="s">
        <v>196</v>
      </c>
      <c r="J17" s="65" t="s">
        <v>197</v>
      </c>
      <c r="K17" s="65" t="s">
        <v>198</v>
      </c>
      <c r="L17" s="65" t="s">
        <v>199</v>
      </c>
      <c r="M17" s="66" t="s">
        <v>200</v>
      </c>
      <c r="N17" s="66" t="s">
        <v>201</v>
      </c>
      <c r="O17" s="66" t="s">
        <v>202</v>
      </c>
      <c r="P17" s="66" t="s">
        <v>203</v>
      </c>
      <c r="Q17" s="66" t="s">
        <v>204</v>
      </c>
      <c r="R17" s="66" t="s">
        <v>205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3.2" x14ac:dyDescent="0.25">
      <c r="A18" s="58">
        <v>1</v>
      </c>
      <c r="B18" s="58" t="s">
        <v>206</v>
      </c>
      <c r="C18" s="58" t="s">
        <v>207</v>
      </c>
      <c r="D18" s="9" t="s">
        <v>208</v>
      </c>
      <c r="E18" s="9">
        <v>5000000</v>
      </c>
      <c r="F18" s="9">
        <v>6</v>
      </c>
      <c r="G18" s="10"/>
      <c r="H18" s="67"/>
      <c r="I18" s="67"/>
      <c r="J18" s="67"/>
      <c r="K18" s="9">
        <v>5</v>
      </c>
      <c r="L18" s="67"/>
      <c r="M18" s="10"/>
      <c r="N18" s="10"/>
      <c r="O18" s="67"/>
      <c r="P18" s="67"/>
      <c r="Q18" s="10"/>
      <c r="R18" s="67"/>
      <c r="S18" s="6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3.2" x14ac:dyDescent="0.25">
      <c r="A19" s="58">
        <v>2</v>
      </c>
      <c r="B19" s="58" t="s">
        <v>209</v>
      </c>
      <c r="C19" s="58" t="s">
        <v>210</v>
      </c>
      <c r="D19" s="9" t="s">
        <v>208</v>
      </c>
      <c r="E19" s="9">
        <v>530000</v>
      </c>
      <c r="F19" s="9">
        <v>6</v>
      </c>
      <c r="G19" s="10"/>
      <c r="H19" s="67"/>
      <c r="I19" s="67"/>
      <c r="J19" s="67"/>
      <c r="K19" s="9">
        <v>3</v>
      </c>
      <c r="L19" s="67"/>
      <c r="M19" s="10"/>
      <c r="N19" s="10"/>
      <c r="O19" s="67"/>
      <c r="P19" s="67"/>
      <c r="Q19" s="10"/>
      <c r="R19" s="6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3.2" x14ac:dyDescent="0.25">
      <c r="A20" s="58">
        <v>3</v>
      </c>
      <c r="B20" s="58" t="s">
        <v>211</v>
      </c>
      <c r="C20" s="58" t="s">
        <v>212</v>
      </c>
      <c r="D20" s="9" t="s">
        <v>213</v>
      </c>
      <c r="E20" s="9">
        <v>810000</v>
      </c>
      <c r="F20" s="9">
        <v>24</v>
      </c>
      <c r="G20" s="10"/>
      <c r="H20" s="67"/>
      <c r="I20" s="67"/>
      <c r="J20" s="67"/>
      <c r="K20" s="9">
        <v>3</v>
      </c>
      <c r="L20" s="67"/>
      <c r="M20" s="10"/>
      <c r="N20" s="10"/>
      <c r="O20" s="67"/>
      <c r="P20" s="67"/>
      <c r="Q20" s="10"/>
      <c r="R20" s="6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.75" customHeight="1" x14ac:dyDescent="0.25">
      <c r="A21" s="58">
        <v>4</v>
      </c>
      <c r="B21" s="58" t="s">
        <v>214</v>
      </c>
      <c r="C21" s="58" t="s">
        <v>215</v>
      </c>
      <c r="D21" s="9" t="s">
        <v>216</v>
      </c>
      <c r="E21" s="9">
        <v>1090000</v>
      </c>
      <c r="F21" s="9">
        <v>18</v>
      </c>
      <c r="G21" s="10"/>
      <c r="H21" s="67"/>
      <c r="I21" s="67"/>
      <c r="J21" s="67"/>
      <c r="K21" s="9">
        <v>12</v>
      </c>
      <c r="L21" s="67"/>
      <c r="M21" s="10"/>
      <c r="N21" s="10"/>
      <c r="O21" s="67"/>
      <c r="P21" s="67"/>
      <c r="Q21" s="10"/>
      <c r="R21" s="6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.75" customHeight="1" x14ac:dyDescent="0.25">
      <c r="A22" s="58">
        <v>5</v>
      </c>
      <c r="B22" s="58" t="s">
        <v>217</v>
      </c>
      <c r="C22" s="58" t="s">
        <v>218</v>
      </c>
      <c r="D22" s="9" t="s">
        <v>208</v>
      </c>
      <c r="E22" s="9">
        <v>1370000</v>
      </c>
      <c r="F22" s="9">
        <v>18</v>
      </c>
      <c r="G22" s="10"/>
      <c r="H22" s="67"/>
      <c r="I22" s="67"/>
      <c r="J22" s="67"/>
      <c r="K22" s="9">
        <v>18</v>
      </c>
      <c r="L22" s="67"/>
      <c r="M22" s="10"/>
      <c r="N22" s="10"/>
      <c r="O22" s="67"/>
      <c r="P22" s="67"/>
      <c r="Q22" s="10"/>
      <c r="R22" s="6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.75" customHeight="1" x14ac:dyDescent="0.25">
      <c r="A23" s="58">
        <v>6</v>
      </c>
      <c r="B23" s="58" t="s">
        <v>219</v>
      </c>
      <c r="C23" s="58" t="s">
        <v>220</v>
      </c>
      <c r="D23" s="9" t="s">
        <v>208</v>
      </c>
      <c r="E23" s="9">
        <v>1650000</v>
      </c>
      <c r="F23" s="9">
        <v>12</v>
      </c>
      <c r="G23" s="10"/>
      <c r="H23" s="67"/>
      <c r="I23" s="67"/>
      <c r="J23" s="67"/>
      <c r="K23" s="9">
        <v>3</v>
      </c>
      <c r="L23" s="67"/>
      <c r="M23" s="10"/>
      <c r="N23" s="10"/>
      <c r="O23" s="67"/>
      <c r="P23" s="67"/>
      <c r="Q23" s="10"/>
      <c r="R23" s="6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.75" customHeight="1" x14ac:dyDescent="0.25">
      <c r="A24" s="58">
        <v>7</v>
      </c>
      <c r="B24" s="58" t="s">
        <v>221</v>
      </c>
      <c r="C24" s="58" t="s">
        <v>222</v>
      </c>
      <c r="D24" s="9" t="s">
        <v>213</v>
      </c>
      <c r="E24" s="9">
        <v>250000</v>
      </c>
      <c r="F24" s="9">
        <v>6</v>
      </c>
      <c r="G24" s="10"/>
      <c r="H24" s="67"/>
      <c r="I24" s="67"/>
      <c r="J24" s="67"/>
      <c r="K24" s="9">
        <v>3</v>
      </c>
      <c r="L24" s="67"/>
      <c r="M24" s="10"/>
      <c r="N24" s="10"/>
      <c r="O24" s="67"/>
      <c r="P24" s="67"/>
      <c r="Q24" s="10"/>
      <c r="R24" s="6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.75" customHeight="1" x14ac:dyDescent="0.25">
      <c r="A25" s="58">
        <v>8</v>
      </c>
      <c r="B25" s="58" t="s">
        <v>223</v>
      </c>
      <c r="C25" s="58" t="s">
        <v>224</v>
      </c>
      <c r="D25" s="9" t="s">
        <v>216</v>
      </c>
      <c r="E25" s="9">
        <v>530000</v>
      </c>
      <c r="F25" s="9">
        <v>24</v>
      </c>
      <c r="G25" s="10"/>
      <c r="H25" s="67"/>
      <c r="I25" s="67"/>
      <c r="J25" s="67"/>
      <c r="K25" s="9">
        <v>12</v>
      </c>
      <c r="L25" s="67"/>
      <c r="M25" s="10"/>
      <c r="N25" s="10"/>
      <c r="O25" s="67"/>
      <c r="P25" s="67"/>
      <c r="Q25" s="10"/>
      <c r="R25" s="6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 x14ac:dyDescent="0.25">
      <c r="A26" s="58">
        <v>9</v>
      </c>
      <c r="B26" s="58" t="s">
        <v>225</v>
      </c>
      <c r="C26" s="58" t="s">
        <v>226</v>
      </c>
      <c r="D26" s="9" t="s">
        <v>208</v>
      </c>
      <c r="E26" s="9">
        <v>810000</v>
      </c>
      <c r="F26" s="9">
        <v>18</v>
      </c>
      <c r="G26" s="10"/>
      <c r="H26" s="67"/>
      <c r="I26" s="67"/>
      <c r="J26" s="67"/>
      <c r="K26" s="9">
        <v>11</v>
      </c>
      <c r="L26" s="67"/>
      <c r="M26" s="10"/>
      <c r="N26" s="10"/>
      <c r="O26" s="67"/>
      <c r="P26" s="67"/>
      <c r="Q26" s="10"/>
      <c r="R26" s="6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 x14ac:dyDescent="0.25">
      <c r="A27" s="58">
        <v>10</v>
      </c>
      <c r="B27" s="58" t="s">
        <v>227</v>
      </c>
      <c r="C27" s="58" t="s">
        <v>226</v>
      </c>
      <c r="D27" s="9" t="s">
        <v>208</v>
      </c>
      <c r="E27" s="9">
        <v>1090000</v>
      </c>
      <c r="F27" s="9">
        <v>3</v>
      </c>
      <c r="G27" s="10"/>
      <c r="H27" s="67"/>
      <c r="I27" s="67"/>
      <c r="J27" s="67"/>
      <c r="K27" s="9">
        <v>3</v>
      </c>
      <c r="L27" s="67"/>
      <c r="M27" s="10"/>
      <c r="N27" s="10"/>
      <c r="O27" s="67"/>
      <c r="P27" s="67"/>
      <c r="Q27" s="10"/>
      <c r="R27" s="6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 x14ac:dyDescent="0.25">
      <c r="A29" s="3"/>
      <c r="B29" s="11" t="s">
        <v>228</v>
      </c>
      <c r="C29" s="10"/>
      <c r="D29" s="11" t="s">
        <v>95</v>
      </c>
      <c r="E29" s="10"/>
      <c r="F29" s="3"/>
      <c r="G29" s="3"/>
      <c r="H29" s="67"/>
      <c r="I29" s="67"/>
      <c r="J29" s="67"/>
      <c r="K29" s="3"/>
      <c r="L29" s="67"/>
      <c r="M29" s="3"/>
      <c r="N29" s="3"/>
      <c r="O29" s="67"/>
      <c r="P29" s="67"/>
      <c r="R29" s="6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 x14ac:dyDescent="0.25">
      <c r="A30" s="3"/>
      <c r="B30" s="3"/>
      <c r="C30" s="3"/>
      <c r="D30" s="11" t="s">
        <v>229</v>
      </c>
      <c r="E30" s="10"/>
      <c r="F30" s="3"/>
      <c r="G30" s="3"/>
      <c r="H30" s="67"/>
      <c r="I30" s="67"/>
      <c r="J30" s="67"/>
      <c r="K30" s="3"/>
      <c r="L30" s="67"/>
      <c r="M30" s="3"/>
      <c r="N30" s="3"/>
      <c r="O30" s="67"/>
      <c r="P30" s="67"/>
      <c r="R30" s="6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63"/>
      <c r="R32" s="3"/>
    </row>
    <row r="33" spans="1:31" ht="15.75" customHeight="1" x14ac:dyDescent="0.25">
      <c r="A33" s="84" t="s">
        <v>185</v>
      </c>
      <c r="B33" s="85"/>
      <c r="C33" s="86"/>
      <c r="D33" s="84" t="s">
        <v>186</v>
      </c>
      <c r="E33" s="85"/>
      <c r="F33" s="85"/>
      <c r="G33" s="85"/>
      <c r="H33" s="85"/>
      <c r="I33" s="85"/>
      <c r="J33" s="85"/>
      <c r="K33" s="85"/>
      <c r="L33" s="87"/>
      <c r="M33" s="84" t="s">
        <v>187</v>
      </c>
      <c r="N33" s="85"/>
      <c r="O33" s="85"/>
      <c r="P33" s="85"/>
      <c r="Q33" s="85"/>
      <c r="R33" s="87"/>
    </row>
    <row r="34" spans="1:31" ht="15.75" customHeight="1" x14ac:dyDescent="0.3">
      <c r="A34" s="64" t="s">
        <v>188</v>
      </c>
      <c r="B34" s="64" t="s">
        <v>189</v>
      </c>
      <c r="C34" s="64" t="s">
        <v>190</v>
      </c>
      <c r="D34" s="65" t="s">
        <v>191</v>
      </c>
      <c r="E34" s="65" t="s">
        <v>192</v>
      </c>
      <c r="F34" s="65" t="s">
        <v>193</v>
      </c>
      <c r="G34" s="65" t="s">
        <v>194</v>
      </c>
      <c r="H34" s="65" t="s">
        <v>195</v>
      </c>
      <c r="I34" s="65" t="s">
        <v>196</v>
      </c>
      <c r="J34" s="65" t="s">
        <v>197</v>
      </c>
      <c r="K34" s="65" t="s">
        <v>198</v>
      </c>
      <c r="L34" s="65" t="s">
        <v>199</v>
      </c>
      <c r="M34" s="66" t="s">
        <v>200</v>
      </c>
      <c r="N34" s="66" t="s">
        <v>201</v>
      </c>
      <c r="O34" s="66" t="s">
        <v>202</v>
      </c>
      <c r="P34" s="66" t="s">
        <v>203</v>
      </c>
      <c r="Q34" s="66" t="s">
        <v>204</v>
      </c>
      <c r="R34" s="66" t="s">
        <v>205</v>
      </c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</row>
    <row r="35" spans="1:31" ht="15.75" customHeight="1" x14ac:dyDescent="0.25">
      <c r="A35" s="58">
        <v>1</v>
      </c>
      <c r="B35" s="58" t="s">
        <v>206</v>
      </c>
      <c r="C35" s="58" t="s">
        <v>207</v>
      </c>
      <c r="D35" s="9" t="s">
        <v>208</v>
      </c>
      <c r="E35" s="9">
        <v>5000000</v>
      </c>
      <c r="F35" s="9">
        <v>6</v>
      </c>
      <c r="G35" s="10" t="s">
        <v>230</v>
      </c>
      <c r="H35" s="67">
        <v>833333.33333333337</v>
      </c>
      <c r="I35" s="67">
        <v>866666.66666666674</v>
      </c>
      <c r="J35" s="10">
        <v>5200000</v>
      </c>
      <c r="K35" s="9">
        <v>5</v>
      </c>
      <c r="L35" s="67">
        <v>4333333.333333334</v>
      </c>
      <c r="M35" s="10">
        <v>1</v>
      </c>
      <c r="N35" s="10" t="s">
        <v>231</v>
      </c>
      <c r="O35" s="67">
        <v>866666.66666666674</v>
      </c>
      <c r="P35" s="67">
        <v>912600</v>
      </c>
      <c r="Q35" s="10" t="s">
        <v>232</v>
      </c>
      <c r="R35" s="67">
        <v>49.708887628827242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x14ac:dyDescent="0.25">
      <c r="A36" s="58">
        <v>2</v>
      </c>
      <c r="B36" s="58" t="s">
        <v>209</v>
      </c>
      <c r="C36" s="58" t="s">
        <v>210</v>
      </c>
      <c r="D36" s="9" t="s">
        <v>208</v>
      </c>
      <c r="E36" s="9">
        <v>530000</v>
      </c>
      <c r="F36" s="9">
        <v>6</v>
      </c>
      <c r="G36" s="10" t="s">
        <v>230</v>
      </c>
      <c r="H36" s="67">
        <v>88333.333333333328</v>
      </c>
      <c r="I36" s="67">
        <v>91866.666666666657</v>
      </c>
      <c r="J36" s="10">
        <v>551200</v>
      </c>
      <c r="K36" s="9">
        <v>3</v>
      </c>
      <c r="L36" s="67">
        <v>275600</v>
      </c>
      <c r="M36" s="10">
        <v>3</v>
      </c>
      <c r="N36" s="10" t="s">
        <v>231</v>
      </c>
      <c r="O36" s="67">
        <v>275600</v>
      </c>
      <c r="P36" s="67">
        <v>290206.8</v>
      </c>
      <c r="Q36" s="10" t="s">
        <v>232</v>
      </c>
      <c r="R36" s="67">
        <v>15.807426265967059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x14ac:dyDescent="0.25">
      <c r="A37" s="58">
        <v>3</v>
      </c>
      <c r="B37" s="58" t="s">
        <v>211</v>
      </c>
      <c r="C37" s="58" t="s">
        <v>212</v>
      </c>
      <c r="D37" s="9" t="s">
        <v>213</v>
      </c>
      <c r="E37" s="9">
        <v>810000</v>
      </c>
      <c r="F37" s="9">
        <v>24</v>
      </c>
      <c r="G37" s="10" t="s">
        <v>230</v>
      </c>
      <c r="H37" s="67">
        <v>33750</v>
      </c>
      <c r="I37" s="67">
        <v>35100</v>
      </c>
      <c r="J37" s="10">
        <v>842400</v>
      </c>
      <c r="K37" s="9">
        <v>3</v>
      </c>
      <c r="L37" s="67">
        <v>105300</v>
      </c>
      <c r="M37" s="10">
        <v>21</v>
      </c>
      <c r="N37" s="10" t="s">
        <v>233</v>
      </c>
      <c r="O37" s="67">
        <v>737100</v>
      </c>
      <c r="P37" s="67">
        <v>776166.3</v>
      </c>
      <c r="Q37" s="10" t="s">
        <v>232</v>
      </c>
      <c r="R37" s="67">
        <v>42.277408928317563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 x14ac:dyDescent="0.25">
      <c r="A38" s="58">
        <v>4</v>
      </c>
      <c r="B38" s="58" t="s">
        <v>214</v>
      </c>
      <c r="C38" s="58" t="s">
        <v>215</v>
      </c>
      <c r="D38" s="9" t="s">
        <v>216</v>
      </c>
      <c r="E38" s="9">
        <v>1090000</v>
      </c>
      <c r="F38" s="9">
        <v>18</v>
      </c>
      <c r="G38" s="10" t="s">
        <v>230</v>
      </c>
      <c r="H38" s="67">
        <v>60555.555555555555</v>
      </c>
      <c r="I38" s="67">
        <v>62977.777777777774</v>
      </c>
      <c r="J38" s="10">
        <v>1133600</v>
      </c>
      <c r="K38" s="9">
        <v>12</v>
      </c>
      <c r="L38" s="67">
        <v>755733.33333333326</v>
      </c>
      <c r="M38" s="10">
        <v>6</v>
      </c>
      <c r="N38" s="10" t="s">
        <v>233</v>
      </c>
      <c r="O38" s="67">
        <v>377866.66666666663</v>
      </c>
      <c r="P38" s="67">
        <v>397893.6</v>
      </c>
      <c r="Q38" s="10" t="s">
        <v>232</v>
      </c>
      <c r="R38" s="67">
        <v>21.673075006168673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 x14ac:dyDescent="0.25">
      <c r="A39" s="58">
        <v>5</v>
      </c>
      <c r="B39" s="58" t="s">
        <v>217</v>
      </c>
      <c r="C39" s="58" t="s">
        <v>218</v>
      </c>
      <c r="D39" s="9" t="s">
        <v>208</v>
      </c>
      <c r="E39" s="9">
        <v>1370000</v>
      </c>
      <c r="F39" s="9">
        <v>18</v>
      </c>
      <c r="G39" s="10" t="s">
        <v>230</v>
      </c>
      <c r="H39" s="67">
        <v>76111.111111111109</v>
      </c>
      <c r="I39" s="67">
        <v>79155.555555555547</v>
      </c>
      <c r="J39" s="10">
        <v>1424800</v>
      </c>
      <c r="K39" s="9">
        <v>18</v>
      </c>
      <c r="L39" s="67">
        <v>1424800</v>
      </c>
      <c r="M39" s="10">
        <v>0</v>
      </c>
      <c r="N39" s="10" t="s">
        <v>231</v>
      </c>
      <c r="O39" s="67">
        <v>0</v>
      </c>
      <c r="P39" s="67">
        <v>0</v>
      </c>
      <c r="Q39" s="10" t="s">
        <v>234</v>
      </c>
      <c r="R39" s="67">
        <v>0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 x14ac:dyDescent="0.25">
      <c r="A40" s="58">
        <v>6</v>
      </c>
      <c r="B40" s="58" t="s">
        <v>219</v>
      </c>
      <c r="C40" s="58" t="s">
        <v>220</v>
      </c>
      <c r="D40" s="9" t="s">
        <v>208</v>
      </c>
      <c r="E40" s="9">
        <v>1650000</v>
      </c>
      <c r="F40" s="9">
        <v>12</v>
      </c>
      <c r="G40" s="10" t="s">
        <v>230</v>
      </c>
      <c r="H40" s="67">
        <v>137500</v>
      </c>
      <c r="I40" s="67">
        <v>143000</v>
      </c>
      <c r="J40" s="10">
        <v>1716000</v>
      </c>
      <c r="K40" s="9">
        <v>3</v>
      </c>
      <c r="L40" s="67">
        <v>429000</v>
      </c>
      <c r="M40" s="10">
        <v>9</v>
      </c>
      <c r="N40" s="10" t="s">
        <v>233</v>
      </c>
      <c r="O40" s="67">
        <v>1287000</v>
      </c>
      <c r="P40" s="67">
        <v>1355211</v>
      </c>
      <c r="Q40" s="10" t="s">
        <v>232</v>
      </c>
      <c r="R40" s="67">
        <v>73.817698128808445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 x14ac:dyDescent="0.25">
      <c r="A41" s="58">
        <v>7</v>
      </c>
      <c r="B41" s="58" t="s">
        <v>221</v>
      </c>
      <c r="C41" s="58" t="s">
        <v>222</v>
      </c>
      <c r="D41" s="9" t="s">
        <v>213</v>
      </c>
      <c r="E41" s="9">
        <v>250000</v>
      </c>
      <c r="F41" s="9">
        <v>6</v>
      </c>
      <c r="G41" s="10" t="s">
        <v>235</v>
      </c>
      <c r="H41" s="67">
        <v>41666.666666666664</v>
      </c>
      <c r="I41" s="67">
        <v>43333.333333333328</v>
      </c>
      <c r="J41" s="10">
        <v>260000</v>
      </c>
      <c r="K41" s="9">
        <v>3</v>
      </c>
      <c r="L41" s="67">
        <v>130000</v>
      </c>
      <c r="M41" s="10">
        <v>3</v>
      </c>
      <c r="N41" s="10" t="s">
        <v>231</v>
      </c>
      <c r="O41" s="67">
        <v>130000</v>
      </c>
      <c r="P41" s="67">
        <v>136890</v>
      </c>
      <c r="Q41" s="10" t="s">
        <v>232</v>
      </c>
      <c r="R41" s="67">
        <v>7.4563331443240832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 x14ac:dyDescent="0.25">
      <c r="A42" s="58">
        <v>8</v>
      </c>
      <c r="B42" s="58" t="s">
        <v>223</v>
      </c>
      <c r="C42" s="58" t="s">
        <v>224</v>
      </c>
      <c r="D42" s="9" t="s">
        <v>216</v>
      </c>
      <c r="E42" s="9">
        <v>530000</v>
      </c>
      <c r="F42" s="9">
        <v>24</v>
      </c>
      <c r="G42" s="10" t="s">
        <v>230</v>
      </c>
      <c r="H42" s="67">
        <v>22083.333333333332</v>
      </c>
      <c r="I42" s="67">
        <v>22966.666666666664</v>
      </c>
      <c r="J42" s="10">
        <v>551200</v>
      </c>
      <c r="K42" s="9">
        <v>12</v>
      </c>
      <c r="L42" s="67">
        <v>275600</v>
      </c>
      <c r="M42" s="10">
        <v>12</v>
      </c>
      <c r="N42" s="10" t="s">
        <v>233</v>
      </c>
      <c r="O42" s="67">
        <v>275600</v>
      </c>
      <c r="P42" s="67">
        <v>290206.8</v>
      </c>
      <c r="Q42" s="10" t="s">
        <v>232</v>
      </c>
      <c r="R42" s="67">
        <v>15.807426265967059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 x14ac:dyDescent="0.25">
      <c r="A43" s="58">
        <v>9</v>
      </c>
      <c r="B43" s="58" t="s">
        <v>225</v>
      </c>
      <c r="C43" s="58" t="s">
        <v>226</v>
      </c>
      <c r="D43" s="9" t="s">
        <v>208</v>
      </c>
      <c r="E43" s="9">
        <v>810000</v>
      </c>
      <c r="F43" s="9">
        <v>18</v>
      </c>
      <c r="G43" s="10" t="s">
        <v>230</v>
      </c>
      <c r="H43" s="67">
        <v>45000</v>
      </c>
      <c r="I43" s="67">
        <v>46800</v>
      </c>
      <c r="J43" s="10">
        <v>842400</v>
      </c>
      <c r="K43" s="9">
        <v>11</v>
      </c>
      <c r="L43" s="67">
        <v>514800</v>
      </c>
      <c r="M43" s="10">
        <v>7</v>
      </c>
      <c r="N43" s="10" t="s">
        <v>233</v>
      </c>
      <c r="O43" s="67">
        <v>327600</v>
      </c>
      <c r="P43" s="67">
        <v>344962.8</v>
      </c>
      <c r="Q43" s="10" t="s">
        <v>232</v>
      </c>
      <c r="R43" s="67">
        <v>18.789959523696695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 x14ac:dyDescent="0.25">
      <c r="A44" s="58">
        <v>10</v>
      </c>
      <c r="B44" s="58" t="s">
        <v>227</v>
      </c>
      <c r="C44" s="58" t="s">
        <v>226</v>
      </c>
      <c r="D44" s="9" t="s">
        <v>208</v>
      </c>
      <c r="E44" s="9">
        <v>1090000</v>
      </c>
      <c r="F44" s="9">
        <v>3</v>
      </c>
      <c r="G44" s="10" t="s">
        <v>230</v>
      </c>
      <c r="H44" s="67">
        <v>363333.33333333331</v>
      </c>
      <c r="I44" s="67">
        <v>377866.66666666663</v>
      </c>
      <c r="J44" s="10">
        <v>1133600</v>
      </c>
      <c r="K44" s="9">
        <v>3</v>
      </c>
      <c r="L44" s="67">
        <v>1133600</v>
      </c>
      <c r="M44" s="10">
        <v>0</v>
      </c>
      <c r="N44" s="10" t="s">
        <v>231</v>
      </c>
      <c r="O44" s="67">
        <v>0</v>
      </c>
      <c r="P44" s="67">
        <v>0</v>
      </c>
      <c r="Q44" s="10" t="s">
        <v>234</v>
      </c>
      <c r="R44" s="67">
        <v>0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6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 x14ac:dyDescent="0.25">
      <c r="A46" s="3"/>
      <c r="B46" s="11" t="s">
        <v>228</v>
      </c>
      <c r="C46" s="10">
        <v>10</v>
      </c>
      <c r="D46" s="11" t="s">
        <v>95</v>
      </c>
      <c r="E46" s="10">
        <v>1313000</v>
      </c>
      <c r="F46" s="3"/>
      <c r="G46" s="3"/>
      <c r="H46" s="67">
        <v>170166.66666666666</v>
      </c>
      <c r="I46" s="67">
        <v>176973.33333333334</v>
      </c>
      <c r="J46" s="10">
        <v>1365520</v>
      </c>
      <c r="K46" s="3"/>
      <c r="L46" s="67">
        <v>937776.66666666674</v>
      </c>
      <c r="M46" s="3"/>
      <c r="N46" s="3"/>
      <c r="O46" s="67">
        <v>427743.33333333337</v>
      </c>
      <c r="P46" s="67">
        <v>450413.73</v>
      </c>
      <c r="R46" s="10">
        <v>25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 x14ac:dyDescent="0.25">
      <c r="A47" s="3"/>
      <c r="B47" s="3"/>
      <c r="C47" s="3"/>
      <c r="D47" s="11" t="s">
        <v>229</v>
      </c>
      <c r="E47" s="10">
        <v>13130000</v>
      </c>
      <c r="F47" s="3"/>
      <c r="G47" s="3"/>
      <c r="H47" s="67">
        <v>1701666.6666666665</v>
      </c>
      <c r="I47" s="67">
        <v>1769733.3333333335</v>
      </c>
      <c r="J47" s="10">
        <v>13655200</v>
      </c>
      <c r="K47" s="3"/>
      <c r="L47" s="67">
        <v>9377766.6666666679</v>
      </c>
      <c r="M47" s="3"/>
      <c r="N47" s="3"/>
      <c r="O47" s="67">
        <v>4277433.333333334</v>
      </c>
      <c r="P47" s="67">
        <v>4504137.3</v>
      </c>
      <c r="R47" s="10">
        <v>245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hidden="1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hidden="1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hidden="1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hidden="1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mergeCells count="6">
    <mergeCell ref="A16:C16"/>
    <mergeCell ref="D16:L16"/>
    <mergeCell ref="M16:R16"/>
    <mergeCell ref="A33:C33"/>
    <mergeCell ref="D33:L33"/>
    <mergeCell ref="M33:R33"/>
  </mergeCells>
  <pageMargins left="0.75" right="0.75" top="1" bottom="1" header="0" footer="0"/>
  <pageSetup scale="65" orientation="landscape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14.77734375" customWidth="1"/>
    <col min="2" max="2" width="14.33203125" customWidth="1"/>
    <col min="3" max="3" width="18.33203125" customWidth="1"/>
    <col min="4" max="4" width="18.109375" customWidth="1"/>
    <col min="5" max="5" width="15" customWidth="1"/>
    <col min="6" max="7" width="11.33203125" customWidth="1"/>
    <col min="8" max="8" width="23" customWidth="1"/>
    <col min="9" max="9" width="5.88671875" customWidth="1"/>
    <col min="10" max="10" width="15" customWidth="1"/>
    <col min="11" max="26" width="10.6640625" customWidth="1"/>
  </cols>
  <sheetData>
    <row r="1" spans="1:26" ht="12.75" customHeight="1" x14ac:dyDescent="0.3">
      <c r="A1" s="69" t="s">
        <v>236</v>
      </c>
      <c r="B1" s="88"/>
      <c r="C1" s="89"/>
      <c r="D1" s="89"/>
      <c r="E1" s="89"/>
      <c r="F1" s="89"/>
      <c r="G1" s="89"/>
      <c r="H1" s="9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70"/>
      <c r="B2" s="70"/>
      <c r="C2" s="70"/>
      <c r="D2" s="70"/>
      <c r="E2" s="70"/>
      <c r="F2" s="70"/>
      <c r="G2" s="7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70"/>
      <c r="B3" s="91"/>
      <c r="C3" s="92"/>
      <c r="D3" s="92"/>
      <c r="E3" s="92"/>
      <c r="F3" s="70"/>
      <c r="G3" s="91"/>
      <c r="H3" s="9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70"/>
      <c r="B4" s="71" t="s">
        <v>189</v>
      </c>
      <c r="C4" s="71" t="s">
        <v>237</v>
      </c>
      <c r="D4" s="71" t="s">
        <v>238</v>
      </c>
      <c r="E4" s="71" t="s">
        <v>239</v>
      </c>
      <c r="F4" s="70"/>
      <c r="G4" s="71" t="s">
        <v>189</v>
      </c>
      <c r="H4" s="71" t="s">
        <v>240</v>
      </c>
      <c r="I4" s="3"/>
      <c r="J4" s="71" t="s">
        <v>239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70"/>
      <c r="B5" s="72">
        <v>123455</v>
      </c>
      <c r="C5" s="73">
        <v>155000</v>
      </c>
      <c r="D5" s="74">
        <v>33456</v>
      </c>
      <c r="E5" s="75" t="str">
        <f t="shared" ref="E5:E28" si="0">IF(B5=VLOOKUP(G5,$G$4:$H$28,1,0),IF(D5&lt;=H5,"Cancelado","No Cancelado"),"Rut No Coincide")</f>
        <v>Cancelado</v>
      </c>
      <c r="F5" s="70"/>
      <c r="G5" s="72">
        <v>123455</v>
      </c>
      <c r="H5" s="74">
        <v>33456</v>
      </c>
      <c r="I5" s="3"/>
      <c r="J5" s="76" t="s">
        <v>199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70"/>
      <c r="B6" s="72">
        <v>123456</v>
      </c>
      <c r="C6" s="73">
        <v>36000</v>
      </c>
      <c r="D6" s="74">
        <v>34587</v>
      </c>
      <c r="E6" s="75" t="str">
        <f t="shared" si="0"/>
        <v>Rut No Coincide</v>
      </c>
      <c r="F6" s="70"/>
      <c r="G6" s="72">
        <v>121450</v>
      </c>
      <c r="H6" s="74">
        <v>34587</v>
      </c>
      <c r="I6" s="3"/>
      <c r="J6" s="76" t="s">
        <v>241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70"/>
      <c r="B7" s="72">
        <v>123457</v>
      </c>
      <c r="C7" s="73">
        <v>218500</v>
      </c>
      <c r="D7" s="74">
        <v>34121</v>
      </c>
      <c r="E7" s="75" t="str">
        <f t="shared" si="0"/>
        <v>Cancelado</v>
      </c>
      <c r="F7" s="70"/>
      <c r="G7" s="72">
        <v>123457</v>
      </c>
      <c r="H7" s="74">
        <v>34122</v>
      </c>
      <c r="I7" s="3"/>
      <c r="J7" s="76" t="s">
        <v>199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70"/>
      <c r="B8" s="72">
        <v>123458</v>
      </c>
      <c r="C8" s="73">
        <v>124000</v>
      </c>
      <c r="D8" s="74">
        <v>34455</v>
      </c>
      <c r="E8" s="75" t="str">
        <f t="shared" si="0"/>
        <v>Cancelado</v>
      </c>
      <c r="F8" s="70"/>
      <c r="G8" s="72">
        <v>123458</v>
      </c>
      <c r="H8" s="74">
        <v>34455</v>
      </c>
      <c r="I8" s="3"/>
      <c r="J8" s="76" t="s">
        <v>199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70"/>
      <c r="B9" s="72">
        <v>123459</v>
      </c>
      <c r="C9" s="73">
        <v>29500</v>
      </c>
      <c r="D9" s="74" t="s">
        <v>242</v>
      </c>
      <c r="E9" s="75" t="str">
        <f t="shared" si="0"/>
        <v>No Cancelado</v>
      </c>
      <c r="F9" s="70"/>
      <c r="G9" s="72">
        <v>123459</v>
      </c>
      <c r="H9" s="74">
        <v>34788</v>
      </c>
      <c r="I9" s="3"/>
      <c r="J9" s="76" t="s">
        <v>243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70"/>
      <c r="B10" s="72">
        <v>123460</v>
      </c>
      <c r="C10" s="73">
        <v>38000</v>
      </c>
      <c r="D10" s="74">
        <v>35121</v>
      </c>
      <c r="E10" s="75" t="str">
        <f t="shared" si="0"/>
        <v>Cancelado</v>
      </c>
      <c r="F10" s="70"/>
      <c r="G10" s="72">
        <v>123460</v>
      </c>
      <c r="H10" s="74">
        <v>35121</v>
      </c>
      <c r="I10" s="3"/>
      <c r="J10" s="76" t="s">
        <v>199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70"/>
      <c r="B11" s="72">
        <v>123461</v>
      </c>
      <c r="C11" s="73">
        <v>46500</v>
      </c>
      <c r="D11" s="74">
        <v>35454</v>
      </c>
      <c r="E11" s="75" t="str">
        <f t="shared" si="0"/>
        <v>Rut No Coincide</v>
      </c>
      <c r="F11" s="70"/>
      <c r="G11" s="72">
        <v>126340</v>
      </c>
      <c r="H11" s="74">
        <v>35454</v>
      </c>
      <c r="I11" s="3"/>
      <c r="J11" s="76" t="s">
        <v>241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70"/>
      <c r="B12" s="72">
        <v>123462</v>
      </c>
      <c r="C12" s="73">
        <v>55000</v>
      </c>
      <c r="D12" s="74">
        <v>35787</v>
      </c>
      <c r="E12" s="75" t="str">
        <f t="shared" si="0"/>
        <v>Cancelado</v>
      </c>
      <c r="F12" s="70"/>
      <c r="G12" s="72">
        <v>123462</v>
      </c>
      <c r="H12" s="74">
        <v>35787</v>
      </c>
      <c r="I12" s="3"/>
      <c r="J12" s="76" t="s">
        <v>199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70"/>
      <c r="B13" s="72">
        <v>123463</v>
      </c>
      <c r="C13" s="73">
        <v>63500</v>
      </c>
      <c r="D13" s="74">
        <v>36121</v>
      </c>
      <c r="E13" s="75" t="str">
        <f t="shared" si="0"/>
        <v>No Cancelado</v>
      </c>
      <c r="F13" s="70"/>
      <c r="G13" s="72">
        <v>123463</v>
      </c>
      <c r="H13" s="74">
        <v>36120</v>
      </c>
      <c r="I13" s="3"/>
      <c r="J13" s="76" t="s">
        <v>243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70"/>
      <c r="B14" s="72">
        <v>123464</v>
      </c>
      <c r="C14" s="73">
        <v>72000</v>
      </c>
      <c r="D14" s="74">
        <v>36453</v>
      </c>
      <c r="E14" s="75" t="str">
        <f t="shared" si="0"/>
        <v>Cancelado</v>
      </c>
      <c r="F14" s="70"/>
      <c r="G14" s="72">
        <v>123464</v>
      </c>
      <c r="H14" s="74">
        <v>36453</v>
      </c>
      <c r="I14" s="3"/>
      <c r="J14" s="76" t="s">
        <v>199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70"/>
      <c r="B15" s="72">
        <v>123465</v>
      </c>
      <c r="C15" s="73">
        <v>80500</v>
      </c>
      <c r="D15" s="74">
        <v>36786</v>
      </c>
      <c r="E15" s="75" t="str">
        <f t="shared" si="0"/>
        <v>Cancelado</v>
      </c>
      <c r="F15" s="70"/>
      <c r="G15" s="72">
        <v>123465</v>
      </c>
      <c r="H15" s="74">
        <v>36786</v>
      </c>
      <c r="I15" s="3"/>
      <c r="J15" s="76" t="s">
        <v>199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70"/>
      <c r="B16" s="72">
        <v>123466</v>
      </c>
      <c r="C16" s="73">
        <v>89000</v>
      </c>
      <c r="D16" s="74">
        <v>37119</v>
      </c>
      <c r="E16" s="75" t="str">
        <f t="shared" si="0"/>
        <v>Rut No Coincide</v>
      </c>
      <c r="F16" s="70"/>
      <c r="G16" s="72">
        <v>123453</v>
      </c>
      <c r="H16" s="74">
        <v>37119</v>
      </c>
      <c r="I16" s="3"/>
      <c r="J16" s="76" t="s">
        <v>241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70"/>
      <c r="B17" s="72">
        <v>123467</v>
      </c>
      <c r="C17" s="73">
        <v>97500</v>
      </c>
      <c r="D17" s="74">
        <v>37452</v>
      </c>
      <c r="E17" s="75" t="str">
        <f t="shared" si="0"/>
        <v>Cancelado</v>
      </c>
      <c r="F17" s="70"/>
      <c r="G17" s="72">
        <v>123467</v>
      </c>
      <c r="H17" s="74">
        <v>37452</v>
      </c>
      <c r="I17" s="3"/>
      <c r="J17" s="76" t="s">
        <v>199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70"/>
      <c r="B18" s="72">
        <v>123468</v>
      </c>
      <c r="C18" s="73">
        <v>106000</v>
      </c>
      <c r="D18" s="74">
        <v>37785</v>
      </c>
      <c r="E18" s="75" t="str">
        <f t="shared" si="0"/>
        <v>Cancelado</v>
      </c>
      <c r="F18" s="70"/>
      <c r="G18" s="72">
        <v>123468</v>
      </c>
      <c r="H18" s="74">
        <v>37785</v>
      </c>
      <c r="I18" s="3"/>
      <c r="J18" s="76" t="s">
        <v>199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70"/>
      <c r="B19" s="72">
        <v>123469</v>
      </c>
      <c r="C19" s="73">
        <v>32000</v>
      </c>
      <c r="D19" s="74">
        <v>38119</v>
      </c>
      <c r="E19" s="75" t="str">
        <f t="shared" si="0"/>
        <v>Rut No Coincide</v>
      </c>
      <c r="F19" s="70"/>
      <c r="G19" s="72">
        <v>128620</v>
      </c>
      <c r="H19" s="74">
        <v>38118</v>
      </c>
      <c r="I19" s="3"/>
      <c r="J19" s="76" t="s">
        <v>241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70"/>
      <c r="B20" s="72">
        <v>123470</v>
      </c>
      <c r="C20" s="73">
        <v>45000</v>
      </c>
      <c r="D20" s="74">
        <v>38447</v>
      </c>
      <c r="E20" s="75" t="str">
        <f t="shared" si="0"/>
        <v>Cancelado</v>
      </c>
      <c r="F20" s="70"/>
      <c r="G20" s="72">
        <v>123470</v>
      </c>
      <c r="H20" s="74">
        <v>38451</v>
      </c>
      <c r="I20" s="3"/>
      <c r="J20" s="76" t="s">
        <v>199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70"/>
      <c r="B21" s="72">
        <v>123471</v>
      </c>
      <c r="C21" s="73">
        <v>21000</v>
      </c>
      <c r="D21" s="74">
        <v>38784</v>
      </c>
      <c r="E21" s="75" t="str">
        <f t="shared" si="0"/>
        <v>Cancelado</v>
      </c>
      <c r="F21" s="70"/>
      <c r="G21" s="72">
        <v>123471</v>
      </c>
      <c r="H21" s="74">
        <v>38784</v>
      </c>
      <c r="I21" s="3"/>
      <c r="J21" s="76" t="s">
        <v>199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70"/>
      <c r="B22" s="72">
        <v>123472</v>
      </c>
      <c r="C22" s="73">
        <v>56000</v>
      </c>
      <c r="D22" s="74">
        <v>39117</v>
      </c>
      <c r="E22" s="75" t="str">
        <f t="shared" si="0"/>
        <v>Rut No Coincide</v>
      </c>
      <c r="F22" s="70"/>
      <c r="G22" s="72">
        <v>123410</v>
      </c>
      <c r="H22" s="74">
        <v>39117</v>
      </c>
      <c r="I22" s="3"/>
      <c r="J22" s="76" t="s">
        <v>241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70"/>
      <c r="B23" s="72">
        <v>123473</v>
      </c>
      <c r="C23" s="73">
        <v>88000</v>
      </c>
      <c r="D23" s="74">
        <v>39450</v>
      </c>
      <c r="E23" s="75" t="str">
        <f t="shared" si="0"/>
        <v>Cancelado</v>
      </c>
      <c r="F23" s="70"/>
      <c r="G23" s="72">
        <v>123473</v>
      </c>
      <c r="H23" s="74">
        <v>39450</v>
      </c>
      <c r="I23" s="3"/>
      <c r="J23" s="76" t="s">
        <v>199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70"/>
      <c r="B24" s="72">
        <v>123474</v>
      </c>
      <c r="C24" s="73">
        <v>100000</v>
      </c>
      <c r="D24" s="74">
        <v>39783</v>
      </c>
      <c r="E24" s="75" t="str">
        <f t="shared" si="0"/>
        <v>Cancelado</v>
      </c>
      <c r="F24" s="70"/>
      <c r="G24" s="72">
        <v>123474</v>
      </c>
      <c r="H24" s="74">
        <v>39783</v>
      </c>
      <c r="I24" s="3"/>
      <c r="J24" s="76" t="s">
        <v>199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70"/>
      <c r="B25" s="72">
        <v>123475</v>
      </c>
      <c r="C25" s="73">
        <v>112000</v>
      </c>
      <c r="D25" s="77">
        <v>38799</v>
      </c>
      <c r="E25" s="75" t="str">
        <f t="shared" si="0"/>
        <v>Cancelado</v>
      </c>
      <c r="F25" s="70"/>
      <c r="G25" s="72">
        <v>123475</v>
      </c>
      <c r="H25" s="77">
        <v>38799</v>
      </c>
      <c r="I25" s="3"/>
      <c r="J25" s="76" t="s">
        <v>199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70"/>
      <c r="B26" s="72">
        <v>123476</v>
      </c>
      <c r="C26" s="73">
        <v>182000</v>
      </c>
      <c r="D26" s="74">
        <v>38900</v>
      </c>
      <c r="E26" s="75" t="str">
        <f t="shared" si="0"/>
        <v>Cancelado</v>
      </c>
      <c r="F26" s="70"/>
      <c r="G26" s="72">
        <v>123476</v>
      </c>
      <c r="H26" s="74">
        <v>38900</v>
      </c>
      <c r="I26" s="3"/>
      <c r="J26" s="76" t="s">
        <v>199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70"/>
      <c r="B27" s="72">
        <v>123477</v>
      </c>
      <c r="C27" s="73">
        <v>136000</v>
      </c>
      <c r="D27" s="74">
        <v>38767</v>
      </c>
      <c r="E27" s="75" t="str">
        <f t="shared" si="0"/>
        <v>Rut No Coincide</v>
      </c>
      <c r="F27" s="70"/>
      <c r="G27" s="72">
        <v>123680</v>
      </c>
      <c r="H27" s="74">
        <v>38767</v>
      </c>
      <c r="I27" s="3"/>
      <c r="J27" s="76" t="s">
        <v>241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70"/>
      <c r="B28" s="72">
        <v>123478</v>
      </c>
      <c r="C28" s="73">
        <v>148000</v>
      </c>
      <c r="D28" s="74">
        <v>37654</v>
      </c>
      <c r="E28" s="75" t="str">
        <f t="shared" si="0"/>
        <v>Cancelado</v>
      </c>
      <c r="F28" s="70"/>
      <c r="G28" s="72">
        <v>123478</v>
      </c>
      <c r="H28" s="74">
        <v>37654</v>
      </c>
      <c r="I28" s="3"/>
      <c r="J28" s="76" t="s">
        <v>199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 t="s">
        <v>244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 t="s">
        <v>245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 t="s">
        <v>246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 t="s">
        <v>247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1:H1"/>
    <mergeCell ref="B3:E3"/>
    <mergeCell ref="G3:H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</vt:i4>
      </vt:variant>
    </vt:vector>
  </HeadingPairs>
  <TitlesOfParts>
    <vt:vector size="20" baseType="lpstr">
      <vt:lpstr>SI1</vt:lpstr>
      <vt:lpstr>SI2</vt:lpstr>
      <vt:lpstr>SI3</vt:lpstr>
      <vt:lpstr>SI4</vt:lpstr>
      <vt:lpstr>SI5</vt:lpstr>
      <vt:lpstr>SI6</vt:lpstr>
      <vt:lpstr>SI7</vt:lpstr>
      <vt:lpstr>SI11</vt:lpstr>
      <vt:lpstr>SI18</vt:lpstr>
      <vt:lpstr>SI9</vt:lpstr>
      <vt:lpstr>SI14</vt:lpstr>
      <vt:lpstr>SI22</vt:lpstr>
      <vt:lpstr>SI10</vt:lpstr>
      <vt:lpstr>SI24</vt:lpstr>
      <vt:lpstr>SI25</vt:lpstr>
      <vt:lpstr>SI28</vt:lpstr>
      <vt:lpstr>SI30</vt:lpstr>
      <vt:lpstr>SI32</vt:lpstr>
      <vt:lpstr>SI34</vt:lpstr>
      <vt:lpstr>'SI32'!Clientes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Stefanny Salas Jimenez</cp:lastModifiedBy>
  <dcterms:modified xsi:type="dcterms:W3CDTF">2026-02-21T05:31:20Z</dcterms:modified>
</cp:coreProperties>
</file>