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j02\OneDrive\바탕 화면\"/>
    </mc:Choice>
  </mc:AlternateContent>
  <xr:revisionPtr revIDLastSave="0" documentId="13_ncr:1_{6ADD6D49-07EA-49E7-9AA7-114D4FDCF4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서부산낙동강교(김해) P5-1" sheetId="3" r:id="rId1"/>
    <sheet name="서부산낙동강교(김해) P6-2" sheetId="5" r:id="rId2"/>
    <sheet name="서부산낙동강교(김해) P7-1" sheetId="6" r:id="rId3"/>
    <sheet name="서부산낙동강교(김해) P8-2" sheetId="7" r:id="rId4"/>
    <sheet name="서부산낙동강교(김해) P9-1" sheetId="8" r:id="rId5"/>
    <sheet name="Data" sheetId="2" r:id="rId6"/>
    <sheet name="자료 캡쳐" sheetId="4" r:id="rId7"/>
  </sheets>
  <definedNames>
    <definedName name="_xlnm.Print_Area" localSheetId="0">'서부산낙동강교(김해) P5-1'!$A$1:$AC$67</definedName>
    <definedName name="_xlnm.Print_Area" localSheetId="1">'서부산낙동강교(김해) P6-2'!$A$1:$AC$67</definedName>
    <definedName name="_xlnm.Print_Area" localSheetId="2">'서부산낙동강교(김해) P7-1'!$A$1:$AC$67</definedName>
    <definedName name="_xlnm.Print_Area" localSheetId="3">'서부산낙동강교(김해) P8-2'!$A$1:$AC$67</definedName>
    <definedName name="_xlnm.Print_Area" localSheetId="4">'서부산낙동강교(김해) P9-1'!$A$1:$AC$67</definedName>
  </definedNames>
  <calcPr calcId="191029"/>
</workbook>
</file>

<file path=xl/calcChain.xml><?xml version="1.0" encoding="utf-8"?>
<calcChain xmlns="http://schemas.openxmlformats.org/spreadsheetml/2006/main">
  <c r="V18" i="8" l="1"/>
  <c r="V18" i="7"/>
  <c r="V18" i="6"/>
  <c r="V18" i="5"/>
  <c r="V18" i="3"/>
  <c r="V16" i="8"/>
  <c r="V10" i="8"/>
  <c r="V8" i="8"/>
  <c r="V7" i="8"/>
  <c r="V6" i="8"/>
  <c r="V5" i="8"/>
  <c r="L20" i="2"/>
  <c r="O60" i="8"/>
  <c r="W53" i="8"/>
  <c r="O53" i="8"/>
  <c r="J53" i="8"/>
  <c r="B53" i="8"/>
  <c r="W52" i="8"/>
  <c r="J52" i="8"/>
  <c r="H44" i="8"/>
  <c r="E42" i="8"/>
  <c r="N36" i="8"/>
  <c r="H36" i="8"/>
  <c r="S28" i="8"/>
  <c r="P28" i="8"/>
  <c r="N28" i="8"/>
  <c r="L28" i="8"/>
  <c r="J28" i="8"/>
  <c r="O52" i="8"/>
  <c r="L12" i="2"/>
  <c r="V16" i="7"/>
  <c r="V10" i="7"/>
  <c r="E43" i="7" s="1"/>
  <c r="V8" i="7"/>
  <c r="V7" i="7"/>
  <c r="V6" i="7"/>
  <c r="V5" i="7"/>
  <c r="V9" i="7" s="1"/>
  <c r="O60" i="7"/>
  <c r="W53" i="7"/>
  <c r="O53" i="7"/>
  <c r="J53" i="7"/>
  <c r="B53" i="7"/>
  <c r="W52" i="7"/>
  <c r="J52" i="7"/>
  <c r="H44" i="7"/>
  <c r="E42" i="7"/>
  <c r="N36" i="7"/>
  <c r="H36" i="7"/>
  <c r="S28" i="7"/>
  <c r="P28" i="7"/>
  <c r="N28" i="7"/>
  <c r="L28" i="7"/>
  <c r="J28" i="7"/>
  <c r="V16" i="6"/>
  <c r="V10" i="6"/>
  <c r="K43" i="6" s="1"/>
  <c r="V8" i="6"/>
  <c r="V7" i="6"/>
  <c r="V6" i="6"/>
  <c r="V5" i="6"/>
  <c r="O60" i="6"/>
  <c r="W53" i="6"/>
  <c r="O53" i="6"/>
  <c r="J53" i="6"/>
  <c r="B53" i="6"/>
  <c r="W52" i="6"/>
  <c r="J52" i="6"/>
  <c r="H44" i="6"/>
  <c r="E42" i="6"/>
  <c r="N36" i="6"/>
  <c r="H36" i="6"/>
  <c r="S28" i="6"/>
  <c r="P28" i="6"/>
  <c r="N28" i="6"/>
  <c r="L28" i="6"/>
  <c r="J28" i="6"/>
  <c r="L16" i="2"/>
  <c r="L8" i="2"/>
  <c r="V8" i="5" s="1"/>
  <c r="V16" i="5"/>
  <c r="V10" i="5"/>
  <c r="K43" i="5" s="1"/>
  <c r="V7" i="5"/>
  <c r="V6" i="5"/>
  <c r="V5" i="5"/>
  <c r="V9" i="5" s="1"/>
  <c r="N66" i="5" s="1"/>
  <c r="O60" i="5"/>
  <c r="W53" i="5"/>
  <c r="O53" i="5"/>
  <c r="J53" i="5"/>
  <c r="B53" i="5"/>
  <c r="W52" i="5"/>
  <c r="J52" i="5"/>
  <c r="H44" i="5"/>
  <c r="E42" i="5"/>
  <c r="N36" i="5"/>
  <c r="H36" i="5"/>
  <c r="S28" i="5"/>
  <c r="P28" i="5"/>
  <c r="N28" i="5"/>
  <c r="L28" i="5"/>
  <c r="J28" i="5"/>
  <c r="V10" i="3"/>
  <c r="L4" i="2"/>
  <c r="H44" i="3"/>
  <c r="V5" i="3"/>
  <c r="V9" i="3" s="1"/>
  <c r="V9" i="8" l="1"/>
  <c r="N66" i="8" s="1"/>
  <c r="AE15" i="8"/>
  <c r="V15" i="8" s="1"/>
  <c r="S52" i="8" s="1"/>
  <c r="I54" i="8" s="1"/>
  <c r="O61" i="8" s="1"/>
  <c r="K43" i="7"/>
  <c r="V11" i="8"/>
  <c r="V9" i="6"/>
  <c r="N66" i="6" s="1"/>
  <c r="N35" i="8"/>
  <c r="K37" i="8" s="1"/>
  <c r="O59" i="8" s="1"/>
  <c r="K43" i="8"/>
  <c r="Y28" i="8"/>
  <c r="E43" i="8"/>
  <c r="AD42" i="8" s="1"/>
  <c r="E29" i="8"/>
  <c r="Q43" i="8"/>
  <c r="V11" i="6"/>
  <c r="V11" i="7"/>
  <c r="AE15" i="7"/>
  <c r="V15" i="7" s="1"/>
  <c r="S52" i="7" s="1"/>
  <c r="N35" i="7"/>
  <c r="K37" i="7" s="1"/>
  <c r="O59" i="7" s="1"/>
  <c r="AD42" i="7"/>
  <c r="N66" i="7"/>
  <c r="E29" i="7"/>
  <c r="Q43" i="7"/>
  <c r="AE42" i="7" s="1"/>
  <c r="O52" i="7"/>
  <c r="AE15" i="6"/>
  <c r="V15" i="6" s="1"/>
  <c r="N35" i="6"/>
  <c r="K37" i="6" s="1"/>
  <c r="O59" i="6" s="1"/>
  <c r="E43" i="6"/>
  <c r="AD42" i="6" s="1"/>
  <c r="O52" i="6"/>
  <c r="E29" i="6"/>
  <c r="Q43" i="6"/>
  <c r="AE42" i="6" s="1"/>
  <c r="AE15" i="5"/>
  <c r="V15" i="5" s="1"/>
  <c r="Y28" i="5" s="1"/>
  <c r="E29" i="5"/>
  <c r="Q43" i="5"/>
  <c r="AE42" i="5" s="1"/>
  <c r="O52" i="5"/>
  <c r="V11" i="5"/>
  <c r="E43" i="5"/>
  <c r="AD42" i="5" s="1"/>
  <c r="N35" i="5"/>
  <c r="K37" i="5" s="1"/>
  <c r="O59" i="5" s="1"/>
  <c r="P28" i="3"/>
  <c r="E29" i="3"/>
  <c r="S29" i="3" s="1"/>
  <c r="J28" i="3"/>
  <c r="V16" i="3"/>
  <c r="AE15" i="3" s="1"/>
  <c r="AE42" i="8" l="1"/>
  <c r="AE43" i="8" s="1"/>
  <c r="Y28" i="7"/>
  <c r="S29" i="8"/>
  <c r="I30" i="8" s="1"/>
  <c r="O58" i="8" s="1"/>
  <c r="O62" i="8" s="1"/>
  <c r="U64" i="8" s="1"/>
  <c r="G66" i="8" s="1"/>
  <c r="J66" i="8" s="1"/>
  <c r="AA66" i="8" s="1"/>
  <c r="AE43" i="7"/>
  <c r="I54" i="7"/>
  <c r="O61" i="7" s="1"/>
  <c r="S29" i="7"/>
  <c r="I30" i="7"/>
  <c r="O58" i="7" s="1"/>
  <c r="Y28" i="6"/>
  <c r="S52" i="6"/>
  <c r="I54" i="6" s="1"/>
  <c r="O61" i="6" s="1"/>
  <c r="AE43" i="6"/>
  <c r="S29" i="6"/>
  <c r="S52" i="5"/>
  <c r="I54" i="5"/>
  <c r="O61" i="5" s="1"/>
  <c r="AE43" i="5"/>
  <c r="S29" i="5"/>
  <c r="I30" i="5" s="1"/>
  <c r="O58" i="5" s="1"/>
  <c r="V15" i="3"/>
  <c r="S28" i="3"/>
  <c r="V8" i="3"/>
  <c r="V7" i="3"/>
  <c r="V6" i="3"/>
  <c r="W53" i="3"/>
  <c r="E42" i="3"/>
  <c r="O62" i="5" l="1"/>
  <c r="U64" i="5" s="1"/>
  <c r="G66" i="5" s="1"/>
  <c r="J66" i="5" s="1"/>
  <c r="AA66" i="5" s="1"/>
  <c r="O62" i="7"/>
  <c r="U64" i="7" s="1"/>
  <c r="G66" i="7" s="1"/>
  <c r="J66" i="7" s="1"/>
  <c r="AA66" i="7" s="1"/>
  <c r="I30" i="6"/>
  <c r="O58" i="6" s="1"/>
  <c r="O62" i="6" s="1"/>
  <c r="U64" i="6" s="1"/>
  <c r="G66" i="6" s="1"/>
  <c r="J66" i="6" s="1"/>
  <c r="AA66" i="6" s="1"/>
  <c r="N66" i="3"/>
  <c r="Y28" i="3"/>
  <c r="E43" i="3" l="1"/>
  <c r="AD42" i="3" s="1"/>
  <c r="O60" i="3"/>
  <c r="O53" i="3"/>
  <c r="J53" i="3"/>
  <c r="B53" i="3"/>
  <c r="W52" i="3"/>
  <c r="J52" i="3"/>
  <c r="N36" i="3"/>
  <c r="H36" i="3"/>
  <c r="N28" i="3"/>
  <c r="L28" i="3"/>
  <c r="O52" i="3" l="1"/>
  <c r="N35" i="3"/>
  <c r="K37" i="3" s="1"/>
  <c r="O59" i="3" s="1"/>
  <c r="V11" i="3"/>
  <c r="S52" i="3"/>
  <c r="K43" i="3"/>
  <c r="Q43" i="3"/>
  <c r="I54" i="3" l="1"/>
  <c r="O61" i="3" s="1"/>
  <c r="I30" i="3"/>
  <c r="O58" i="3" s="1"/>
  <c r="O62" i="3" s="1"/>
  <c r="U64" i="3" s="1"/>
  <c r="AE42" i="3"/>
  <c r="AE43" i="3" s="1"/>
  <c r="G66" i="3" l="1"/>
  <c r="J66" i="3" s="1"/>
  <c r="AA6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YD</author>
    <author>yd18</author>
  </authors>
  <commentList>
    <comment ref="AD43" authorId="0" shapeId="0" xr:uid="{22E03A13-C348-4638-8D49-D9EED5E39CD1}">
      <text>
        <r>
          <rPr>
            <b/>
            <sz val="9"/>
            <color indexed="81"/>
            <rFont val="Tahoma"/>
            <family val="2"/>
          </rPr>
          <t>YD:</t>
        </r>
        <r>
          <rPr>
            <sz val="9"/>
            <color indexed="81"/>
            <rFont val="Tahoma"/>
            <family val="2"/>
          </rPr>
          <t xml:space="preserve">
try &amp; error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OK</t>
        </r>
        <r>
          <rPr>
            <sz val="9"/>
            <color indexed="81"/>
            <rFont val="돋움"/>
            <family val="3"/>
            <charset val="129"/>
          </rPr>
          <t>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</text>
    </comment>
    <comment ref="B46" authorId="1" shapeId="0" xr:uid="{2974919B-0DED-4B05-984C-F26AA447470B}">
      <text>
        <r>
          <rPr>
            <b/>
            <sz val="9"/>
            <color indexed="81"/>
            <rFont val="Tahoma"/>
            <family val="2"/>
          </rPr>
          <t>yd18:</t>
        </r>
        <r>
          <rPr>
            <b/>
            <sz val="9"/>
            <color indexed="81"/>
            <rFont val="돋움"/>
            <family val="3"/>
            <charset val="129"/>
          </rPr>
          <t>최종산식결과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</t>
        </r>
        <r>
          <rPr>
            <b/>
            <sz val="9"/>
            <color indexed="81"/>
            <rFont val="Tahoma"/>
            <family val="2"/>
          </rPr>
          <t xml:space="preserve"> -</t>
        </r>
        <r>
          <rPr>
            <b/>
            <sz val="9"/>
            <color indexed="81"/>
            <rFont val="돋움"/>
            <family val="3"/>
            <charset val="129"/>
          </rPr>
          <t>계산오류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사용할것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YD</author>
  </authors>
  <commentList>
    <comment ref="AD43" authorId="0" shapeId="0" xr:uid="{0399E50E-7590-4506-8CD7-BC5327DABEA4}">
      <text>
        <r>
          <rPr>
            <b/>
            <sz val="9"/>
            <color indexed="81"/>
            <rFont val="Tahoma"/>
            <family val="2"/>
          </rPr>
          <t>YD:</t>
        </r>
        <r>
          <rPr>
            <sz val="9"/>
            <color indexed="81"/>
            <rFont val="Tahoma"/>
            <family val="2"/>
          </rPr>
          <t xml:space="preserve">
try &amp; error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OK</t>
        </r>
        <r>
          <rPr>
            <sz val="9"/>
            <color indexed="81"/>
            <rFont val="돋움"/>
            <family val="3"/>
            <charset val="129"/>
          </rPr>
          <t>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YD</author>
  </authors>
  <commentList>
    <comment ref="AD43" authorId="0" shapeId="0" xr:uid="{8C7B2C60-39A4-49C4-937C-C87C7A47683E}">
      <text>
        <r>
          <rPr>
            <b/>
            <sz val="9"/>
            <color indexed="81"/>
            <rFont val="Tahoma"/>
            <family val="2"/>
          </rPr>
          <t>YD:</t>
        </r>
        <r>
          <rPr>
            <sz val="9"/>
            <color indexed="81"/>
            <rFont val="Tahoma"/>
            <family val="2"/>
          </rPr>
          <t xml:space="preserve">
try &amp; error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OK</t>
        </r>
        <r>
          <rPr>
            <sz val="9"/>
            <color indexed="81"/>
            <rFont val="돋움"/>
            <family val="3"/>
            <charset val="129"/>
          </rPr>
          <t>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YD</author>
  </authors>
  <commentList>
    <comment ref="AD43" authorId="0" shapeId="0" xr:uid="{7633DAA5-C6B9-4D18-A3F5-E372E2C2C630}">
      <text>
        <r>
          <rPr>
            <b/>
            <sz val="9"/>
            <color indexed="81"/>
            <rFont val="Tahoma"/>
            <family val="2"/>
          </rPr>
          <t>YD:</t>
        </r>
        <r>
          <rPr>
            <sz val="9"/>
            <color indexed="81"/>
            <rFont val="Tahoma"/>
            <family val="2"/>
          </rPr>
          <t xml:space="preserve">
try &amp; error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OK</t>
        </r>
        <r>
          <rPr>
            <sz val="9"/>
            <color indexed="81"/>
            <rFont val="돋움"/>
            <family val="3"/>
            <charset val="129"/>
          </rPr>
          <t>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YD</author>
  </authors>
  <commentList>
    <comment ref="AD43" authorId="0" shapeId="0" xr:uid="{86BF54B1-9F14-4C25-88FA-5492769AB1B2}">
      <text>
        <r>
          <rPr>
            <b/>
            <sz val="9"/>
            <color indexed="81"/>
            <rFont val="Tahoma"/>
            <family val="2"/>
          </rPr>
          <t>YD:</t>
        </r>
        <r>
          <rPr>
            <sz val="9"/>
            <color indexed="81"/>
            <rFont val="Tahoma"/>
            <family val="2"/>
          </rPr>
          <t xml:space="preserve">
try &amp; error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OK</t>
        </r>
        <r>
          <rPr>
            <sz val="9"/>
            <color indexed="81"/>
            <rFont val="돋움"/>
            <family val="3"/>
            <charset val="129"/>
          </rPr>
          <t>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</text>
    </comment>
  </commentList>
</comments>
</file>

<file path=xl/sharedStrings.xml><?xml version="1.0" encoding="utf-8"?>
<sst xmlns="http://schemas.openxmlformats.org/spreadsheetml/2006/main" count="879" uniqueCount="127">
  <si>
    <t>교각의 폭 (m)</t>
  </si>
  <si>
    <t>Froude 수</t>
  </si>
  <si>
    <t xml:space="preserve">  *    (</t>
  </si>
  <si>
    <t>수면폭 (m)</t>
  </si>
  <si>
    <t>0.32 *</t>
  </si>
  <si>
    <t>)</t>
  </si>
  <si>
    <t>W</t>
  </si>
  <si>
    <t>*</t>
  </si>
  <si>
    <t>=</t>
  </si>
  <si>
    <t>]</t>
  </si>
  <si>
    <t>b</t>
  </si>
  <si>
    <t>y</t>
  </si>
  <si>
    <t>+</t>
  </si>
  <si>
    <t>V</t>
  </si>
  <si>
    <t>A</t>
  </si>
  <si>
    <t>:</t>
  </si>
  <si>
    <t>(</t>
  </si>
  <si>
    <t>[ (</t>
  </si>
  <si>
    <t>Fr</t>
  </si>
  <si>
    <t>m</t>
  </si>
  <si>
    <t>ds</t>
  </si>
  <si>
    <t>* (</t>
  </si>
  <si>
    <t xml:space="preserve">  (</t>
  </si>
  <si>
    <t>b'</t>
  </si>
  <si>
    <t>f</t>
  </si>
  <si>
    <t>흐름의직각방향에대한투영교각의 폭 (m)</t>
  </si>
  <si>
    <t xml:space="preserve">  세     굴     심     검     토    :</t>
  </si>
  <si>
    <t>수 심 (m)</t>
  </si>
  <si>
    <t>접근유속 (m/sec)</t>
  </si>
  <si>
    <t>평균입경 (m)</t>
  </si>
  <si>
    <r>
      <t>d</t>
    </r>
    <r>
      <rPr>
        <vertAlign val="subscript"/>
        <sz val="11"/>
        <color rgb="FF000000"/>
        <rFont val="맑은 고딕"/>
        <family val="3"/>
        <charset val="129"/>
      </rPr>
      <t>s</t>
    </r>
  </si>
  <si>
    <r>
      <t>2 * k</t>
    </r>
    <r>
      <rPr>
        <vertAlign val="subscript"/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맑은 고딕"/>
        <family val="3"/>
        <charset val="129"/>
      </rPr>
      <t xml:space="preserve"> * k</t>
    </r>
    <r>
      <rPr>
        <vertAlign val="subscript"/>
        <sz val="11"/>
        <color rgb="FF000000"/>
        <rFont val="맑은 고딕"/>
        <family val="3"/>
        <charset val="129"/>
      </rPr>
      <t>2</t>
    </r>
    <r>
      <rPr>
        <sz val="11"/>
        <color rgb="FF000000"/>
        <rFont val="맑은 고딕"/>
        <family val="3"/>
        <charset val="129"/>
      </rPr>
      <t xml:space="preserve"> * k</t>
    </r>
    <r>
      <rPr>
        <vertAlign val="subscript"/>
        <sz val="11"/>
        <color rgb="FF000000"/>
        <rFont val="맑은 고딕"/>
        <family val="3"/>
        <charset val="129"/>
      </rPr>
      <t xml:space="preserve">3 </t>
    </r>
    <r>
      <rPr>
        <sz val="11"/>
        <color rgb="FF000000"/>
        <rFont val="맑은 고딕"/>
        <family val="3"/>
        <charset val="129"/>
      </rPr>
      <t>* k</t>
    </r>
    <r>
      <rPr>
        <vertAlign val="subscript"/>
        <sz val="11"/>
        <color rgb="FF000000"/>
        <rFont val="맑은 고딕"/>
        <family val="3"/>
        <charset val="129"/>
      </rPr>
      <t>4</t>
    </r>
  </si>
  <si>
    <r>
      <t xml:space="preserve"> ) </t>
    </r>
    <r>
      <rPr>
        <vertAlign val="superscript"/>
        <sz val="11"/>
        <color rgb="FF000000"/>
        <rFont val="맑은 고딕"/>
        <family val="3"/>
        <charset val="129"/>
      </rPr>
      <t xml:space="preserve">0.65 </t>
    </r>
    <r>
      <rPr>
        <sz val="11"/>
        <color rgb="FF000000"/>
        <rFont val="맑은 고딕"/>
        <family val="3"/>
        <charset val="129"/>
      </rPr>
      <t xml:space="preserve">  *  ( Fr ) </t>
    </r>
    <r>
      <rPr>
        <vertAlign val="superscript"/>
        <sz val="11"/>
        <color rgb="FF000000"/>
        <rFont val="맑은 고딕"/>
        <family val="3"/>
        <charset val="129"/>
      </rPr>
      <t>0.43</t>
    </r>
  </si>
  <si>
    <r>
      <t>k</t>
    </r>
    <r>
      <rPr>
        <vertAlign val="subscript"/>
        <sz val="11"/>
        <color rgb="FF000000"/>
        <rFont val="맑은 고딕"/>
        <family val="3"/>
        <charset val="129"/>
      </rPr>
      <t>1</t>
    </r>
  </si>
  <si>
    <t xml:space="preserve">  (교각형상에 따른 보정계수)</t>
  </si>
  <si>
    <r>
      <t>k</t>
    </r>
    <r>
      <rPr>
        <vertAlign val="subscript"/>
        <sz val="11"/>
        <color rgb="FF000000"/>
        <rFont val="맑은 고딕"/>
        <family val="3"/>
        <charset val="129"/>
      </rPr>
      <t>2</t>
    </r>
  </si>
  <si>
    <t xml:space="preserve">  (흐름입사각에 대한 보정계수)</t>
  </si>
  <si>
    <r>
      <t>k</t>
    </r>
    <r>
      <rPr>
        <vertAlign val="subscript"/>
        <sz val="11"/>
        <color rgb="FF000000"/>
        <rFont val="맑은 고딕"/>
        <family val="3"/>
        <charset val="129"/>
      </rPr>
      <t>3</t>
    </r>
  </si>
  <si>
    <t xml:space="preserve">  (하상조건에 대한 보정계수)</t>
  </si>
  <si>
    <r>
      <t>k</t>
    </r>
    <r>
      <rPr>
        <vertAlign val="subscript"/>
        <sz val="11"/>
        <color rgb="FF000000"/>
        <rFont val="맑은 고딕"/>
        <family val="3"/>
        <charset val="129"/>
      </rPr>
      <t>4</t>
    </r>
  </si>
  <si>
    <t xml:space="preserve">  (하상재료의 크기에 대한 보정계수)</t>
  </si>
  <si>
    <r>
      <t xml:space="preserve">  ) </t>
    </r>
    <r>
      <rPr>
        <vertAlign val="superscript"/>
        <sz val="11"/>
        <color rgb="FF000000"/>
        <rFont val="맑은 고딕"/>
        <family val="3"/>
        <charset val="129"/>
      </rPr>
      <t xml:space="preserve">0.65 </t>
    </r>
  </si>
  <si>
    <r>
      <t xml:space="preserve">  )</t>
    </r>
    <r>
      <rPr>
        <vertAlign val="superscript"/>
        <sz val="11"/>
        <color rgb="FF000000"/>
        <rFont val="맑은 고딕"/>
        <family val="3"/>
        <charset val="129"/>
      </rPr>
      <t>0.43</t>
    </r>
  </si>
  <si>
    <t>2). Neill  공식</t>
  </si>
  <si>
    <r>
      <t>)</t>
    </r>
    <r>
      <rPr>
        <vertAlign val="superscript"/>
        <sz val="11"/>
        <color rgb="FF000000"/>
        <rFont val="맑은 고딕"/>
        <family val="3"/>
        <charset val="129"/>
      </rPr>
      <t>0.3</t>
    </r>
  </si>
  <si>
    <t>3). Laursen 공식</t>
  </si>
  <si>
    <r>
      <t>d</t>
    </r>
    <r>
      <rPr>
        <vertAlign val="subscript"/>
        <sz val="14"/>
        <color rgb="FF000000"/>
        <rFont val="맑은 고딕"/>
        <family val="3"/>
        <charset val="129"/>
      </rPr>
      <t>s</t>
    </r>
  </si>
  <si>
    <r>
      <t>)</t>
    </r>
    <r>
      <rPr>
        <vertAlign val="superscript"/>
        <sz val="11"/>
        <color rgb="FF000000"/>
        <rFont val="맑은 고딕"/>
        <family val="3"/>
        <charset val="129"/>
      </rPr>
      <t xml:space="preserve">1.7   </t>
    </r>
    <r>
      <rPr>
        <sz val="11"/>
        <color rgb="FF000000"/>
        <rFont val="맑은 고딕"/>
        <family val="3"/>
        <charset val="129"/>
      </rPr>
      <t>-</t>
    </r>
  </si>
  <si>
    <t>4). Froehlich 공식</t>
  </si>
  <si>
    <r>
      <t>b</t>
    </r>
    <r>
      <rPr>
        <vertAlign val="superscript"/>
        <sz val="11"/>
        <color rgb="FF000000"/>
        <rFont val="맑은 고딕"/>
        <family val="3"/>
        <charset val="129"/>
      </rPr>
      <t>'</t>
    </r>
  </si>
  <si>
    <r>
      <t>D</t>
    </r>
    <r>
      <rPr>
        <vertAlign val="subscript"/>
        <sz val="10"/>
        <color rgb="FF000000"/>
        <rFont val="맑은 고딕"/>
        <family val="3"/>
        <charset val="129"/>
      </rPr>
      <t>50</t>
    </r>
  </si>
  <si>
    <t>(사각형교각)</t>
  </si>
  <si>
    <t>(원형교각)</t>
  </si>
  <si>
    <t>(날카로운 교각)</t>
  </si>
  <si>
    <t>1). C . S . U.  공식</t>
  </si>
  <si>
    <t>평       균</t>
  </si>
  <si>
    <t>기초푸팅의 저면 EL</t>
    <phoneticPr fontId="19" type="noConversion"/>
  </si>
  <si>
    <t>지반 EL</t>
    <phoneticPr fontId="19" type="noConversion"/>
  </si>
  <si>
    <t>기초푸팅의 상면 EL</t>
    <phoneticPr fontId="19" type="noConversion"/>
  </si>
  <si>
    <r>
      <t>통수단면적 (m</t>
    </r>
    <r>
      <rPr>
        <vertAlign val="superscript"/>
        <sz val="11"/>
        <color theme="1"/>
        <rFont val="맑은 고딕"/>
        <family val="3"/>
        <charset val="129"/>
      </rPr>
      <t>2</t>
    </r>
    <r>
      <rPr>
        <sz val="11"/>
        <color theme="1"/>
        <rFont val="맑은 고딕"/>
        <family val="3"/>
        <charset val="129"/>
      </rPr>
      <t>)</t>
    </r>
  </si>
  <si>
    <t>세굴심도 (m)</t>
    <phoneticPr fontId="19" type="noConversion"/>
  </si>
  <si>
    <r>
      <t>D</t>
    </r>
    <r>
      <rPr>
        <b/>
        <vertAlign val="subscript"/>
        <sz val="11"/>
        <color theme="1"/>
        <rFont val="맑은 고딕"/>
        <family val="3"/>
        <charset val="129"/>
      </rPr>
      <t>50</t>
    </r>
  </si>
  <si>
    <t>(=v/SQRT(g.y))</t>
    <phoneticPr fontId="19" type="noConversion"/>
  </si>
  <si>
    <t>지반~기초상면높이(m)</t>
    <phoneticPr fontId="19" type="noConversion"/>
  </si>
  <si>
    <t>기초푸팅 높이(m)</t>
    <phoneticPr fontId="19" type="noConversion"/>
  </si>
  <si>
    <t>h</t>
    <phoneticPr fontId="19" type="noConversion"/>
  </si>
  <si>
    <t>검토조건</t>
    <phoneticPr fontId="19" type="noConversion"/>
  </si>
  <si>
    <t>◆</t>
    <phoneticPr fontId="19" type="noConversion"/>
  </si>
  <si>
    <t>h1</t>
    <phoneticPr fontId="19" type="noConversion"/>
  </si>
  <si>
    <t>EL.0</t>
    <phoneticPr fontId="19" type="noConversion"/>
  </si>
  <si>
    <t>EL.1</t>
    <phoneticPr fontId="19" type="noConversion"/>
  </si>
  <si>
    <t>EL.2</t>
    <phoneticPr fontId="19" type="noConversion"/>
  </si>
  <si>
    <t>1)   C . S . U.  공식</t>
    <phoneticPr fontId="19" type="noConversion"/>
  </si>
  <si>
    <t>2) Neill  공식</t>
    <phoneticPr fontId="19" type="noConversion"/>
  </si>
  <si>
    <t>3) Laursen 공식</t>
    <phoneticPr fontId="19" type="noConversion"/>
  </si>
  <si>
    <t>4) Froehlich 공식</t>
    <phoneticPr fontId="19" type="noConversion"/>
  </si>
  <si>
    <t xml:space="preserve">세굴 심도 (ds) 산정결과 </t>
    <phoneticPr fontId="19" type="noConversion"/>
  </si>
  <si>
    <t>구 분</t>
    <phoneticPr fontId="19" type="noConversion"/>
  </si>
  <si>
    <r>
      <t>d</t>
    </r>
    <r>
      <rPr>
        <vertAlign val="subscript"/>
        <sz val="14"/>
        <color rgb="FF000000"/>
        <rFont val="맑은 고딕"/>
        <family val="3"/>
        <charset val="129"/>
      </rPr>
      <t>s</t>
    </r>
    <r>
      <rPr>
        <sz val="14"/>
        <color rgb="FF000000"/>
        <rFont val="맑은 고딕"/>
        <family val="3"/>
        <charset val="129"/>
      </rPr>
      <t xml:space="preserve"> =</t>
    </r>
    <phoneticPr fontId="19" type="noConversion"/>
  </si>
  <si>
    <t>(=</t>
    <phoneticPr fontId="19" type="noConversion"/>
  </si>
  <si>
    <t>)</t>
    <phoneticPr fontId="19" type="noConversion"/>
  </si>
  <si>
    <t>…....................................................</t>
    <phoneticPr fontId="19" type="noConversion"/>
  </si>
  <si>
    <t>총깊이</t>
  </si>
  <si>
    <t>&lt;2013&gt;</t>
  </si>
  <si>
    <t>&lt;2018&gt;</t>
  </si>
  <si>
    <t>세굴상태</t>
  </si>
  <si>
    <t>노출깊이</t>
  </si>
  <si>
    <t>잔류깊이</t>
  </si>
  <si>
    <t>기초저면 EL.</t>
    <phoneticPr fontId="19" type="noConversion"/>
  </si>
  <si>
    <t>지반고 EL.</t>
    <phoneticPr fontId="19" type="noConversion"/>
  </si>
  <si>
    <t>기초상면 EL.</t>
    <phoneticPr fontId="19" type="noConversion"/>
  </si>
  <si>
    <t>P4</t>
    <phoneticPr fontId="19" type="noConversion"/>
  </si>
  <si>
    <t>P5</t>
    <phoneticPr fontId="19" type="noConversion"/>
  </si>
  <si>
    <t>P6</t>
    <phoneticPr fontId="19" type="noConversion"/>
  </si>
  <si>
    <t>P7</t>
    <phoneticPr fontId="19" type="noConversion"/>
  </si>
  <si>
    <t>우물통
상세도 기준</t>
    <phoneticPr fontId="19" type="noConversion"/>
  </si>
  <si>
    <t>수중조사</t>
    <phoneticPr fontId="19" type="noConversion"/>
  </si>
  <si>
    <t>우물통상세도</t>
    <phoneticPr fontId="19" type="noConversion"/>
  </si>
  <si>
    <t>교각 Footing높이
(m)</t>
    <phoneticPr fontId="19" type="noConversion"/>
  </si>
  <si>
    <t>교각 
기둥
상단
 EL.</t>
    <phoneticPr fontId="19" type="noConversion"/>
  </si>
  <si>
    <t>MWL</t>
    <phoneticPr fontId="19" type="noConversion"/>
  </si>
  <si>
    <t>유속
(m/sec)</t>
    <phoneticPr fontId="19" type="noConversion"/>
  </si>
  <si>
    <t>수심
(m)</t>
    <phoneticPr fontId="19" type="noConversion"/>
  </si>
  <si>
    <t>기둥높이
(m)</t>
    <phoneticPr fontId="19" type="noConversion"/>
  </si>
  <si>
    <t>YS</t>
    <phoneticPr fontId="19" type="noConversion"/>
  </si>
  <si>
    <t>실제발생 가능한 세굴심 (m)</t>
    <phoneticPr fontId="19" type="noConversion"/>
  </si>
  <si>
    <t>※ ds ≤ YS이므로,</t>
    <phoneticPr fontId="19" type="noConversion"/>
  </si>
  <si>
    <t>교각/
위치</t>
    <phoneticPr fontId="19" type="noConversion"/>
  </si>
  <si>
    <t>종평면도</t>
    <phoneticPr fontId="19" type="noConversion"/>
  </si>
  <si>
    <t>교각일반도</t>
    <phoneticPr fontId="19" type="noConversion"/>
  </si>
  <si>
    <t>교각
일반도</t>
    <phoneticPr fontId="19" type="noConversion"/>
  </si>
  <si>
    <t>지표면부터 암반까지의 깊이</t>
    <phoneticPr fontId="19" type="noConversion"/>
  </si>
  <si>
    <t>h1 = 토피고</t>
    <phoneticPr fontId="19" type="noConversion"/>
  </si>
  <si>
    <t>지반조사보고서</t>
    <phoneticPr fontId="19" type="noConversion"/>
  </si>
  <si>
    <t>평수위(EL.)</t>
    <phoneticPr fontId="19" type="noConversion"/>
  </si>
  <si>
    <t>서부산낙동강교(김해) P5-1</t>
    <phoneticPr fontId="19" type="noConversion"/>
  </si>
  <si>
    <t>홍수위</t>
    <phoneticPr fontId="19" type="noConversion"/>
  </si>
  <si>
    <t>기초상면에 위치한 상태</t>
    <phoneticPr fontId="19" type="noConversion"/>
  </si>
  <si>
    <t>서부산낙동강교(김해) P6-2</t>
    <phoneticPr fontId="19" type="noConversion"/>
  </si>
  <si>
    <t>P5-1</t>
    <phoneticPr fontId="19" type="noConversion"/>
  </si>
  <si>
    <t>P6-2</t>
    <phoneticPr fontId="19" type="noConversion"/>
  </si>
  <si>
    <t>P7-1</t>
    <phoneticPr fontId="19" type="noConversion"/>
  </si>
  <si>
    <t>P8-2</t>
    <phoneticPr fontId="19" type="noConversion"/>
  </si>
  <si>
    <t>서부산낙동강교(김해) P7-1</t>
    <phoneticPr fontId="19" type="noConversion"/>
  </si>
  <si>
    <t>서부산낙동강교(김해) P8-2</t>
    <phoneticPr fontId="19" type="noConversion"/>
  </si>
  <si>
    <t>서부산낙동강교(김해) P9-1</t>
    <phoneticPr fontId="19" type="noConversion"/>
  </si>
  <si>
    <t>P9-1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</si>
</sst>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0.0"/>
    <numFmt numFmtId="177" formatCode="0.000"/>
    <numFmt numFmtId="178" formatCode="0_ "/>
    <numFmt numFmtId="179" formatCode="mm&quot;월&quot;\ dd&quot;일&quot;"/>
    <numFmt numFmtId="180" formatCode="_-* #,##0.00_-;\-* #,##0.00_-;_-* &quot;-&quot;_-;_-@_-"/>
    <numFmt numFmtId="181" formatCode="_-* #,##0.000_-;\-* #,##0.000_-;_-* &quot;-&quot;_-;_-@_-"/>
    <numFmt numFmtId="182" formatCode="_-* #,##0.0000_-;\-* #,##0.0000_-;_-* &quot;-&quot;_-;_-@_-"/>
    <numFmt numFmtId="183" formatCode="_-* #,##0.00000_-;\-* #,##0.00000_-;_-* &quot;-&quot;_-;_-@_-"/>
    <numFmt numFmtId="184" formatCode="0.00_ "/>
    <numFmt numFmtId="185" formatCode="_-* #,##0.0_-;\-* #,##0.0_-;_-* &quot;-&quot;_-;_-@_-"/>
    <numFmt numFmtId="186" formatCode="0.00_);[Red]\(0.00\)"/>
  </numFmts>
  <fonts count="50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4"/>
      <color rgb="FF000000"/>
      <name val="맑은 고딕"/>
      <family val="3"/>
      <charset val="129"/>
    </font>
    <font>
      <sz val="8.35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sz val="11"/>
      <color rgb="FFFF00FF"/>
      <name val="맑은 고딕"/>
      <family val="3"/>
      <charset val="129"/>
    </font>
    <font>
      <vertAlign val="subscript"/>
      <sz val="11"/>
      <color rgb="FF000000"/>
      <name val="맑은 고딕"/>
      <family val="3"/>
      <charset val="129"/>
    </font>
    <font>
      <vertAlign val="superscript"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vertAlign val="subscript"/>
      <sz val="14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vertAlign val="subscript"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vertAlign val="superscript"/>
      <sz val="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vertAlign val="superscript"/>
      <sz val="11"/>
      <color theme="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vertAlign val="subscript"/>
      <sz val="11"/>
      <color theme="1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40"/>
      <color rgb="FF000000"/>
      <name val="돋움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돋움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>
      <alignment vertical="center"/>
    </xf>
    <xf numFmtId="0" fontId="1" fillId="2" borderId="0">
      <alignment vertical="center"/>
    </xf>
    <xf numFmtId="0" fontId="1" fillId="3" borderId="0">
      <alignment vertical="center"/>
    </xf>
    <xf numFmtId="0" fontId="1" fillId="4" borderId="0">
      <alignment vertical="center"/>
    </xf>
    <xf numFmtId="0" fontId="1" fillId="5" borderId="0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9" borderId="0">
      <alignment vertical="center"/>
    </xf>
    <xf numFmtId="0" fontId="1" fillId="10" borderId="0">
      <alignment vertical="center"/>
    </xf>
    <xf numFmtId="0" fontId="1" fillId="5" borderId="0">
      <alignment vertical="center"/>
    </xf>
    <xf numFmtId="0" fontId="1" fillId="8" borderId="0">
      <alignment vertical="center"/>
    </xf>
    <xf numFmtId="0" fontId="1" fillId="11" borderId="0">
      <alignment vertical="center"/>
    </xf>
    <xf numFmtId="0" fontId="2" fillId="12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" fillId="16" borderId="0">
      <alignment vertical="center"/>
    </xf>
    <xf numFmtId="0" fontId="2" fillId="17" borderId="0">
      <alignment vertical="center"/>
    </xf>
    <xf numFmtId="0" fontId="2" fillId="18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2" fillId="19" borderId="0">
      <alignment vertical="center"/>
    </xf>
    <xf numFmtId="0" fontId="3" fillId="0" borderId="0">
      <alignment vertical="center"/>
    </xf>
    <xf numFmtId="0" fontId="4" fillId="20" borderId="1">
      <alignment vertical="center"/>
    </xf>
    <xf numFmtId="0" fontId="5" fillId="3" borderId="0">
      <alignment vertical="center"/>
    </xf>
    <xf numFmtId="0" fontId="18" fillId="21" borderId="2">
      <alignment vertical="center"/>
    </xf>
    <xf numFmtId="0" fontId="6" fillId="22" borderId="0">
      <alignment vertical="center"/>
    </xf>
    <xf numFmtId="0" fontId="7" fillId="0" borderId="0">
      <alignment vertical="center"/>
    </xf>
    <xf numFmtId="0" fontId="8" fillId="23" borderId="3">
      <alignment vertical="center"/>
    </xf>
    <xf numFmtId="41" fontId="18" fillId="0" borderId="0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1" fillId="7" borderId="1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4" borderId="0">
      <alignment vertical="center"/>
    </xf>
    <xf numFmtId="0" fontId="17" fillId="20" borderId="9">
      <alignment vertical="center"/>
    </xf>
  </cellStyleXfs>
  <cellXfs count="16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83" fontId="1" fillId="0" borderId="0" xfId="32" applyNumberFormat="1" applyFont="1">
      <alignment vertical="center"/>
    </xf>
    <xf numFmtId="183" fontId="3" fillId="0" borderId="0" xfId="32" applyNumberFormat="1" applyFont="1">
      <alignment vertical="center"/>
    </xf>
    <xf numFmtId="0" fontId="30" fillId="0" borderId="0" xfId="0" applyFont="1" applyAlignment="1">
      <alignment horizontal="left"/>
    </xf>
    <xf numFmtId="0" fontId="28" fillId="0" borderId="0" xfId="0" applyFont="1" applyAlignment="1">
      <alignment horizontal="center" vertical="center"/>
    </xf>
    <xf numFmtId="2" fontId="30" fillId="0" borderId="0" xfId="0" applyNumberFormat="1" applyFont="1" applyAlignment="1">
      <alignment horizontal="left"/>
    </xf>
    <xf numFmtId="178" fontId="1" fillId="0" borderId="0" xfId="0" applyNumberFormat="1" applyFont="1" applyAlignment="1">
      <alignment horizontal="left" vertical="center"/>
    </xf>
    <xf numFmtId="179" fontId="26" fillId="0" borderId="0" xfId="0" quotePrefix="1" applyNumberFormat="1" applyFont="1" applyAlignment="1">
      <alignment horizontal="left" vertical="center"/>
    </xf>
    <xf numFmtId="177" fontId="1" fillId="0" borderId="0" xfId="0" applyNumberFormat="1" applyFont="1" applyAlignment="1">
      <alignment horizontal="center" vertical="center"/>
    </xf>
    <xf numFmtId="177" fontId="1" fillId="0" borderId="0" xfId="0" quotePrefix="1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49" fontId="33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right" vertical="center"/>
    </xf>
    <xf numFmtId="176" fontId="28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177" fontId="28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176" fontId="2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182" fontId="1" fillId="0" borderId="0" xfId="32" applyNumberFormat="1" applyFont="1">
      <alignment vertical="center"/>
    </xf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1" fillId="0" borderId="0" xfId="0" quotePrefix="1" applyFont="1" applyAlignment="1">
      <alignment horizontal="left" vertical="center"/>
    </xf>
    <xf numFmtId="0" fontId="28" fillId="0" borderId="0" xfId="0" applyFont="1">
      <alignment vertical="center"/>
    </xf>
    <xf numFmtId="185" fontId="28" fillId="0" borderId="0" xfId="32" applyNumberFormat="1" applyFont="1">
      <alignment vertical="center"/>
    </xf>
    <xf numFmtId="180" fontId="28" fillId="0" borderId="0" xfId="32" applyNumberFormat="1" applyFont="1">
      <alignment vertical="center"/>
    </xf>
    <xf numFmtId="0" fontId="45" fillId="0" borderId="0" xfId="0" applyFont="1">
      <alignment vertical="center"/>
    </xf>
    <xf numFmtId="181" fontId="37" fillId="0" borderId="0" xfId="32" applyNumberFormat="1" applyFont="1">
      <alignment vertical="center"/>
    </xf>
    <xf numFmtId="0" fontId="28" fillId="24" borderId="10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180" fontId="44" fillId="0" borderId="0" xfId="32" applyNumberFormat="1" applyFont="1">
      <alignment vertical="center"/>
    </xf>
    <xf numFmtId="0" fontId="28" fillId="4" borderId="10" xfId="0" applyFont="1" applyFill="1" applyBorder="1" applyAlignment="1">
      <alignment horizontal="center" vertical="center" wrapText="1"/>
    </xf>
    <xf numFmtId="180" fontId="28" fillId="0" borderId="10" xfId="32" applyNumberFormat="1" applyFont="1" applyBorder="1" applyAlignment="1">
      <alignment horizontal="center" vertical="center" wrapText="1"/>
    </xf>
    <xf numFmtId="180" fontId="28" fillId="0" borderId="16" xfId="32" applyNumberFormat="1" applyFont="1" applyBorder="1" applyAlignment="1">
      <alignment horizontal="center" vertical="center" wrapText="1"/>
    </xf>
    <xf numFmtId="186" fontId="28" fillId="0" borderId="0" xfId="0" applyNumberFormat="1" applyFont="1">
      <alignment vertical="center"/>
    </xf>
    <xf numFmtId="186" fontId="28" fillId="0" borderId="10" xfId="32" applyNumberFormat="1" applyFont="1" applyBorder="1" applyAlignment="1">
      <alignment horizontal="center" vertical="center" wrapText="1"/>
    </xf>
    <xf numFmtId="0" fontId="28" fillId="0" borderId="10" xfId="0" applyFont="1" applyBorder="1">
      <alignment vertical="center"/>
    </xf>
    <xf numFmtId="180" fontId="28" fillId="24" borderId="10" xfId="32" applyNumberFormat="1" applyFont="1" applyFill="1" applyBorder="1" applyAlignment="1">
      <alignment horizontal="center" vertical="center" wrapText="1"/>
    </xf>
    <xf numFmtId="186" fontId="28" fillId="0" borderId="10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28" fillId="24" borderId="20" xfId="0" applyFont="1" applyFill="1" applyBorder="1" applyAlignment="1">
      <alignment horizontal="center" vertical="center" wrapText="1"/>
    </xf>
    <xf numFmtId="0" fontId="28" fillId="24" borderId="10" xfId="0" applyFont="1" applyFill="1" applyBorder="1" applyAlignment="1">
      <alignment horizontal="center" vertical="center"/>
    </xf>
    <xf numFmtId="180" fontId="28" fillId="24" borderId="18" xfId="32" applyNumberFormat="1" applyFont="1" applyFill="1" applyBorder="1" applyAlignment="1">
      <alignment horizontal="center" vertical="center" wrapText="1"/>
    </xf>
    <xf numFmtId="180" fontId="28" fillId="24" borderId="22" xfId="32" applyNumberFormat="1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vertical="center" wrapText="1"/>
    </xf>
    <xf numFmtId="185" fontId="28" fillId="0" borderId="10" xfId="32" applyNumberFormat="1" applyFont="1" applyBorder="1" applyAlignment="1">
      <alignment horizontal="center" vertical="center" wrapText="1"/>
    </xf>
    <xf numFmtId="180" fontId="28" fillId="24" borderId="10" xfId="32" applyNumberFormat="1" applyFont="1" applyFill="1" applyBorder="1" applyAlignment="1">
      <alignment horizontal="center" vertical="center"/>
    </xf>
    <xf numFmtId="180" fontId="28" fillId="24" borderId="18" xfId="32" applyNumberFormat="1" applyFont="1" applyFill="1" applyBorder="1" applyAlignment="1">
      <alignment horizontal="center" vertical="center"/>
    </xf>
    <xf numFmtId="184" fontId="46" fillId="26" borderId="10" xfId="0" applyNumberFormat="1" applyFont="1" applyFill="1" applyBorder="1" applyAlignment="1">
      <alignment horizontal="right" vertical="center" wrapText="1"/>
    </xf>
    <xf numFmtId="0" fontId="46" fillId="26" borderId="10" xfId="0" applyFont="1" applyFill="1" applyBorder="1" applyAlignment="1">
      <alignment horizontal="right" vertical="center" wrapText="1"/>
    </xf>
    <xf numFmtId="184" fontId="46" fillId="26" borderId="0" xfId="0" applyNumberFormat="1" applyFont="1" applyFill="1" applyAlignment="1">
      <alignment horizontal="right" vertical="center"/>
    </xf>
    <xf numFmtId="184" fontId="28" fillId="26" borderId="0" xfId="0" applyNumberFormat="1" applyFont="1" applyFill="1" applyAlignment="1">
      <alignment horizontal="right" vertical="center"/>
    </xf>
    <xf numFmtId="180" fontId="28" fillId="24" borderId="10" xfId="32" applyNumberFormat="1" applyFont="1" applyFill="1" applyBorder="1">
      <alignment vertical="center"/>
    </xf>
    <xf numFmtId="180" fontId="28" fillId="24" borderId="22" xfId="32" applyNumberFormat="1" applyFont="1" applyFill="1" applyBorder="1">
      <alignment vertical="center"/>
    </xf>
    <xf numFmtId="0" fontId="28" fillId="24" borderId="18" xfId="0" applyFont="1" applyFill="1" applyBorder="1">
      <alignment vertical="center"/>
    </xf>
    <xf numFmtId="0" fontId="36" fillId="0" borderId="0" xfId="0" applyFont="1" applyAlignment="1">
      <alignment horizontal="center" vertical="center"/>
    </xf>
    <xf numFmtId="184" fontId="48" fillId="0" borderId="0" xfId="32" applyNumberFormat="1" applyFont="1">
      <alignment vertical="center"/>
    </xf>
    <xf numFmtId="0" fontId="1" fillId="0" borderId="0" xfId="0" applyFont="1" applyAlignment="1">
      <alignment horizontal="center" vertical="center"/>
    </xf>
    <xf numFmtId="181" fontId="37" fillId="0" borderId="0" xfId="32" applyNumberFormat="1" applyFont="1">
      <alignment vertical="center"/>
    </xf>
    <xf numFmtId="181" fontId="1" fillId="0" borderId="0" xfId="0" applyNumberFormat="1" applyFont="1" applyAlignment="1">
      <alignment horizontal="center" vertical="center"/>
    </xf>
    <xf numFmtId="0" fontId="1" fillId="24" borderId="10" xfId="0" applyFont="1" applyFill="1" applyBorder="1" applyAlignment="1">
      <alignment horizontal="center" vertical="center"/>
    </xf>
    <xf numFmtId="181" fontId="1" fillId="24" borderId="10" xfId="32" applyNumberFormat="1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left" vertical="center" indent="2"/>
    </xf>
    <xf numFmtId="181" fontId="1" fillId="0" borderId="10" xfId="32" applyNumberFormat="1" applyFont="1" applyBorder="1">
      <alignment vertical="center"/>
    </xf>
    <xf numFmtId="184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25" borderId="10" xfId="0" applyFont="1" applyFill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28" fillId="0" borderId="0" xfId="0" applyNumberFormat="1" applyFont="1" applyAlignment="1">
      <alignment horizontal="center" vertical="center" shrinkToFit="1"/>
    </xf>
    <xf numFmtId="2" fontId="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76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20" fillId="0" borderId="12" xfId="0" applyFont="1" applyBorder="1" applyAlignment="1">
      <alignment horizontal="right" vertical="center"/>
    </xf>
    <xf numFmtId="0" fontId="20" fillId="0" borderId="13" xfId="0" applyFont="1" applyBorder="1" applyAlignment="1">
      <alignment horizontal="right" vertical="center"/>
    </xf>
    <xf numFmtId="0" fontId="20" fillId="0" borderId="14" xfId="0" applyFont="1" applyBorder="1" applyAlignment="1">
      <alignment horizontal="right" vertical="center"/>
    </xf>
    <xf numFmtId="0" fontId="20" fillId="0" borderId="11" xfId="0" applyFont="1" applyBorder="1" applyAlignment="1">
      <alignment horizontal="right" vertical="center"/>
    </xf>
    <xf numFmtId="0" fontId="47" fillId="0" borderId="13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7" fillId="0" borderId="11" xfId="0" applyFont="1" applyBorder="1" applyAlignment="1">
      <alignment horizontal="center" vertical="center"/>
    </xf>
    <xf numFmtId="0" fontId="47" fillId="0" borderId="16" xfId="0" applyFont="1" applyBorder="1" applyAlignment="1">
      <alignment horizontal="center" vertical="center"/>
    </xf>
    <xf numFmtId="184" fontId="37" fillId="0" borderId="0" xfId="32" applyNumberFormat="1" applyFont="1">
      <alignment vertical="center"/>
    </xf>
    <xf numFmtId="184" fontId="44" fillId="26" borderId="12" xfId="0" applyNumberFormat="1" applyFont="1" applyFill="1" applyBorder="1" applyAlignment="1">
      <alignment horizontal="center" vertical="center"/>
    </xf>
    <xf numFmtId="184" fontId="44" fillId="26" borderId="15" xfId="0" applyNumberFormat="1" applyFont="1" applyFill="1" applyBorder="1" applyAlignment="1">
      <alignment horizontal="center" vertical="center"/>
    </xf>
    <xf numFmtId="184" fontId="44" fillId="26" borderId="23" xfId="0" applyNumberFormat="1" applyFont="1" applyFill="1" applyBorder="1" applyAlignment="1">
      <alignment horizontal="center" vertical="center"/>
    </xf>
    <xf numFmtId="184" fontId="44" fillId="26" borderId="24" xfId="0" applyNumberFormat="1" applyFont="1" applyFill="1" applyBorder="1" applyAlignment="1">
      <alignment horizontal="center" vertical="center"/>
    </xf>
    <xf numFmtId="184" fontId="44" fillId="26" borderId="14" xfId="0" applyNumberFormat="1" applyFont="1" applyFill="1" applyBorder="1" applyAlignment="1">
      <alignment horizontal="center" vertical="center"/>
    </xf>
    <xf numFmtId="184" fontId="44" fillId="26" borderId="16" xfId="0" applyNumberFormat="1" applyFont="1" applyFill="1" applyBorder="1" applyAlignment="1">
      <alignment horizontal="center" vertical="center"/>
    </xf>
    <xf numFmtId="184" fontId="46" fillId="26" borderId="10" xfId="32" applyNumberFormat="1" applyFont="1" applyFill="1" applyBorder="1" applyAlignment="1">
      <alignment horizontal="right" vertical="center"/>
    </xf>
    <xf numFmtId="184" fontId="46" fillId="26" borderId="10" xfId="0" applyNumberFormat="1" applyFont="1" applyFill="1" applyBorder="1" applyAlignment="1">
      <alignment horizontal="center" vertical="center" wrapText="1"/>
    </xf>
    <xf numFmtId="184" fontId="44" fillId="26" borderId="10" xfId="32" applyNumberFormat="1" applyFont="1" applyFill="1" applyBorder="1" applyAlignment="1">
      <alignment horizontal="right" vertical="center"/>
    </xf>
    <xf numFmtId="184" fontId="46" fillId="26" borderId="10" xfId="32" applyNumberFormat="1" applyFont="1" applyFill="1" applyBorder="1" applyAlignment="1">
      <alignment horizontal="center" vertical="center"/>
    </xf>
    <xf numFmtId="184" fontId="46" fillId="26" borderId="10" xfId="0" applyNumberFormat="1" applyFont="1" applyFill="1" applyBorder="1" applyAlignment="1">
      <alignment horizontal="right" vertical="center"/>
    </xf>
    <xf numFmtId="184" fontId="46" fillId="26" borderId="20" xfId="0" applyNumberFormat="1" applyFont="1" applyFill="1" applyBorder="1" applyAlignment="1">
      <alignment horizontal="right" vertical="center"/>
    </xf>
    <xf numFmtId="184" fontId="46" fillId="26" borderId="21" xfId="0" applyNumberFormat="1" applyFont="1" applyFill="1" applyBorder="1" applyAlignment="1">
      <alignment horizontal="right" vertical="center"/>
    </xf>
    <xf numFmtId="184" fontId="46" fillId="26" borderId="19" xfId="0" applyNumberFormat="1" applyFont="1" applyFill="1" applyBorder="1" applyAlignment="1">
      <alignment horizontal="right" vertical="center"/>
    </xf>
    <xf numFmtId="184" fontId="46" fillId="26" borderId="12" xfId="0" applyNumberFormat="1" applyFont="1" applyFill="1" applyBorder="1" applyAlignment="1">
      <alignment horizontal="center" vertical="center"/>
    </xf>
    <xf numFmtId="184" fontId="46" fillId="26" borderId="15" xfId="0" applyNumberFormat="1" applyFont="1" applyFill="1" applyBorder="1" applyAlignment="1">
      <alignment horizontal="center" vertical="center"/>
    </xf>
    <xf numFmtId="184" fontId="46" fillId="26" borderId="23" xfId="0" applyNumberFormat="1" applyFont="1" applyFill="1" applyBorder="1" applyAlignment="1">
      <alignment horizontal="center" vertical="center"/>
    </xf>
    <xf numFmtId="184" fontId="46" fillId="26" borderId="24" xfId="0" applyNumberFormat="1" applyFont="1" applyFill="1" applyBorder="1" applyAlignment="1">
      <alignment horizontal="center" vertical="center"/>
    </xf>
    <xf numFmtId="184" fontId="46" fillId="26" borderId="14" xfId="0" applyNumberFormat="1" applyFont="1" applyFill="1" applyBorder="1" applyAlignment="1">
      <alignment horizontal="center" vertical="center"/>
    </xf>
    <xf numFmtId="184" fontId="46" fillId="26" borderId="16" xfId="0" applyNumberFormat="1" applyFont="1" applyFill="1" applyBorder="1" applyAlignment="1">
      <alignment horizontal="center" vertical="center"/>
    </xf>
    <xf numFmtId="184" fontId="44" fillId="26" borderId="10" xfId="0" applyNumberFormat="1" applyFont="1" applyFill="1" applyBorder="1" applyAlignment="1">
      <alignment horizontal="right" vertical="center"/>
    </xf>
    <xf numFmtId="184" fontId="44" fillId="26" borderId="20" xfId="0" applyNumberFormat="1" applyFont="1" applyFill="1" applyBorder="1" applyAlignment="1">
      <alignment horizontal="center" vertical="center"/>
    </xf>
    <xf numFmtId="184" fontId="44" fillId="26" borderId="21" xfId="0" applyNumberFormat="1" applyFont="1" applyFill="1" applyBorder="1" applyAlignment="1">
      <alignment horizontal="center" vertical="center"/>
    </xf>
    <xf numFmtId="184" fontId="44" fillId="26" borderId="19" xfId="0" applyNumberFormat="1" applyFont="1" applyFill="1" applyBorder="1" applyAlignment="1">
      <alignment horizontal="center" vertical="center"/>
    </xf>
    <xf numFmtId="184" fontId="44" fillId="26" borderId="10" xfId="0" applyNumberFormat="1" applyFont="1" applyFill="1" applyBorder="1">
      <alignment vertical="center"/>
    </xf>
    <xf numFmtId="0" fontId="28" fillId="24" borderId="22" xfId="0" applyFont="1" applyFill="1" applyBorder="1" applyAlignment="1">
      <alignment horizontal="center" vertical="center"/>
    </xf>
    <xf numFmtId="0" fontId="28" fillId="24" borderId="17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184" fontId="46" fillId="26" borderId="20" xfId="0" applyNumberFormat="1" applyFont="1" applyFill="1" applyBorder="1" applyAlignment="1">
      <alignment horizontal="center" vertical="center" wrapText="1"/>
    </xf>
    <xf numFmtId="184" fontId="46" fillId="26" borderId="21" xfId="0" applyNumberFormat="1" applyFont="1" applyFill="1" applyBorder="1" applyAlignment="1">
      <alignment horizontal="center" vertical="center" wrapText="1"/>
    </xf>
    <xf numFmtId="184" fontId="46" fillId="26" borderId="19" xfId="0" applyNumberFormat="1" applyFont="1" applyFill="1" applyBorder="1" applyAlignment="1">
      <alignment horizontal="center" vertical="center" wrapText="1"/>
    </xf>
    <xf numFmtId="184" fontId="44" fillId="26" borderId="20" xfId="0" applyNumberFormat="1" applyFont="1" applyFill="1" applyBorder="1">
      <alignment vertical="center"/>
    </xf>
    <xf numFmtId="184" fontId="44" fillId="26" borderId="21" xfId="0" applyNumberFormat="1" applyFont="1" applyFill="1" applyBorder="1">
      <alignment vertical="center"/>
    </xf>
    <xf numFmtId="184" fontId="44" fillId="26" borderId="19" xfId="0" applyNumberFormat="1" applyFont="1" applyFill="1" applyBorder="1">
      <alignment vertical="center"/>
    </xf>
    <xf numFmtId="184" fontId="46" fillId="26" borderId="20" xfId="32" applyNumberFormat="1" applyFont="1" applyFill="1" applyBorder="1" applyAlignment="1">
      <alignment horizontal="right" vertical="center"/>
    </xf>
    <xf numFmtId="184" fontId="46" fillId="26" borderId="21" xfId="32" applyNumberFormat="1" applyFont="1" applyFill="1" applyBorder="1" applyAlignment="1">
      <alignment horizontal="right" vertical="center"/>
    </xf>
    <xf numFmtId="184" fontId="46" fillId="26" borderId="19" xfId="32" applyNumberFormat="1" applyFont="1" applyFill="1" applyBorder="1" applyAlignment="1">
      <alignment horizontal="right" vertical="center"/>
    </xf>
    <xf numFmtId="0" fontId="28" fillId="0" borderId="10" xfId="0" applyFont="1" applyBorder="1" applyAlignment="1">
      <alignment horizontal="center" vertical="center" wrapText="1"/>
    </xf>
    <xf numFmtId="0" fontId="28" fillId="24" borderId="18" xfId="0" applyFont="1" applyFill="1" applyBorder="1" applyAlignment="1">
      <alignment horizontal="center" vertical="center"/>
    </xf>
    <xf numFmtId="0" fontId="28" fillId="24" borderId="10" xfId="0" applyFont="1" applyFill="1" applyBorder="1" applyAlignment="1">
      <alignment horizontal="center" vertical="center"/>
    </xf>
    <xf numFmtId="184" fontId="44" fillId="26" borderId="20" xfId="0" applyNumberFormat="1" applyFont="1" applyFill="1" applyBorder="1" applyAlignment="1">
      <alignment horizontal="right" vertical="center"/>
    </xf>
    <xf numFmtId="184" fontId="44" fillId="26" borderId="21" xfId="0" applyNumberFormat="1" applyFont="1" applyFill="1" applyBorder="1" applyAlignment="1">
      <alignment horizontal="right" vertical="center"/>
    </xf>
    <xf numFmtId="184" fontId="44" fillId="26" borderId="19" xfId="0" applyNumberFormat="1" applyFont="1" applyFill="1" applyBorder="1" applyAlignment="1">
      <alignment horizontal="right" vertical="center"/>
    </xf>
    <xf numFmtId="0" fontId="28" fillId="4" borderId="10" xfId="0" applyFont="1" applyFill="1" applyBorder="1" applyAlignment="1">
      <alignment horizontal="center" vertical="center" wrapText="1"/>
    </xf>
    <xf numFmtId="0" fontId="28" fillId="4" borderId="20" xfId="0" applyFont="1" applyFill="1" applyBorder="1" applyAlignment="1">
      <alignment horizontal="center" vertical="center" wrapText="1"/>
    </xf>
    <xf numFmtId="0" fontId="28" fillId="4" borderId="21" xfId="0" applyFont="1" applyFill="1" applyBorder="1" applyAlignment="1">
      <alignment horizontal="center" vertical="center" wrapText="1"/>
    </xf>
    <xf numFmtId="0" fontId="28" fillId="4" borderId="19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/>
    </xf>
    <xf numFmtId="184" fontId="44" fillId="26" borderId="20" xfId="32" applyNumberFormat="1" applyFont="1" applyFill="1" applyBorder="1" applyAlignment="1">
      <alignment horizontal="right" vertical="center"/>
    </xf>
    <xf numFmtId="184" fontId="44" fillId="26" borderId="21" xfId="32" applyNumberFormat="1" applyFont="1" applyFill="1" applyBorder="1" applyAlignment="1">
      <alignment horizontal="right" vertical="center"/>
    </xf>
    <xf numFmtId="184" fontId="44" fillId="26" borderId="19" xfId="32" applyNumberFormat="1" applyFont="1" applyFill="1" applyBorder="1" applyAlignment="1">
      <alignment horizontal="right" vertical="center"/>
    </xf>
    <xf numFmtId="0" fontId="28" fillId="24" borderId="10" xfId="0" applyFont="1" applyFill="1" applyBorder="1" applyAlignment="1">
      <alignment horizontal="center" vertical="center" wrapText="1"/>
    </xf>
    <xf numFmtId="184" fontId="46" fillId="26" borderId="20" xfId="32" applyNumberFormat="1" applyFont="1" applyFill="1" applyBorder="1" applyAlignment="1">
      <alignment horizontal="center" vertical="center"/>
    </xf>
    <xf numFmtId="184" fontId="46" fillId="26" borderId="21" xfId="32" applyNumberFormat="1" applyFont="1" applyFill="1" applyBorder="1" applyAlignment="1">
      <alignment horizontal="center" vertical="center"/>
    </xf>
  </cellXfs>
  <cellStyles count="43">
    <cellStyle name="20% - 강조색1" xfId="1" xr:uid="{00000000-0005-0000-0000-000000000000}"/>
    <cellStyle name="20% - 강조색2" xfId="2" xr:uid="{00000000-0005-0000-0000-000001000000}"/>
    <cellStyle name="20% - 강조색3" xfId="3" xr:uid="{00000000-0005-0000-0000-000002000000}"/>
    <cellStyle name="20% - 강조색4" xfId="4" xr:uid="{00000000-0005-0000-0000-000003000000}"/>
    <cellStyle name="20% - 강조색5" xfId="5" xr:uid="{00000000-0005-0000-0000-000004000000}"/>
    <cellStyle name="20% - 강조색6" xfId="6" xr:uid="{00000000-0005-0000-0000-000005000000}"/>
    <cellStyle name="40% - 강조색1" xfId="7" xr:uid="{00000000-0005-0000-0000-000006000000}"/>
    <cellStyle name="40% - 강조색2" xfId="8" xr:uid="{00000000-0005-0000-0000-000007000000}"/>
    <cellStyle name="40% - 강조색3" xfId="9" xr:uid="{00000000-0005-0000-0000-000008000000}"/>
    <cellStyle name="40% - 강조색4" xfId="10" xr:uid="{00000000-0005-0000-0000-000009000000}"/>
    <cellStyle name="40% - 강조색5" xfId="11" xr:uid="{00000000-0005-0000-0000-00000A000000}"/>
    <cellStyle name="40% - 강조색6" xfId="12" xr:uid="{00000000-0005-0000-0000-00000B000000}"/>
    <cellStyle name="60% - 강조색1" xfId="13" xr:uid="{00000000-0005-0000-0000-00000C000000}"/>
    <cellStyle name="60% - 강조색2" xfId="14" xr:uid="{00000000-0005-0000-0000-00000D000000}"/>
    <cellStyle name="60% - 강조색3" xfId="15" xr:uid="{00000000-0005-0000-0000-00000E000000}"/>
    <cellStyle name="60% - 강조색4" xfId="16" xr:uid="{00000000-0005-0000-0000-00000F000000}"/>
    <cellStyle name="60% - 강조색5" xfId="17" xr:uid="{00000000-0005-0000-0000-000010000000}"/>
    <cellStyle name="60% - 강조색6" xfId="18" xr:uid="{00000000-0005-0000-0000-000011000000}"/>
    <cellStyle name="강조색1" xfId="19" xr:uid="{00000000-0005-0000-0000-000012000000}"/>
    <cellStyle name="강조색2" xfId="20" xr:uid="{00000000-0005-0000-0000-000013000000}"/>
    <cellStyle name="강조색3" xfId="21" xr:uid="{00000000-0005-0000-0000-000014000000}"/>
    <cellStyle name="강조색4" xfId="22" xr:uid="{00000000-0005-0000-0000-000015000000}"/>
    <cellStyle name="강조색5" xfId="23" xr:uid="{00000000-0005-0000-0000-000016000000}"/>
    <cellStyle name="강조색6" xfId="24" xr:uid="{00000000-0005-0000-0000-000017000000}"/>
    <cellStyle name="경고문" xfId="25" xr:uid="{00000000-0005-0000-0000-000018000000}"/>
    <cellStyle name="계산" xfId="26" xr:uid="{00000000-0005-0000-0000-000019000000}"/>
    <cellStyle name="나쁨" xfId="27" xr:uid="{00000000-0005-0000-0000-00001A000000}"/>
    <cellStyle name="메모" xfId="28" xr:uid="{00000000-0005-0000-0000-00001B000000}"/>
    <cellStyle name="보통" xfId="29" xr:uid="{00000000-0005-0000-0000-00001D000000}"/>
    <cellStyle name="설명 텍스트" xfId="30" xr:uid="{00000000-0005-0000-0000-00001E000000}"/>
    <cellStyle name="셀 확인" xfId="31" xr:uid="{00000000-0005-0000-0000-00001F000000}"/>
    <cellStyle name="쉼표 [0]" xfId="32" builtinId="6"/>
    <cellStyle name="연결된 셀" xfId="33" xr:uid="{00000000-0005-0000-0000-000022000000}"/>
    <cellStyle name="요약" xfId="34" xr:uid="{00000000-0005-0000-0000-000023000000}"/>
    <cellStyle name="입력" xfId="35" xr:uid="{00000000-0005-0000-0000-000024000000}"/>
    <cellStyle name="제목" xfId="36" xr:uid="{00000000-0005-0000-0000-000025000000}"/>
    <cellStyle name="제목 1" xfId="37" xr:uid="{00000000-0005-0000-0000-000026000000}"/>
    <cellStyle name="제목 2" xfId="38" xr:uid="{00000000-0005-0000-0000-000027000000}"/>
    <cellStyle name="제목 3" xfId="39" xr:uid="{00000000-0005-0000-0000-000028000000}"/>
    <cellStyle name="제목 4" xfId="40" xr:uid="{00000000-0005-0000-0000-000029000000}"/>
    <cellStyle name="좋음" xfId="41" xr:uid="{00000000-0005-0000-0000-00002A000000}"/>
    <cellStyle name="출력" xfId="42" xr:uid="{00000000-0005-0000-0000-00002B000000}"/>
    <cellStyle name="표준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7F464F8-9996-4566-B342-FB8FA8ABCE17}"/>
            </a:ext>
          </a:extLst>
        </xdr:cNvPr>
        <xdr:cNvSpPr>
          <a:spLocks noChangeShapeType="1"/>
        </xdr:cNvSpPr>
      </xdr:nvSpPr>
      <xdr:spPr>
        <a:xfrm>
          <a:off x="1314450" y="4000500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16</xdr:col>
      <xdr:colOff>19050</xdr:colOff>
      <xdr:row>22</xdr:row>
      <xdr:rowOff>0</xdr:rowOff>
    </xdr:from>
    <xdr:to>
      <xdr:col>16</xdr:col>
      <xdr:colOff>190500</xdr:colOff>
      <xdr:row>22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9E6085A4-EB94-4CD5-9A92-BCC9414BFE0C}"/>
            </a:ext>
          </a:extLst>
        </xdr:cNvPr>
        <xdr:cNvSpPr>
          <a:spLocks noChangeShapeType="1"/>
        </xdr:cNvSpPr>
      </xdr:nvSpPr>
      <xdr:spPr>
        <a:xfrm>
          <a:off x="3543300" y="4000500"/>
          <a:ext cx="17145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28</xdr:row>
      <xdr:rowOff>0</xdr:rowOff>
    </xdr:from>
    <xdr:to>
      <xdr:col>5</xdr:col>
      <xdr:colOff>180975</xdr:colOff>
      <xdr:row>28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EA705E22-57C5-4572-8F58-88A5D7E56189}"/>
            </a:ext>
          </a:extLst>
        </xdr:cNvPr>
        <xdr:cNvSpPr>
          <a:spLocks noChangeShapeType="1"/>
        </xdr:cNvSpPr>
      </xdr:nvSpPr>
      <xdr:spPr>
        <a:xfrm>
          <a:off x="923925" y="5200650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18</xdr:col>
      <xdr:colOff>57150</xdr:colOff>
      <xdr:row>28</xdr:row>
      <xdr:rowOff>0</xdr:rowOff>
    </xdr:from>
    <xdr:to>
      <xdr:col>19</xdr:col>
      <xdr:colOff>190500</xdr:colOff>
      <xdr:row>28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8003A22D-C17B-4FCC-8582-BCE18C3A6EE4}"/>
            </a:ext>
          </a:extLst>
        </xdr:cNvPr>
        <xdr:cNvSpPr>
          <a:spLocks noChangeShapeType="1"/>
        </xdr:cNvSpPr>
      </xdr:nvSpPr>
      <xdr:spPr>
        <a:xfrm>
          <a:off x="4019550" y="5200650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D0C5A77-847D-4BF2-85B3-298AB44CCE30}"/>
            </a:ext>
          </a:extLst>
        </xdr:cNvPr>
        <xdr:cNvSpPr>
          <a:spLocks noChangeShapeType="1"/>
        </xdr:cNvSpPr>
      </xdr:nvSpPr>
      <xdr:spPr>
        <a:xfrm>
          <a:off x="1533525" y="6200775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66675</xdr:colOff>
      <xdr:row>33</xdr:row>
      <xdr:rowOff>0</xdr:rowOff>
    </xdr:from>
    <xdr:to>
      <xdr:col>14</xdr:col>
      <xdr:colOff>47625</xdr:colOff>
      <xdr:row>33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D246BD34-FC02-44F3-9B04-D541B312250D}"/>
            </a:ext>
          </a:extLst>
        </xdr:cNvPr>
        <xdr:cNvSpPr>
          <a:spLocks noChangeShapeType="1"/>
        </xdr:cNvSpPr>
      </xdr:nvSpPr>
      <xdr:spPr>
        <a:xfrm>
          <a:off x="2914650" y="6200775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7</xdr:col>
      <xdr:colOff>47625</xdr:colOff>
      <xdr:row>35</xdr:row>
      <xdr:rowOff>0</xdr:rowOff>
    </xdr:from>
    <xdr:to>
      <xdr:col>8</xdr:col>
      <xdr:colOff>180975</xdr:colOff>
      <xdr:row>35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A8D4F409-CFC3-4682-AEA7-A8D52DC1C9DA}"/>
            </a:ext>
          </a:extLst>
        </xdr:cNvPr>
        <xdr:cNvSpPr>
          <a:spLocks noChangeShapeType="1"/>
        </xdr:cNvSpPr>
      </xdr:nvSpPr>
      <xdr:spPr>
        <a:xfrm>
          <a:off x="1581150" y="6600825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119495</xdr:colOff>
      <xdr:row>34</xdr:row>
      <xdr:rowOff>173181</xdr:rowOff>
    </xdr:from>
    <xdr:to>
      <xdr:col>15</xdr:col>
      <xdr:colOff>43295</xdr:colOff>
      <xdr:row>34</xdr:row>
      <xdr:rowOff>173181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E2BE47D4-A358-4378-B92F-578530D1E85D}"/>
            </a:ext>
          </a:extLst>
        </xdr:cNvPr>
        <xdr:cNvSpPr>
          <a:spLocks noChangeShapeType="1"/>
        </xdr:cNvSpPr>
      </xdr:nvSpPr>
      <xdr:spPr>
        <a:xfrm>
          <a:off x="2933700" y="6944590"/>
          <a:ext cx="382731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39</xdr:row>
      <xdr:rowOff>228600</xdr:rowOff>
    </xdr:from>
    <xdr:to>
      <xdr:col>5</xdr:col>
      <xdr:colOff>133350</xdr:colOff>
      <xdr:row>39</xdr:row>
      <xdr:rowOff>228600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519AE1DF-53E2-4802-9017-E40C37F54595}"/>
            </a:ext>
          </a:extLst>
        </xdr:cNvPr>
        <xdr:cNvSpPr>
          <a:spLocks noChangeShapeType="1"/>
        </xdr:cNvSpPr>
      </xdr:nvSpPr>
      <xdr:spPr>
        <a:xfrm>
          <a:off x="923925" y="76009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9525</xdr:colOff>
      <xdr:row>40</xdr:row>
      <xdr:rowOff>9525</xdr:rowOff>
    </xdr:from>
    <xdr:to>
      <xdr:col>18</xdr:col>
      <xdr:colOff>9525</xdr:colOff>
      <xdr:row>40</xdr:row>
      <xdr:rowOff>9525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5631DC9B-3337-499E-831D-B6B2520A9419}"/>
            </a:ext>
          </a:extLst>
        </xdr:cNvPr>
        <xdr:cNvSpPr>
          <a:spLocks noChangeShapeType="1"/>
        </xdr:cNvSpPr>
      </xdr:nvSpPr>
      <xdr:spPr>
        <a:xfrm>
          <a:off x="2857500" y="7610475"/>
          <a:ext cx="1114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39</xdr:row>
      <xdr:rowOff>228600</xdr:rowOff>
    </xdr:from>
    <xdr:to>
      <xdr:col>11</xdr:col>
      <xdr:colOff>133350</xdr:colOff>
      <xdr:row>39</xdr:row>
      <xdr:rowOff>228600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14FC5F96-E38B-45E8-B876-B4C57D1416E8}"/>
            </a:ext>
          </a:extLst>
        </xdr:cNvPr>
        <xdr:cNvSpPr>
          <a:spLocks noChangeShapeType="1"/>
        </xdr:cNvSpPr>
      </xdr:nvSpPr>
      <xdr:spPr>
        <a:xfrm>
          <a:off x="2238375" y="76009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41</xdr:row>
      <xdr:rowOff>228600</xdr:rowOff>
    </xdr:from>
    <xdr:to>
      <xdr:col>5</xdr:col>
      <xdr:colOff>133350</xdr:colOff>
      <xdr:row>41</xdr:row>
      <xdr:rowOff>228600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85DBE369-82B0-4DE0-A2AE-628903DB40AB}"/>
            </a:ext>
          </a:extLst>
        </xdr:cNvPr>
        <xdr:cNvSpPr>
          <a:spLocks noChangeShapeType="1"/>
        </xdr:cNvSpPr>
      </xdr:nvSpPr>
      <xdr:spPr>
        <a:xfrm>
          <a:off x="923925" y="800100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9525</xdr:colOff>
      <xdr:row>42</xdr:row>
      <xdr:rowOff>9525</xdr:rowOff>
    </xdr:from>
    <xdr:to>
      <xdr:col>18</xdr:col>
      <xdr:colOff>9525</xdr:colOff>
      <xdr:row>42</xdr:row>
      <xdr:rowOff>9525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606F1129-446D-411C-9426-CFFCE496CC41}"/>
            </a:ext>
          </a:extLst>
        </xdr:cNvPr>
        <xdr:cNvSpPr>
          <a:spLocks noChangeShapeType="1"/>
        </xdr:cNvSpPr>
      </xdr:nvSpPr>
      <xdr:spPr>
        <a:xfrm>
          <a:off x="2857500" y="8010525"/>
          <a:ext cx="1114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41</xdr:row>
      <xdr:rowOff>228600</xdr:rowOff>
    </xdr:from>
    <xdr:to>
      <xdr:col>11</xdr:col>
      <xdr:colOff>133350</xdr:colOff>
      <xdr:row>41</xdr:row>
      <xdr:rowOff>228600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8F4C60E4-E136-4DC9-85B4-5BC790B83008}"/>
            </a:ext>
          </a:extLst>
        </xdr:cNvPr>
        <xdr:cNvSpPr>
          <a:spLocks noChangeShapeType="1"/>
        </xdr:cNvSpPr>
      </xdr:nvSpPr>
      <xdr:spPr>
        <a:xfrm>
          <a:off x="2238375" y="800100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41</xdr:row>
      <xdr:rowOff>228600</xdr:rowOff>
    </xdr:from>
    <xdr:to>
      <xdr:col>11</xdr:col>
      <xdr:colOff>133350</xdr:colOff>
      <xdr:row>41</xdr:row>
      <xdr:rowOff>228600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D27209E9-3B43-409E-BC69-AD2FDABD85AA}"/>
            </a:ext>
          </a:extLst>
        </xdr:cNvPr>
        <xdr:cNvSpPr>
          <a:spLocks noChangeShapeType="1"/>
        </xdr:cNvSpPr>
      </xdr:nvSpPr>
      <xdr:spPr>
        <a:xfrm>
          <a:off x="2238375" y="800100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3</xdr:col>
      <xdr:colOff>38100</xdr:colOff>
      <xdr:row>47</xdr:row>
      <xdr:rowOff>9525</xdr:rowOff>
    </xdr:from>
    <xdr:to>
      <xdr:col>4</xdr:col>
      <xdr:colOff>171449</xdr:colOff>
      <xdr:row>47</xdr:row>
      <xdr:rowOff>9525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E55E2287-CEDB-4922-8499-722F8A23EC21}"/>
            </a:ext>
          </a:extLst>
        </xdr:cNvPr>
        <xdr:cNvSpPr>
          <a:spLocks noChangeShapeType="1"/>
        </xdr:cNvSpPr>
      </xdr:nvSpPr>
      <xdr:spPr>
        <a:xfrm>
          <a:off x="695325" y="9010650"/>
          <a:ext cx="352424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0</xdr:colOff>
      <xdr:row>47</xdr:row>
      <xdr:rowOff>9525</xdr:rowOff>
    </xdr:from>
    <xdr:to>
      <xdr:col>11</xdr:col>
      <xdr:colOff>9525</xdr:colOff>
      <xdr:row>47</xdr:row>
      <xdr:rowOff>9525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0025BFA4-0CA6-48C4-991B-88DC27D79847}"/>
            </a:ext>
          </a:extLst>
        </xdr:cNvPr>
        <xdr:cNvSpPr>
          <a:spLocks noChangeShapeType="1"/>
        </xdr:cNvSpPr>
      </xdr:nvSpPr>
      <xdr:spPr>
        <a:xfrm>
          <a:off x="2190750" y="901065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47</xdr:row>
      <xdr:rowOff>9525</xdr:rowOff>
    </xdr:from>
    <xdr:to>
      <xdr:col>15</xdr:col>
      <xdr:colOff>9525</xdr:colOff>
      <xdr:row>47</xdr:row>
      <xdr:rowOff>9525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E6AC7AE2-4F42-4CE5-9F55-8DAD99F55B7E}"/>
            </a:ext>
          </a:extLst>
        </xdr:cNvPr>
        <xdr:cNvSpPr>
          <a:spLocks noChangeShapeType="1"/>
        </xdr:cNvSpPr>
      </xdr:nvSpPr>
      <xdr:spPr>
        <a:xfrm>
          <a:off x="3086100" y="901065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47</xdr:row>
      <xdr:rowOff>9525</xdr:rowOff>
    </xdr:from>
    <xdr:to>
      <xdr:col>15</xdr:col>
      <xdr:colOff>9525</xdr:colOff>
      <xdr:row>47</xdr:row>
      <xdr:rowOff>9525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7FC91A6C-90B1-42C2-A9DC-13FF1D7DEE65}"/>
            </a:ext>
          </a:extLst>
        </xdr:cNvPr>
        <xdr:cNvSpPr>
          <a:spLocks noChangeShapeType="1"/>
        </xdr:cNvSpPr>
      </xdr:nvSpPr>
      <xdr:spPr>
        <a:xfrm>
          <a:off x="3086100" y="901065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20</xdr:col>
      <xdr:colOff>0</xdr:colOff>
      <xdr:row>47</xdr:row>
      <xdr:rowOff>9525</xdr:rowOff>
    </xdr:from>
    <xdr:to>
      <xdr:col>21</xdr:col>
      <xdr:colOff>9525</xdr:colOff>
      <xdr:row>47</xdr:row>
      <xdr:rowOff>9525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02DF20BA-342A-4D2B-84CE-204D300753B2}"/>
            </a:ext>
          </a:extLst>
        </xdr:cNvPr>
        <xdr:cNvSpPr>
          <a:spLocks noChangeShapeType="1"/>
        </xdr:cNvSpPr>
      </xdr:nvSpPr>
      <xdr:spPr>
        <a:xfrm>
          <a:off x="4448175" y="901065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20</xdr:col>
      <xdr:colOff>0</xdr:colOff>
      <xdr:row>47</xdr:row>
      <xdr:rowOff>9525</xdr:rowOff>
    </xdr:from>
    <xdr:to>
      <xdr:col>21</xdr:col>
      <xdr:colOff>9525</xdr:colOff>
      <xdr:row>47</xdr:row>
      <xdr:rowOff>9525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496B5EF8-CF53-485F-8049-4096D20C5569}"/>
            </a:ext>
          </a:extLst>
        </xdr:cNvPr>
        <xdr:cNvSpPr>
          <a:spLocks noChangeShapeType="1"/>
        </xdr:cNvSpPr>
      </xdr:nvSpPr>
      <xdr:spPr>
        <a:xfrm>
          <a:off x="4448175" y="901065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</xdr:col>
      <xdr:colOff>38100</xdr:colOff>
      <xdr:row>52</xdr:row>
      <xdr:rowOff>9525</xdr:rowOff>
    </xdr:from>
    <xdr:to>
      <xdr:col>2</xdr:col>
      <xdr:colOff>171449</xdr:colOff>
      <xdr:row>52</xdr:row>
      <xdr:rowOff>9525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1CE71589-1140-46AC-ABE0-B93305223514}"/>
            </a:ext>
          </a:extLst>
        </xdr:cNvPr>
        <xdr:cNvSpPr>
          <a:spLocks noChangeShapeType="1"/>
        </xdr:cNvSpPr>
      </xdr:nvSpPr>
      <xdr:spPr>
        <a:xfrm>
          <a:off x="257175" y="10010775"/>
          <a:ext cx="352424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9</xdr:col>
      <xdr:colOff>0</xdr:colOff>
      <xdr:row>52</xdr:row>
      <xdr:rowOff>9525</xdr:rowOff>
    </xdr:from>
    <xdr:to>
      <xdr:col>11</xdr:col>
      <xdr:colOff>9525</xdr:colOff>
      <xdr:row>52</xdr:row>
      <xdr:rowOff>9525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1201C2D4-F0C9-45D0-B0AD-56E340E88B11}"/>
            </a:ext>
          </a:extLst>
        </xdr:cNvPr>
        <xdr:cNvSpPr>
          <a:spLocks noChangeShapeType="1"/>
        </xdr:cNvSpPr>
      </xdr:nvSpPr>
      <xdr:spPr>
        <a:xfrm>
          <a:off x="1971675" y="1001077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52</xdr:row>
      <xdr:rowOff>9525</xdr:rowOff>
    </xdr:from>
    <xdr:to>
      <xdr:col>16</xdr:col>
      <xdr:colOff>9525</xdr:colOff>
      <xdr:row>52</xdr:row>
      <xdr:rowOff>9525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D577F25A-7DD2-4695-8A8B-DDD83C5E2E61}"/>
            </a:ext>
          </a:extLst>
        </xdr:cNvPr>
        <xdr:cNvSpPr>
          <a:spLocks noChangeShapeType="1"/>
        </xdr:cNvSpPr>
      </xdr:nvSpPr>
      <xdr:spPr>
        <a:xfrm>
          <a:off x="3086100" y="1001077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52</xdr:row>
      <xdr:rowOff>9525</xdr:rowOff>
    </xdr:from>
    <xdr:to>
      <xdr:col>16</xdr:col>
      <xdr:colOff>9525</xdr:colOff>
      <xdr:row>52</xdr:row>
      <xdr:rowOff>9525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3CCB0025-B5B9-4E50-ADDE-83822A2AF6DE}"/>
            </a:ext>
          </a:extLst>
        </xdr:cNvPr>
        <xdr:cNvSpPr>
          <a:spLocks noChangeShapeType="1"/>
        </xdr:cNvSpPr>
      </xdr:nvSpPr>
      <xdr:spPr>
        <a:xfrm>
          <a:off x="3086100" y="1001077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22</xdr:col>
      <xdr:colOff>57150</xdr:colOff>
      <xdr:row>52</xdr:row>
      <xdr:rowOff>9525</xdr:rowOff>
    </xdr:from>
    <xdr:to>
      <xdr:col>23</xdr:col>
      <xdr:colOff>190500</xdr:colOff>
      <xdr:row>52</xdr:row>
      <xdr:rowOff>9525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AF2DBF0F-1FB9-4FF3-9707-B14ADFD2376A}"/>
            </a:ext>
          </a:extLst>
        </xdr:cNvPr>
        <xdr:cNvSpPr>
          <a:spLocks noChangeShapeType="1"/>
        </xdr:cNvSpPr>
      </xdr:nvSpPr>
      <xdr:spPr>
        <a:xfrm>
          <a:off x="4943475" y="10010775"/>
          <a:ext cx="35242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BAF8820-D672-4850-B329-6DDBC01AC67B}"/>
            </a:ext>
          </a:extLst>
        </xdr:cNvPr>
        <xdr:cNvSpPr>
          <a:spLocks noChangeShapeType="1"/>
        </xdr:cNvSpPr>
      </xdr:nvSpPr>
      <xdr:spPr>
        <a:xfrm>
          <a:off x="1314450" y="4400550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16</xdr:col>
      <xdr:colOff>19050</xdr:colOff>
      <xdr:row>22</xdr:row>
      <xdr:rowOff>0</xdr:rowOff>
    </xdr:from>
    <xdr:to>
      <xdr:col>16</xdr:col>
      <xdr:colOff>190500</xdr:colOff>
      <xdr:row>22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6D9B0D6C-7812-4129-A1F4-78A3E7F03A5B}"/>
            </a:ext>
          </a:extLst>
        </xdr:cNvPr>
        <xdr:cNvSpPr>
          <a:spLocks noChangeShapeType="1"/>
        </xdr:cNvSpPr>
      </xdr:nvSpPr>
      <xdr:spPr>
        <a:xfrm>
          <a:off x="3543300" y="4400550"/>
          <a:ext cx="17145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28</xdr:row>
      <xdr:rowOff>0</xdr:rowOff>
    </xdr:from>
    <xdr:to>
      <xdr:col>5</xdr:col>
      <xdr:colOff>180975</xdr:colOff>
      <xdr:row>28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BCF644D0-B09F-49D7-A82E-6A0A3C0D5485}"/>
            </a:ext>
          </a:extLst>
        </xdr:cNvPr>
        <xdr:cNvSpPr>
          <a:spLocks noChangeShapeType="1"/>
        </xdr:cNvSpPr>
      </xdr:nvSpPr>
      <xdr:spPr>
        <a:xfrm>
          <a:off x="923925" y="5600700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18</xdr:col>
      <xdr:colOff>57150</xdr:colOff>
      <xdr:row>28</xdr:row>
      <xdr:rowOff>0</xdr:rowOff>
    </xdr:from>
    <xdr:to>
      <xdr:col>19</xdr:col>
      <xdr:colOff>190500</xdr:colOff>
      <xdr:row>28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1EEA4BAB-9FA2-4AD4-BAB8-852BBF58B58C}"/>
            </a:ext>
          </a:extLst>
        </xdr:cNvPr>
        <xdr:cNvSpPr>
          <a:spLocks noChangeShapeType="1"/>
        </xdr:cNvSpPr>
      </xdr:nvSpPr>
      <xdr:spPr>
        <a:xfrm>
          <a:off x="4019550" y="5600700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C0F506DA-0BCB-40BB-B11E-DE1631C7BB92}"/>
            </a:ext>
          </a:extLst>
        </xdr:cNvPr>
        <xdr:cNvSpPr>
          <a:spLocks noChangeShapeType="1"/>
        </xdr:cNvSpPr>
      </xdr:nvSpPr>
      <xdr:spPr>
        <a:xfrm>
          <a:off x="1533525" y="6600825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66675</xdr:colOff>
      <xdr:row>33</xdr:row>
      <xdr:rowOff>0</xdr:rowOff>
    </xdr:from>
    <xdr:to>
      <xdr:col>14</xdr:col>
      <xdr:colOff>47625</xdr:colOff>
      <xdr:row>33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689654B4-6069-4BB8-9D23-287081EA05B6}"/>
            </a:ext>
          </a:extLst>
        </xdr:cNvPr>
        <xdr:cNvSpPr>
          <a:spLocks noChangeShapeType="1"/>
        </xdr:cNvSpPr>
      </xdr:nvSpPr>
      <xdr:spPr>
        <a:xfrm>
          <a:off x="2914650" y="6600825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7</xdr:col>
      <xdr:colOff>47625</xdr:colOff>
      <xdr:row>35</xdr:row>
      <xdr:rowOff>0</xdr:rowOff>
    </xdr:from>
    <xdr:to>
      <xdr:col>8</xdr:col>
      <xdr:colOff>180975</xdr:colOff>
      <xdr:row>35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CF9271D5-A34E-4DF0-98C8-40D9A37AD7DA}"/>
            </a:ext>
          </a:extLst>
        </xdr:cNvPr>
        <xdr:cNvSpPr>
          <a:spLocks noChangeShapeType="1"/>
        </xdr:cNvSpPr>
      </xdr:nvSpPr>
      <xdr:spPr>
        <a:xfrm>
          <a:off x="1581150" y="7000875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119495</xdr:colOff>
      <xdr:row>34</xdr:row>
      <xdr:rowOff>173181</xdr:rowOff>
    </xdr:from>
    <xdr:to>
      <xdr:col>15</xdr:col>
      <xdr:colOff>43295</xdr:colOff>
      <xdr:row>34</xdr:row>
      <xdr:rowOff>173181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EC02148C-D479-482E-B3E6-7926118D3289}"/>
            </a:ext>
          </a:extLst>
        </xdr:cNvPr>
        <xdr:cNvSpPr>
          <a:spLocks noChangeShapeType="1"/>
        </xdr:cNvSpPr>
      </xdr:nvSpPr>
      <xdr:spPr>
        <a:xfrm>
          <a:off x="2967470" y="6974031"/>
          <a:ext cx="3810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39</xdr:row>
      <xdr:rowOff>228600</xdr:rowOff>
    </xdr:from>
    <xdr:to>
      <xdr:col>5</xdr:col>
      <xdr:colOff>133350</xdr:colOff>
      <xdr:row>39</xdr:row>
      <xdr:rowOff>228600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D182661-D31D-4DB7-9881-72C39A9AE3AC}"/>
            </a:ext>
          </a:extLst>
        </xdr:cNvPr>
        <xdr:cNvSpPr>
          <a:spLocks noChangeShapeType="1"/>
        </xdr:cNvSpPr>
      </xdr:nvSpPr>
      <xdr:spPr>
        <a:xfrm>
          <a:off x="923925" y="800100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9525</xdr:colOff>
      <xdr:row>40</xdr:row>
      <xdr:rowOff>9525</xdr:rowOff>
    </xdr:from>
    <xdr:to>
      <xdr:col>18</xdr:col>
      <xdr:colOff>9525</xdr:colOff>
      <xdr:row>40</xdr:row>
      <xdr:rowOff>9525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5E0C7F48-5C00-425F-A524-CBA1F3EF30D2}"/>
            </a:ext>
          </a:extLst>
        </xdr:cNvPr>
        <xdr:cNvSpPr>
          <a:spLocks noChangeShapeType="1"/>
        </xdr:cNvSpPr>
      </xdr:nvSpPr>
      <xdr:spPr>
        <a:xfrm>
          <a:off x="2857500" y="8010525"/>
          <a:ext cx="1114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39</xdr:row>
      <xdr:rowOff>228600</xdr:rowOff>
    </xdr:from>
    <xdr:to>
      <xdr:col>11</xdr:col>
      <xdr:colOff>133350</xdr:colOff>
      <xdr:row>39</xdr:row>
      <xdr:rowOff>228600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15BA53F1-2A21-4DAB-8CD1-6A6EA140B692}"/>
            </a:ext>
          </a:extLst>
        </xdr:cNvPr>
        <xdr:cNvSpPr>
          <a:spLocks noChangeShapeType="1"/>
        </xdr:cNvSpPr>
      </xdr:nvSpPr>
      <xdr:spPr>
        <a:xfrm>
          <a:off x="2238375" y="800100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41</xdr:row>
      <xdr:rowOff>228600</xdr:rowOff>
    </xdr:from>
    <xdr:to>
      <xdr:col>5</xdr:col>
      <xdr:colOff>133350</xdr:colOff>
      <xdr:row>41</xdr:row>
      <xdr:rowOff>228600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12A32FE9-15A1-460B-AC90-339A86C8FE80}"/>
            </a:ext>
          </a:extLst>
        </xdr:cNvPr>
        <xdr:cNvSpPr>
          <a:spLocks noChangeShapeType="1"/>
        </xdr:cNvSpPr>
      </xdr:nvSpPr>
      <xdr:spPr>
        <a:xfrm>
          <a:off x="923925" y="84010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9525</xdr:colOff>
      <xdr:row>42</xdr:row>
      <xdr:rowOff>9525</xdr:rowOff>
    </xdr:from>
    <xdr:to>
      <xdr:col>18</xdr:col>
      <xdr:colOff>9525</xdr:colOff>
      <xdr:row>42</xdr:row>
      <xdr:rowOff>9525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EBC17073-1380-41F5-B0D9-9C47D59D37CC}"/>
            </a:ext>
          </a:extLst>
        </xdr:cNvPr>
        <xdr:cNvSpPr>
          <a:spLocks noChangeShapeType="1"/>
        </xdr:cNvSpPr>
      </xdr:nvSpPr>
      <xdr:spPr>
        <a:xfrm>
          <a:off x="2857500" y="8410575"/>
          <a:ext cx="1114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41</xdr:row>
      <xdr:rowOff>228600</xdr:rowOff>
    </xdr:from>
    <xdr:to>
      <xdr:col>11</xdr:col>
      <xdr:colOff>133350</xdr:colOff>
      <xdr:row>41</xdr:row>
      <xdr:rowOff>228600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A70A8F74-5407-45E3-A676-9FF5F7BF35EC}"/>
            </a:ext>
          </a:extLst>
        </xdr:cNvPr>
        <xdr:cNvSpPr>
          <a:spLocks noChangeShapeType="1"/>
        </xdr:cNvSpPr>
      </xdr:nvSpPr>
      <xdr:spPr>
        <a:xfrm>
          <a:off x="2238375" y="84010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41</xdr:row>
      <xdr:rowOff>228600</xdr:rowOff>
    </xdr:from>
    <xdr:to>
      <xdr:col>11</xdr:col>
      <xdr:colOff>133350</xdr:colOff>
      <xdr:row>41</xdr:row>
      <xdr:rowOff>228600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D36E953E-1948-45CF-9429-C6610A8EE0B3}"/>
            </a:ext>
          </a:extLst>
        </xdr:cNvPr>
        <xdr:cNvSpPr>
          <a:spLocks noChangeShapeType="1"/>
        </xdr:cNvSpPr>
      </xdr:nvSpPr>
      <xdr:spPr>
        <a:xfrm>
          <a:off x="2238375" y="84010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3</xdr:col>
      <xdr:colOff>38100</xdr:colOff>
      <xdr:row>47</xdr:row>
      <xdr:rowOff>9525</xdr:rowOff>
    </xdr:from>
    <xdr:to>
      <xdr:col>4</xdr:col>
      <xdr:colOff>171449</xdr:colOff>
      <xdr:row>47</xdr:row>
      <xdr:rowOff>9525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7765127A-67A4-4AC6-8CF4-05F2A3990BAA}"/>
            </a:ext>
          </a:extLst>
        </xdr:cNvPr>
        <xdr:cNvSpPr>
          <a:spLocks noChangeShapeType="1"/>
        </xdr:cNvSpPr>
      </xdr:nvSpPr>
      <xdr:spPr>
        <a:xfrm>
          <a:off x="695325" y="9410700"/>
          <a:ext cx="352424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0</xdr:colOff>
      <xdr:row>47</xdr:row>
      <xdr:rowOff>9525</xdr:rowOff>
    </xdr:from>
    <xdr:to>
      <xdr:col>11</xdr:col>
      <xdr:colOff>9525</xdr:colOff>
      <xdr:row>47</xdr:row>
      <xdr:rowOff>9525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843435AE-442D-4904-AE1C-08BF73A6A919}"/>
            </a:ext>
          </a:extLst>
        </xdr:cNvPr>
        <xdr:cNvSpPr>
          <a:spLocks noChangeShapeType="1"/>
        </xdr:cNvSpPr>
      </xdr:nvSpPr>
      <xdr:spPr>
        <a:xfrm>
          <a:off x="2190750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47</xdr:row>
      <xdr:rowOff>9525</xdr:rowOff>
    </xdr:from>
    <xdr:to>
      <xdr:col>15</xdr:col>
      <xdr:colOff>9525</xdr:colOff>
      <xdr:row>47</xdr:row>
      <xdr:rowOff>9525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F6167ECD-21F3-4BF7-8BCA-8053B6033578}"/>
            </a:ext>
          </a:extLst>
        </xdr:cNvPr>
        <xdr:cNvSpPr>
          <a:spLocks noChangeShapeType="1"/>
        </xdr:cNvSpPr>
      </xdr:nvSpPr>
      <xdr:spPr>
        <a:xfrm>
          <a:off x="3086100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47</xdr:row>
      <xdr:rowOff>9525</xdr:rowOff>
    </xdr:from>
    <xdr:to>
      <xdr:col>15</xdr:col>
      <xdr:colOff>9525</xdr:colOff>
      <xdr:row>47</xdr:row>
      <xdr:rowOff>9525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BD3BA0EC-2A81-4270-AD04-ED479BD2963C}"/>
            </a:ext>
          </a:extLst>
        </xdr:cNvPr>
        <xdr:cNvSpPr>
          <a:spLocks noChangeShapeType="1"/>
        </xdr:cNvSpPr>
      </xdr:nvSpPr>
      <xdr:spPr>
        <a:xfrm>
          <a:off x="3086100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20</xdr:col>
      <xdr:colOff>0</xdr:colOff>
      <xdr:row>47</xdr:row>
      <xdr:rowOff>9525</xdr:rowOff>
    </xdr:from>
    <xdr:to>
      <xdr:col>21</xdr:col>
      <xdr:colOff>9525</xdr:colOff>
      <xdr:row>47</xdr:row>
      <xdr:rowOff>9525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0D33D48F-0677-42BF-9213-3A8EAA7193CA}"/>
            </a:ext>
          </a:extLst>
        </xdr:cNvPr>
        <xdr:cNvSpPr>
          <a:spLocks noChangeShapeType="1"/>
        </xdr:cNvSpPr>
      </xdr:nvSpPr>
      <xdr:spPr>
        <a:xfrm>
          <a:off x="4448175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20</xdr:col>
      <xdr:colOff>0</xdr:colOff>
      <xdr:row>47</xdr:row>
      <xdr:rowOff>9525</xdr:rowOff>
    </xdr:from>
    <xdr:to>
      <xdr:col>21</xdr:col>
      <xdr:colOff>9525</xdr:colOff>
      <xdr:row>47</xdr:row>
      <xdr:rowOff>9525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F4407C81-43C2-44CF-948A-80B39CA5A92C}"/>
            </a:ext>
          </a:extLst>
        </xdr:cNvPr>
        <xdr:cNvSpPr>
          <a:spLocks noChangeShapeType="1"/>
        </xdr:cNvSpPr>
      </xdr:nvSpPr>
      <xdr:spPr>
        <a:xfrm>
          <a:off x="4448175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</xdr:col>
      <xdr:colOff>38100</xdr:colOff>
      <xdr:row>52</xdr:row>
      <xdr:rowOff>9525</xdr:rowOff>
    </xdr:from>
    <xdr:to>
      <xdr:col>2</xdr:col>
      <xdr:colOff>171449</xdr:colOff>
      <xdr:row>52</xdr:row>
      <xdr:rowOff>9525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38CB0AA1-BEF4-4D56-BC42-674FADD00D60}"/>
            </a:ext>
          </a:extLst>
        </xdr:cNvPr>
        <xdr:cNvSpPr>
          <a:spLocks noChangeShapeType="1"/>
        </xdr:cNvSpPr>
      </xdr:nvSpPr>
      <xdr:spPr>
        <a:xfrm>
          <a:off x="257175" y="10410825"/>
          <a:ext cx="352424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9</xdr:col>
      <xdr:colOff>0</xdr:colOff>
      <xdr:row>52</xdr:row>
      <xdr:rowOff>9525</xdr:rowOff>
    </xdr:from>
    <xdr:to>
      <xdr:col>11</xdr:col>
      <xdr:colOff>9525</xdr:colOff>
      <xdr:row>52</xdr:row>
      <xdr:rowOff>9525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691E12CF-3597-431C-8F6C-9163210433C3}"/>
            </a:ext>
          </a:extLst>
        </xdr:cNvPr>
        <xdr:cNvSpPr>
          <a:spLocks noChangeShapeType="1"/>
        </xdr:cNvSpPr>
      </xdr:nvSpPr>
      <xdr:spPr>
        <a:xfrm>
          <a:off x="1971675" y="1041082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52</xdr:row>
      <xdr:rowOff>9525</xdr:rowOff>
    </xdr:from>
    <xdr:to>
      <xdr:col>16</xdr:col>
      <xdr:colOff>9525</xdr:colOff>
      <xdr:row>52</xdr:row>
      <xdr:rowOff>9525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63A998D6-5703-4A7A-A3B1-60A28B3985F4}"/>
            </a:ext>
          </a:extLst>
        </xdr:cNvPr>
        <xdr:cNvSpPr>
          <a:spLocks noChangeShapeType="1"/>
        </xdr:cNvSpPr>
      </xdr:nvSpPr>
      <xdr:spPr>
        <a:xfrm>
          <a:off x="3086100" y="1041082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52</xdr:row>
      <xdr:rowOff>9525</xdr:rowOff>
    </xdr:from>
    <xdr:to>
      <xdr:col>16</xdr:col>
      <xdr:colOff>9525</xdr:colOff>
      <xdr:row>52</xdr:row>
      <xdr:rowOff>9525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B89D2DE7-2B06-455E-B89B-E049250593B8}"/>
            </a:ext>
          </a:extLst>
        </xdr:cNvPr>
        <xdr:cNvSpPr>
          <a:spLocks noChangeShapeType="1"/>
        </xdr:cNvSpPr>
      </xdr:nvSpPr>
      <xdr:spPr>
        <a:xfrm>
          <a:off x="3086100" y="1041082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22</xdr:col>
      <xdr:colOff>57150</xdr:colOff>
      <xdr:row>52</xdr:row>
      <xdr:rowOff>9525</xdr:rowOff>
    </xdr:from>
    <xdr:to>
      <xdr:col>23</xdr:col>
      <xdr:colOff>190500</xdr:colOff>
      <xdr:row>52</xdr:row>
      <xdr:rowOff>9525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CF72EDBA-5CB8-4658-BE10-4716A9181503}"/>
            </a:ext>
          </a:extLst>
        </xdr:cNvPr>
        <xdr:cNvSpPr>
          <a:spLocks noChangeShapeType="1"/>
        </xdr:cNvSpPr>
      </xdr:nvSpPr>
      <xdr:spPr>
        <a:xfrm>
          <a:off x="4943475" y="10410825"/>
          <a:ext cx="35242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416A792-6E89-4C5E-9A9E-57B8DE194622}"/>
            </a:ext>
          </a:extLst>
        </xdr:cNvPr>
        <xdr:cNvSpPr>
          <a:spLocks noChangeShapeType="1"/>
        </xdr:cNvSpPr>
      </xdr:nvSpPr>
      <xdr:spPr>
        <a:xfrm>
          <a:off x="1314450" y="4400550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16</xdr:col>
      <xdr:colOff>19050</xdr:colOff>
      <xdr:row>22</xdr:row>
      <xdr:rowOff>0</xdr:rowOff>
    </xdr:from>
    <xdr:to>
      <xdr:col>16</xdr:col>
      <xdr:colOff>190500</xdr:colOff>
      <xdr:row>22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4DA49635-99B2-4C22-90FA-0F2C13D7CD6D}"/>
            </a:ext>
          </a:extLst>
        </xdr:cNvPr>
        <xdr:cNvSpPr>
          <a:spLocks noChangeShapeType="1"/>
        </xdr:cNvSpPr>
      </xdr:nvSpPr>
      <xdr:spPr>
        <a:xfrm>
          <a:off x="3543300" y="4400550"/>
          <a:ext cx="17145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28</xdr:row>
      <xdr:rowOff>0</xdr:rowOff>
    </xdr:from>
    <xdr:to>
      <xdr:col>5</xdr:col>
      <xdr:colOff>180975</xdr:colOff>
      <xdr:row>28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B032241C-6F0C-4341-9742-2AEBB29D4EB9}"/>
            </a:ext>
          </a:extLst>
        </xdr:cNvPr>
        <xdr:cNvSpPr>
          <a:spLocks noChangeShapeType="1"/>
        </xdr:cNvSpPr>
      </xdr:nvSpPr>
      <xdr:spPr>
        <a:xfrm>
          <a:off x="923925" y="5600700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18</xdr:col>
      <xdr:colOff>57150</xdr:colOff>
      <xdr:row>28</xdr:row>
      <xdr:rowOff>0</xdr:rowOff>
    </xdr:from>
    <xdr:to>
      <xdr:col>19</xdr:col>
      <xdr:colOff>190500</xdr:colOff>
      <xdr:row>28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36175C14-4B7B-48DB-9480-C0E193258D6F}"/>
            </a:ext>
          </a:extLst>
        </xdr:cNvPr>
        <xdr:cNvSpPr>
          <a:spLocks noChangeShapeType="1"/>
        </xdr:cNvSpPr>
      </xdr:nvSpPr>
      <xdr:spPr>
        <a:xfrm>
          <a:off x="4019550" y="5600700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AED4BA5C-1AEB-4754-B359-3E7EB5D6EA7D}"/>
            </a:ext>
          </a:extLst>
        </xdr:cNvPr>
        <xdr:cNvSpPr>
          <a:spLocks noChangeShapeType="1"/>
        </xdr:cNvSpPr>
      </xdr:nvSpPr>
      <xdr:spPr>
        <a:xfrm>
          <a:off x="1533525" y="6600825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66675</xdr:colOff>
      <xdr:row>33</xdr:row>
      <xdr:rowOff>0</xdr:rowOff>
    </xdr:from>
    <xdr:to>
      <xdr:col>14</xdr:col>
      <xdr:colOff>47625</xdr:colOff>
      <xdr:row>33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90B5D349-296E-489F-978D-AFA4EE2E8A12}"/>
            </a:ext>
          </a:extLst>
        </xdr:cNvPr>
        <xdr:cNvSpPr>
          <a:spLocks noChangeShapeType="1"/>
        </xdr:cNvSpPr>
      </xdr:nvSpPr>
      <xdr:spPr>
        <a:xfrm>
          <a:off x="2914650" y="6600825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7</xdr:col>
      <xdr:colOff>47625</xdr:colOff>
      <xdr:row>35</xdr:row>
      <xdr:rowOff>0</xdr:rowOff>
    </xdr:from>
    <xdr:to>
      <xdr:col>8</xdr:col>
      <xdr:colOff>180975</xdr:colOff>
      <xdr:row>35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CDE0F689-029D-44B8-834D-2158EB40C6E1}"/>
            </a:ext>
          </a:extLst>
        </xdr:cNvPr>
        <xdr:cNvSpPr>
          <a:spLocks noChangeShapeType="1"/>
        </xdr:cNvSpPr>
      </xdr:nvSpPr>
      <xdr:spPr>
        <a:xfrm>
          <a:off x="1581150" y="7000875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119495</xdr:colOff>
      <xdr:row>34</xdr:row>
      <xdr:rowOff>173181</xdr:rowOff>
    </xdr:from>
    <xdr:to>
      <xdr:col>15</xdr:col>
      <xdr:colOff>43295</xdr:colOff>
      <xdr:row>34</xdr:row>
      <xdr:rowOff>173181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939AE784-ED45-48AC-95BA-D858B8D8DF1E}"/>
            </a:ext>
          </a:extLst>
        </xdr:cNvPr>
        <xdr:cNvSpPr>
          <a:spLocks noChangeShapeType="1"/>
        </xdr:cNvSpPr>
      </xdr:nvSpPr>
      <xdr:spPr>
        <a:xfrm>
          <a:off x="2967470" y="6974031"/>
          <a:ext cx="3810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39</xdr:row>
      <xdr:rowOff>228600</xdr:rowOff>
    </xdr:from>
    <xdr:to>
      <xdr:col>5</xdr:col>
      <xdr:colOff>133350</xdr:colOff>
      <xdr:row>39</xdr:row>
      <xdr:rowOff>228600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935B7B6B-8E07-41BA-9F46-B3D7EFD10C7C}"/>
            </a:ext>
          </a:extLst>
        </xdr:cNvPr>
        <xdr:cNvSpPr>
          <a:spLocks noChangeShapeType="1"/>
        </xdr:cNvSpPr>
      </xdr:nvSpPr>
      <xdr:spPr>
        <a:xfrm>
          <a:off x="923925" y="800100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9525</xdr:colOff>
      <xdr:row>40</xdr:row>
      <xdr:rowOff>9525</xdr:rowOff>
    </xdr:from>
    <xdr:to>
      <xdr:col>18</xdr:col>
      <xdr:colOff>9525</xdr:colOff>
      <xdr:row>40</xdr:row>
      <xdr:rowOff>9525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B1A15351-8294-4E14-88A1-936BF28BC6E6}"/>
            </a:ext>
          </a:extLst>
        </xdr:cNvPr>
        <xdr:cNvSpPr>
          <a:spLocks noChangeShapeType="1"/>
        </xdr:cNvSpPr>
      </xdr:nvSpPr>
      <xdr:spPr>
        <a:xfrm>
          <a:off x="2857500" y="8010525"/>
          <a:ext cx="1114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39</xdr:row>
      <xdr:rowOff>228600</xdr:rowOff>
    </xdr:from>
    <xdr:to>
      <xdr:col>11</xdr:col>
      <xdr:colOff>133350</xdr:colOff>
      <xdr:row>39</xdr:row>
      <xdr:rowOff>228600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5F1E0896-3757-415C-98FB-992898DA9C86}"/>
            </a:ext>
          </a:extLst>
        </xdr:cNvPr>
        <xdr:cNvSpPr>
          <a:spLocks noChangeShapeType="1"/>
        </xdr:cNvSpPr>
      </xdr:nvSpPr>
      <xdr:spPr>
        <a:xfrm>
          <a:off x="2238375" y="800100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41</xdr:row>
      <xdr:rowOff>228600</xdr:rowOff>
    </xdr:from>
    <xdr:to>
      <xdr:col>5</xdr:col>
      <xdr:colOff>133350</xdr:colOff>
      <xdr:row>41</xdr:row>
      <xdr:rowOff>228600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E21099B8-9864-455C-A8B8-6623652B71B3}"/>
            </a:ext>
          </a:extLst>
        </xdr:cNvPr>
        <xdr:cNvSpPr>
          <a:spLocks noChangeShapeType="1"/>
        </xdr:cNvSpPr>
      </xdr:nvSpPr>
      <xdr:spPr>
        <a:xfrm>
          <a:off x="923925" y="84010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9525</xdr:colOff>
      <xdr:row>42</xdr:row>
      <xdr:rowOff>9525</xdr:rowOff>
    </xdr:from>
    <xdr:to>
      <xdr:col>18</xdr:col>
      <xdr:colOff>9525</xdr:colOff>
      <xdr:row>42</xdr:row>
      <xdr:rowOff>9525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ADD291A-1E6A-406F-BAB2-A4978B98DA06}"/>
            </a:ext>
          </a:extLst>
        </xdr:cNvPr>
        <xdr:cNvSpPr>
          <a:spLocks noChangeShapeType="1"/>
        </xdr:cNvSpPr>
      </xdr:nvSpPr>
      <xdr:spPr>
        <a:xfrm>
          <a:off x="2857500" y="8410575"/>
          <a:ext cx="1114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41</xdr:row>
      <xdr:rowOff>228600</xdr:rowOff>
    </xdr:from>
    <xdr:to>
      <xdr:col>11</xdr:col>
      <xdr:colOff>133350</xdr:colOff>
      <xdr:row>41</xdr:row>
      <xdr:rowOff>228600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178E8782-3F03-49EB-AA20-2345D78918C9}"/>
            </a:ext>
          </a:extLst>
        </xdr:cNvPr>
        <xdr:cNvSpPr>
          <a:spLocks noChangeShapeType="1"/>
        </xdr:cNvSpPr>
      </xdr:nvSpPr>
      <xdr:spPr>
        <a:xfrm>
          <a:off x="2238375" y="84010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41</xdr:row>
      <xdr:rowOff>228600</xdr:rowOff>
    </xdr:from>
    <xdr:to>
      <xdr:col>11</xdr:col>
      <xdr:colOff>133350</xdr:colOff>
      <xdr:row>41</xdr:row>
      <xdr:rowOff>228600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B023D8DC-678B-474A-BFF7-D084AB982172}"/>
            </a:ext>
          </a:extLst>
        </xdr:cNvPr>
        <xdr:cNvSpPr>
          <a:spLocks noChangeShapeType="1"/>
        </xdr:cNvSpPr>
      </xdr:nvSpPr>
      <xdr:spPr>
        <a:xfrm>
          <a:off x="2238375" y="84010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3</xdr:col>
      <xdr:colOff>38100</xdr:colOff>
      <xdr:row>47</xdr:row>
      <xdr:rowOff>9525</xdr:rowOff>
    </xdr:from>
    <xdr:to>
      <xdr:col>4</xdr:col>
      <xdr:colOff>171449</xdr:colOff>
      <xdr:row>47</xdr:row>
      <xdr:rowOff>9525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5D6F9793-83D6-408B-B5C3-E6B7B6DAA306}"/>
            </a:ext>
          </a:extLst>
        </xdr:cNvPr>
        <xdr:cNvSpPr>
          <a:spLocks noChangeShapeType="1"/>
        </xdr:cNvSpPr>
      </xdr:nvSpPr>
      <xdr:spPr>
        <a:xfrm>
          <a:off x="695325" y="9410700"/>
          <a:ext cx="352424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0</xdr:colOff>
      <xdr:row>47</xdr:row>
      <xdr:rowOff>9525</xdr:rowOff>
    </xdr:from>
    <xdr:to>
      <xdr:col>11</xdr:col>
      <xdr:colOff>9525</xdr:colOff>
      <xdr:row>47</xdr:row>
      <xdr:rowOff>9525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BEA8F03C-ACCC-4D01-A25E-8F1DA6BEA2B5}"/>
            </a:ext>
          </a:extLst>
        </xdr:cNvPr>
        <xdr:cNvSpPr>
          <a:spLocks noChangeShapeType="1"/>
        </xdr:cNvSpPr>
      </xdr:nvSpPr>
      <xdr:spPr>
        <a:xfrm>
          <a:off x="2190750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47</xdr:row>
      <xdr:rowOff>9525</xdr:rowOff>
    </xdr:from>
    <xdr:to>
      <xdr:col>15</xdr:col>
      <xdr:colOff>9525</xdr:colOff>
      <xdr:row>47</xdr:row>
      <xdr:rowOff>9525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96F3F736-9E8B-4696-BFEF-61204CB3B8EE}"/>
            </a:ext>
          </a:extLst>
        </xdr:cNvPr>
        <xdr:cNvSpPr>
          <a:spLocks noChangeShapeType="1"/>
        </xdr:cNvSpPr>
      </xdr:nvSpPr>
      <xdr:spPr>
        <a:xfrm>
          <a:off x="3086100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47</xdr:row>
      <xdr:rowOff>9525</xdr:rowOff>
    </xdr:from>
    <xdr:to>
      <xdr:col>15</xdr:col>
      <xdr:colOff>9525</xdr:colOff>
      <xdr:row>47</xdr:row>
      <xdr:rowOff>9525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2FD0A587-1BE7-4510-9167-D8AC419880DA}"/>
            </a:ext>
          </a:extLst>
        </xdr:cNvPr>
        <xdr:cNvSpPr>
          <a:spLocks noChangeShapeType="1"/>
        </xdr:cNvSpPr>
      </xdr:nvSpPr>
      <xdr:spPr>
        <a:xfrm>
          <a:off x="3086100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20</xdr:col>
      <xdr:colOff>0</xdr:colOff>
      <xdr:row>47</xdr:row>
      <xdr:rowOff>9525</xdr:rowOff>
    </xdr:from>
    <xdr:to>
      <xdr:col>21</xdr:col>
      <xdr:colOff>9525</xdr:colOff>
      <xdr:row>47</xdr:row>
      <xdr:rowOff>9525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350161AF-95C8-4F32-B487-527DCBA719D7}"/>
            </a:ext>
          </a:extLst>
        </xdr:cNvPr>
        <xdr:cNvSpPr>
          <a:spLocks noChangeShapeType="1"/>
        </xdr:cNvSpPr>
      </xdr:nvSpPr>
      <xdr:spPr>
        <a:xfrm>
          <a:off x="4448175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20</xdr:col>
      <xdr:colOff>0</xdr:colOff>
      <xdr:row>47</xdr:row>
      <xdr:rowOff>9525</xdr:rowOff>
    </xdr:from>
    <xdr:to>
      <xdr:col>21</xdr:col>
      <xdr:colOff>9525</xdr:colOff>
      <xdr:row>47</xdr:row>
      <xdr:rowOff>9525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27273EC5-1FB8-4290-9EDE-1B98B9D075E5}"/>
            </a:ext>
          </a:extLst>
        </xdr:cNvPr>
        <xdr:cNvSpPr>
          <a:spLocks noChangeShapeType="1"/>
        </xdr:cNvSpPr>
      </xdr:nvSpPr>
      <xdr:spPr>
        <a:xfrm>
          <a:off x="4448175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</xdr:col>
      <xdr:colOff>38100</xdr:colOff>
      <xdr:row>52</xdr:row>
      <xdr:rowOff>9525</xdr:rowOff>
    </xdr:from>
    <xdr:to>
      <xdr:col>2</xdr:col>
      <xdr:colOff>171449</xdr:colOff>
      <xdr:row>52</xdr:row>
      <xdr:rowOff>9525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E91A55C6-B33B-4202-BDBA-A8F68B932BB3}"/>
            </a:ext>
          </a:extLst>
        </xdr:cNvPr>
        <xdr:cNvSpPr>
          <a:spLocks noChangeShapeType="1"/>
        </xdr:cNvSpPr>
      </xdr:nvSpPr>
      <xdr:spPr>
        <a:xfrm>
          <a:off x="257175" y="10410825"/>
          <a:ext cx="352424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9</xdr:col>
      <xdr:colOff>0</xdr:colOff>
      <xdr:row>52</xdr:row>
      <xdr:rowOff>9525</xdr:rowOff>
    </xdr:from>
    <xdr:to>
      <xdr:col>11</xdr:col>
      <xdr:colOff>9525</xdr:colOff>
      <xdr:row>52</xdr:row>
      <xdr:rowOff>9525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2787FADD-FCD8-4F5C-8293-C07D2E6A7C93}"/>
            </a:ext>
          </a:extLst>
        </xdr:cNvPr>
        <xdr:cNvSpPr>
          <a:spLocks noChangeShapeType="1"/>
        </xdr:cNvSpPr>
      </xdr:nvSpPr>
      <xdr:spPr>
        <a:xfrm>
          <a:off x="1971675" y="1041082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52</xdr:row>
      <xdr:rowOff>9525</xdr:rowOff>
    </xdr:from>
    <xdr:to>
      <xdr:col>16</xdr:col>
      <xdr:colOff>9525</xdr:colOff>
      <xdr:row>52</xdr:row>
      <xdr:rowOff>9525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E8FFF592-D9D5-42CC-A745-409B3DEB3CCB}"/>
            </a:ext>
          </a:extLst>
        </xdr:cNvPr>
        <xdr:cNvSpPr>
          <a:spLocks noChangeShapeType="1"/>
        </xdr:cNvSpPr>
      </xdr:nvSpPr>
      <xdr:spPr>
        <a:xfrm>
          <a:off x="3086100" y="1041082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52</xdr:row>
      <xdr:rowOff>9525</xdr:rowOff>
    </xdr:from>
    <xdr:to>
      <xdr:col>16</xdr:col>
      <xdr:colOff>9525</xdr:colOff>
      <xdr:row>52</xdr:row>
      <xdr:rowOff>9525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209567F7-8314-4BF5-B699-9C730A800B57}"/>
            </a:ext>
          </a:extLst>
        </xdr:cNvPr>
        <xdr:cNvSpPr>
          <a:spLocks noChangeShapeType="1"/>
        </xdr:cNvSpPr>
      </xdr:nvSpPr>
      <xdr:spPr>
        <a:xfrm>
          <a:off x="3086100" y="1041082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22</xdr:col>
      <xdr:colOff>57150</xdr:colOff>
      <xdr:row>52</xdr:row>
      <xdr:rowOff>9525</xdr:rowOff>
    </xdr:from>
    <xdr:to>
      <xdr:col>23</xdr:col>
      <xdr:colOff>190500</xdr:colOff>
      <xdr:row>52</xdr:row>
      <xdr:rowOff>9525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760A8475-4680-4104-BA84-0CA161489715}"/>
            </a:ext>
          </a:extLst>
        </xdr:cNvPr>
        <xdr:cNvSpPr>
          <a:spLocks noChangeShapeType="1"/>
        </xdr:cNvSpPr>
      </xdr:nvSpPr>
      <xdr:spPr>
        <a:xfrm>
          <a:off x="4943475" y="10410825"/>
          <a:ext cx="35242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8F41922-E7E3-45D8-9D31-496DCD0D639C}"/>
            </a:ext>
          </a:extLst>
        </xdr:cNvPr>
        <xdr:cNvSpPr>
          <a:spLocks noChangeShapeType="1"/>
        </xdr:cNvSpPr>
      </xdr:nvSpPr>
      <xdr:spPr>
        <a:xfrm>
          <a:off x="1314450" y="4400550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16</xdr:col>
      <xdr:colOff>19050</xdr:colOff>
      <xdr:row>22</xdr:row>
      <xdr:rowOff>0</xdr:rowOff>
    </xdr:from>
    <xdr:to>
      <xdr:col>16</xdr:col>
      <xdr:colOff>190500</xdr:colOff>
      <xdr:row>22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ACF588F-E09F-4B1C-B1BF-B3E8ADBF20C5}"/>
            </a:ext>
          </a:extLst>
        </xdr:cNvPr>
        <xdr:cNvSpPr>
          <a:spLocks noChangeShapeType="1"/>
        </xdr:cNvSpPr>
      </xdr:nvSpPr>
      <xdr:spPr>
        <a:xfrm>
          <a:off x="3543300" y="4400550"/>
          <a:ext cx="17145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28</xdr:row>
      <xdr:rowOff>0</xdr:rowOff>
    </xdr:from>
    <xdr:to>
      <xdr:col>5</xdr:col>
      <xdr:colOff>180975</xdr:colOff>
      <xdr:row>28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E0107B94-CD64-4F3A-A455-31CB40F846DB}"/>
            </a:ext>
          </a:extLst>
        </xdr:cNvPr>
        <xdr:cNvSpPr>
          <a:spLocks noChangeShapeType="1"/>
        </xdr:cNvSpPr>
      </xdr:nvSpPr>
      <xdr:spPr>
        <a:xfrm>
          <a:off x="923925" y="5600700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18</xdr:col>
      <xdr:colOff>57150</xdr:colOff>
      <xdr:row>28</xdr:row>
      <xdr:rowOff>0</xdr:rowOff>
    </xdr:from>
    <xdr:to>
      <xdr:col>19</xdr:col>
      <xdr:colOff>190500</xdr:colOff>
      <xdr:row>28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D8FAFBF-3090-41F7-B081-F29587369BCE}"/>
            </a:ext>
          </a:extLst>
        </xdr:cNvPr>
        <xdr:cNvSpPr>
          <a:spLocks noChangeShapeType="1"/>
        </xdr:cNvSpPr>
      </xdr:nvSpPr>
      <xdr:spPr>
        <a:xfrm>
          <a:off x="4019550" y="5600700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A151FA75-5E15-452B-9598-C050924B73DA}"/>
            </a:ext>
          </a:extLst>
        </xdr:cNvPr>
        <xdr:cNvSpPr>
          <a:spLocks noChangeShapeType="1"/>
        </xdr:cNvSpPr>
      </xdr:nvSpPr>
      <xdr:spPr>
        <a:xfrm>
          <a:off x="1533525" y="6600825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66675</xdr:colOff>
      <xdr:row>33</xdr:row>
      <xdr:rowOff>0</xdr:rowOff>
    </xdr:from>
    <xdr:to>
      <xdr:col>14</xdr:col>
      <xdr:colOff>47625</xdr:colOff>
      <xdr:row>33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433DDE0D-01B5-484F-9DB4-D02A475C9D5F}"/>
            </a:ext>
          </a:extLst>
        </xdr:cNvPr>
        <xdr:cNvSpPr>
          <a:spLocks noChangeShapeType="1"/>
        </xdr:cNvSpPr>
      </xdr:nvSpPr>
      <xdr:spPr>
        <a:xfrm>
          <a:off x="2914650" y="6600825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7</xdr:col>
      <xdr:colOff>47625</xdr:colOff>
      <xdr:row>35</xdr:row>
      <xdr:rowOff>0</xdr:rowOff>
    </xdr:from>
    <xdr:to>
      <xdr:col>8</xdr:col>
      <xdr:colOff>180975</xdr:colOff>
      <xdr:row>35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BADBA333-FC4A-4C1C-82F2-40B9AC6B017B}"/>
            </a:ext>
          </a:extLst>
        </xdr:cNvPr>
        <xdr:cNvSpPr>
          <a:spLocks noChangeShapeType="1"/>
        </xdr:cNvSpPr>
      </xdr:nvSpPr>
      <xdr:spPr>
        <a:xfrm>
          <a:off x="1581150" y="7000875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119495</xdr:colOff>
      <xdr:row>34</xdr:row>
      <xdr:rowOff>173181</xdr:rowOff>
    </xdr:from>
    <xdr:to>
      <xdr:col>15</xdr:col>
      <xdr:colOff>43295</xdr:colOff>
      <xdr:row>34</xdr:row>
      <xdr:rowOff>173181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347EE043-1AFF-45A1-86EE-D0758DFD878C}"/>
            </a:ext>
          </a:extLst>
        </xdr:cNvPr>
        <xdr:cNvSpPr>
          <a:spLocks noChangeShapeType="1"/>
        </xdr:cNvSpPr>
      </xdr:nvSpPr>
      <xdr:spPr>
        <a:xfrm>
          <a:off x="2967470" y="6974031"/>
          <a:ext cx="3810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39</xdr:row>
      <xdr:rowOff>228600</xdr:rowOff>
    </xdr:from>
    <xdr:to>
      <xdr:col>5</xdr:col>
      <xdr:colOff>133350</xdr:colOff>
      <xdr:row>39</xdr:row>
      <xdr:rowOff>228600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4744B932-3E3B-46CA-87F8-35D34A5065AE}"/>
            </a:ext>
          </a:extLst>
        </xdr:cNvPr>
        <xdr:cNvSpPr>
          <a:spLocks noChangeShapeType="1"/>
        </xdr:cNvSpPr>
      </xdr:nvSpPr>
      <xdr:spPr>
        <a:xfrm>
          <a:off x="923925" y="800100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9525</xdr:colOff>
      <xdr:row>40</xdr:row>
      <xdr:rowOff>9525</xdr:rowOff>
    </xdr:from>
    <xdr:to>
      <xdr:col>18</xdr:col>
      <xdr:colOff>9525</xdr:colOff>
      <xdr:row>40</xdr:row>
      <xdr:rowOff>9525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E6225057-65B0-41D7-A05D-F062FA78A806}"/>
            </a:ext>
          </a:extLst>
        </xdr:cNvPr>
        <xdr:cNvSpPr>
          <a:spLocks noChangeShapeType="1"/>
        </xdr:cNvSpPr>
      </xdr:nvSpPr>
      <xdr:spPr>
        <a:xfrm>
          <a:off x="2857500" y="8010525"/>
          <a:ext cx="1114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39</xdr:row>
      <xdr:rowOff>228600</xdr:rowOff>
    </xdr:from>
    <xdr:to>
      <xdr:col>11</xdr:col>
      <xdr:colOff>133350</xdr:colOff>
      <xdr:row>39</xdr:row>
      <xdr:rowOff>228600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B8032E64-BB57-4EFD-B190-C2418D973D77}"/>
            </a:ext>
          </a:extLst>
        </xdr:cNvPr>
        <xdr:cNvSpPr>
          <a:spLocks noChangeShapeType="1"/>
        </xdr:cNvSpPr>
      </xdr:nvSpPr>
      <xdr:spPr>
        <a:xfrm>
          <a:off x="2238375" y="800100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41</xdr:row>
      <xdr:rowOff>228600</xdr:rowOff>
    </xdr:from>
    <xdr:to>
      <xdr:col>5</xdr:col>
      <xdr:colOff>133350</xdr:colOff>
      <xdr:row>41</xdr:row>
      <xdr:rowOff>228600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ED504314-29AC-4666-8005-6497A307DB2B}"/>
            </a:ext>
          </a:extLst>
        </xdr:cNvPr>
        <xdr:cNvSpPr>
          <a:spLocks noChangeShapeType="1"/>
        </xdr:cNvSpPr>
      </xdr:nvSpPr>
      <xdr:spPr>
        <a:xfrm>
          <a:off x="923925" y="84010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9525</xdr:colOff>
      <xdr:row>42</xdr:row>
      <xdr:rowOff>9525</xdr:rowOff>
    </xdr:from>
    <xdr:to>
      <xdr:col>18</xdr:col>
      <xdr:colOff>9525</xdr:colOff>
      <xdr:row>42</xdr:row>
      <xdr:rowOff>9525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4A49AB76-5D09-4894-8117-8A9C98557FDB}"/>
            </a:ext>
          </a:extLst>
        </xdr:cNvPr>
        <xdr:cNvSpPr>
          <a:spLocks noChangeShapeType="1"/>
        </xdr:cNvSpPr>
      </xdr:nvSpPr>
      <xdr:spPr>
        <a:xfrm>
          <a:off x="2857500" y="8410575"/>
          <a:ext cx="1114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41</xdr:row>
      <xdr:rowOff>228600</xdr:rowOff>
    </xdr:from>
    <xdr:to>
      <xdr:col>11</xdr:col>
      <xdr:colOff>133350</xdr:colOff>
      <xdr:row>41</xdr:row>
      <xdr:rowOff>228600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405C7B53-E337-4BEF-8B3F-456409AC1C81}"/>
            </a:ext>
          </a:extLst>
        </xdr:cNvPr>
        <xdr:cNvSpPr>
          <a:spLocks noChangeShapeType="1"/>
        </xdr:cNvSpPr>
      </xdr:nvSpPr>
      <xdr:spPr>
        <a:xfrm>
          <a:off x="2238375" y="84010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41</xdr:row>
      <xdr:rowOff>228600</xdr:rowOff>
    </xdr:from>
    <xdr:to>
      <xdr:col>11</xdr:col>
      <xdr:colOff>133350</xdr:colOff>
      <xdr:row>41</xdr:row>
      <xdr:rowOff>228600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B4F3BC2A-5251-4A5F-8BF2-80CB2DDB1134}"/>
            </a:ext>
          </a:extLst>
        </xdr:cNvPr>
        <xdr:cNvSpPr>
          <a:spLocks noChangeShapeType="1"/>
        </xdr:cNvSpPr>
      </xdr:nvSpPr>
      <xdr:spPr>
        <a:xfrm>
          <a:off x="2238375" y="84010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3</xdr:col>
      <xdr:colOff>38100</xdr:colOff>
      <xdr:row>47</xdr:row>
      <xdr:rowOff>9525</xdr:rowOff>
    </xdr:from>
    <xdr:to>
      <xdr:col>4</xdr:col>
      <xdr:colOff>171449</xdr:colOff>
      <xdr:row>47</xdr:row>
      <xdr:rowOff>9525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66B42796-EE3F-4035-8BB4-004B5A75ACD9}"/>
            </a:ext>
          </a:extLst>
        </xdr:cNvPr>
        <xdr:cNvSpPr>
          <a:spLocks noChangeShapeType="1"/>
        </xdr:cNvSpPr>
      </xdr:nvSpPr>
      <xdr:spPr>
        <a:xfrm>
          <a:off x="695325" y="9410700"/>
          <a:ext cx="352424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0</xdr:colOff>
      <xdr:row>47</xdr:row>
      <xdr:rowOff>9525</xdr:rowOff>
    </xdr:from>
    <xdr:to>
      <xdr:col>11</xdr:col>
      <xdr:colOff>9525</xdr:colOff>
      <xdr:row>47</xdr:row>
      <xdr:rowOff>9525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F5A805B7-25DF-45D8-BEF2-5568AEE541D8}"/>
            </a:ext>
          </a:extLst>
        </xdr:cNvPr>
        <xdr:cNvSpPr>
          <a:spLocks noChangeShapeType="1"/>
        </xdr:cNvSpPr>
      </xdr:nvSpPr>
      <xdr:spPr>
        <a:xfrm>
          <a:off x="2190750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47</xdr:row>
      <xdr:rowOff>9525</xdr:rowOff>
    </xdr:from>
    <xdr:to>
      <xdr:col>15</xdr:col>
      <xdr:colOff>9525</xdr:colOff>
      <xdr:row>47</xdr:row>
      <xdr:rowOff>9525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8B38D938-9827-461F-94CF-807B5D185521}"/>
            </a:ext>
          </a:extLst>
        </xdr:cNvPr>
        <xdr:cNvSpPr>
          <a:spLocks noChangeShapeType="1"/>
        </xdr:cNvSpPr>
      </xdr:nvSpPr>
      <xdr:spPr>
        <a:xfrm>
          <a:off x="3086100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47</xdr:row>
      <xdr:rowOff>9525</xdr:rowOff>
    </xdr:from>
    <xdr:to>
      <xdr:col>15</xdr:col>
      <xdr:colOff>9525</xdr:colOff>
      <xdr:row>47</xdr:row>
      <xdr:rowOff>9525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4C9E7580-9EAB-41D1-B4E7-7AF39CBC97B1}"/>
            </a:ext>
          </a:extLst>
        </xdr:cNvPr>
        <xdr:cNvSpPr>
          <a:spLocks noChangeShapeType="1"/>
        </xdr:cNvSpPr>
      </xdr:nvSpPr>
      <xdr:spPr>
        <a:xfrm>
          <a:off x="3086100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20</xdr:col>
      <xdr:colOff>0</xdr:colOff>
      <xdr:row>47</xdr:row>
      <xdr:rowOff>9525</xdr:rowOff>
    </xdr:from>
    <xdr:to>
      <xdr:col>21</xdr:col>
      <xdr:colOff>9525</xdr:colOff>
      <xdr:row>47</xdr:row>
      <xdr:rowOff>9525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217A5871-F4B0-407D-8C90-7652199E6382}"/>
            </a:ext>
          </a:extLst>
        </xdr:cNvPr>
        <xdr:cNvSpPr>
          <a:spLocks noChangeShapeType="1"/>
        </xdr:cNvSpPr>
      </xdr:nvSpPr>
      <xdr:spPr>
        <a:xfrm>
          <a:off x="4448175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20</xdr:col>
      <xdr:colOff>0</xdr:colOff>
      <xdr:row>47</xdr:row>
      <xdr:rowOff>9525</xdr:rowOff>
    </xdr:from>
    <xdr:to>
      <xdr:col>21</xdr:col>
      <xdr:colOff>9525</xdr:colOff>
      <xdr:row>47</xdr:row>
      <xdr:rowOff>9525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5DA607B7-C235-46CA-92CD-1AB853AB7488}"/>
            </a:ext>
          </a:extLst>
        </xdr:cNvPr>
        <xdr:cNvSpPr>
          <a:spLocks noChangeShapeType="1"/>
        </xdr:cNvSpPr>
      </xdr:nvSpPr>
      <xdr:spPr>
        <a:xfrm>
          <a:off x="4448175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</xdr:col>
      <xdr:colOff>38100</xdr:colOff>
      <xdr:row>52</xdr:row>
      <xdr:rowOff>9525</xdr:rowOff>
    </xdr:from>
    <xdr:to>
      <xdr:col>2</xdr:col>
      <xdr:colOff>171449</xdr:colOff>
      <xdr:row>52</xdr:row>
      <xdr:rowOff>9525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53502FC4-BCBE-46F8-9864-4A1B2624EF0D}"/>
            </a:ext>
          </a:extLst>
        </xdr:cNvPr>
        <xdr:cNvSpPr>
          <a:spLocks noChangeShapeType="1"/>
        </xdr:cNvSpPr>
      </xdr:nvSpPr>
      <xdr:spPr>
        <a:xfrm>
          <a:off x="257175" y="10410825"/>
          <a:ext cx="352424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9</xdr:col>
      <xdr:colOff>0</xdr:colOff>
      <xdr:row>52</xdr:row>
      <xdr:rowOff>9525</xdr:rowOff>
    </xdr:from>
    <xdr:to>
      <xdr:col>11</xdr:col>
      <xdr:colOff>9525</xdr:colOff>
      <xdr:row>52</xdr:row>
      <xdr:rowOff>9525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A6C3C606-0A32-42A3-9B6A-B1E7CFA9AADA}"/>
            </a:ext>
          </a:extLst>
        </xdr:cNvPr>
        <xdr:cNvSpPr>
          <a:spLocks noChangeShapeType="1"/>
        </xdr:cNvSpPr>
      </xdr:nvSpPr>
      <xdr:spPr>
        <a:xfrm>
          <a:off x="1971675" y="1041082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52</xdr:row>
      <xdr:rowOff>9525</xdr:rowOff>
    </xdr:from>
    <xdr:to>
      <xdr:col>16</xdr:col>
      <xdr:colOff>9525</xdr:colOff>
      <xdr:row>52</xdr:row>
      <xdr:rowOff>9525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0383CA39-E54F-4EE2-8F26-96563D0D846D}"/>
            </a:ext>
          </a:extLst>
        </xdr:cNvPr>
        <xdr:cNvSpPr>
          <a:spLocks noChangeShapeType="1"/>
        </xdr:cNvSpPr>
      </xdr:nvSpPr>
      <xdr:spPr>
        <a:xfrm>
          <a:off x="3086100" y="1041082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52</xdr:row>
      <xdr:rowOff>9525</xdr:rowOff>
    </xdr:from>
    <xdr:to>
      <xdr:col>16</xdr:col>
      <xdr:colOff>9525</xdr:colOff>
      <xdr:row>52</xdr:row>
      <xdr:rowOff>9525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8AADF690-CD70-4F8C-A6B9-A8B6D664FCC3}"/>
            </a:ext>
          </a:extLst>
        </xdr:cNvPr>
        <xdr:cNvSpPr>
          <a:spLocks noChangeShapeType="1"/>
        </xdr:cNvSpPr>
      </xdr:nvSpPr>
      <xdr:spPr>
        <a:xfrm>
          <a:off x="3086100" y="1041082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22</xdr:col>
      <xdr:colOff>57150</xdr:colOff>
      <xdr:row>52</xdr:row>
      <xdr:rowOff>9525</xdr:rowOff>
    </xdr:from>
    <xdr:to>
      <xdr:col>23</xdr:col>
      <xdr:colOff>190500</xdr:colOff>
      <xdr:row>52</xdr:row>
      <xdr:rowOff>9525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21B9AB7F-F7E2-43E4-8AD5-B3EB899F6704}"/>
            </a:ext>
          </a:extLst>
        </xdr:cNvPr>
        <xdr:cNvSpPr>
          <a:spLocks noChangeShapeType="1"/>
        </xdr:cNvSpPr>
      </xdr:nvSpPr>
      <xdr:spPr>
        <a:xfrm>
          <a:off x="4943475" y="10410825"/>
          <a:ext cx="35242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6F3D900-00E8-4500-B960-98AAD3BCF454}"/>
            </a:ext>
          </a:extLst>
        </xdr:cNvPr>
        <xdr:cNvSpPr>
          <a:spLocks noChangeShapeType="1"/>
        </xdr:cNvSpPr>
      </xdr:nvSpPr>
      <xdr:spPr>
        <a:xfrm>
          <a:off x="1314450" y="4400550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16</xdr:col>
      <xdr:colOff>19050</xdr:colOff>
      <xdr:row>22</xdr:row>
      <xdr:rowOff>0</xdr:rowOff>
    </xdr:from>
    <xdr:to>
      <xdr:col>16</xdr:col>
      <xdr:colOff>190500</xdr:colOff>
      <xdr:row>22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6462A4DA-1ED8-4E4A-AD43-19AB0E72CC29}"/>
            </a:ext>
          </a:extLst>
        </xdr:cNvPr>
        <xdr:cNvSpPr>
          <a:spLocks noChangeShapeType="1"/>
        </xdr:cNvSpPr>
      </xdr:nvSpPr>
      <xdr:spPr>
        <a:xfrm>
          <a:off x="3543300" y="4400550"/>
          <a:ext cx="17145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28</xdr:row>
      <xdr:rowOff>0</xdr:rowOff>
    </xdr:from>
    <xdr:to>
      <xdr:col>5</xdr:col>
      <xdr:colOff>180975</xdr:colOff>
      <xdr:row>28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1E6E43B9-4EF4-4569-B95D-94D514C0CA9E}"/>
            </a:ext>
          </a:extLst>
        </xdr:cNvPr>
        <xdr:cNvSpPr>
          <a:spLocks noChangeShapeType="1"/>
        </xdr:cNvSpPr>
      </xdr:nvSpPr>
      <xdr:spPr>
        <a:xfrm>
          <a:off x="923925" y="5600700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18</xdr:col>
      <xdr:colOff>57150</xdr:colOff>
      <xdr:row>28</xdr:row>
      <xdr:rowOff>0</xdr:rowOff>
    </xdr:from>
    <xdr:to>
      <xdr:col>19</xdr:col>
      <xdr:colOff>190500</xdr:colOff>
      <xdr:row>28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17FEC262-1BDB-41BC-A804-8352FD82E77A}"/>
            </a:ext>
          </a:extLst>
        </xdr:cNvPr>
        <xdr:cNvSpPr>
          <a:spLocks noChangeShapeType="1"/>
        </xdr:cNvSpPr>
      </xdr:nvSpPr>
      <xdr:spPr>
        <a:xfrm>
          <a:off x="4019550" y="5600700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E69B56DB-6E6C-4691-9CF0-FF123F077779}"/>
            </a:ext>
          </a:extLst>
        </xdr:cNvPr>
        <xdr:cNvSpPr>
          <a:spLocks noChangeShapeType="1"/>
        </xdr:cNvSpPr>
      </xdr:nvSpPr>
      <xdr:spPr>
        <a:xfrm>
          <a:off x="1533525" y="6600825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66675</xdr:colOff>
      <xdr:row>33</xdr:row>
      <xdr:rowOff>0</xdr:rowOff>
    </xdr:from>
    <xdr:to>
      <xdr:col>14</xdr:col>
      <xdr:colOff>47625</xdr:colOff>
      <xdr:row>33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D4B47B69-1106-4539-90AF-00F614930671}"/>
            </a:ext>
          </a:extLst>
        </xdr:cNvPr>
        <xdr:cNvSpPr>
          <a:spLocks noChangeShapeType="1"/>
        </xdr:cNvSpPr>
      </xdr:nvSpPr>
      <xdr:spPr>
        <a:xfrm>
          <a:off x="2914650" y="6600825"/>
          <a:ext cx="2190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7</xdr:col>
      <xdr:colOff>47625</xdr:colOff>
      <xdr:row>35</xdr:row>
      <xdr:rowOff>0</xdr:rowOff>
    </xdr:from>
    <xdr:to>
      <xdr:col>8</xdr:col>
      <xdr:colOff>180975</xdr:colOff>
      <xdr:row>35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F079D6B8-A185-44A9-899F-AC9EF43DE89E}"/>
            </a:ext>
          </a:extLst>
        </xdr:cNvPr>
        <xdr:cNvSpPr>
          <a:spLocks noChangeShapeType="1"/>
        </xdr:cNvSpPr>
      </xdr:nvSpPr>
      <xdr:spPr>
        <a:xfrm>
          <a:off x="1581150" y="7000875"/>
          <a:ext cx="352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119495</xdr:colOff>
      <xdr:row>34</xdr:row>
      <xdr:rowOff>173181</xdr:rowOff>
    </xdr:from>
    <xdr:to>
      <xdr:col>15</xdr:col>
      <xdr:colOff>43295</xdr:colOff>
      <xdr:row>34</xdr:row>
      <xdr:rowOff>173181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31ACEC06-3065-4779-A75A-9573BB68570E}"/>
            </a:ext>
          </a:extLst>
        </xdr:cNvPr>
        <xdr:cNvSpPr>
          <a:spLocks noChangeShapeType="1"/>
        </xdr:cNvSpPr>
      </xdr:nvSpPr>
      <xdr:spPr>
        <a:xfrm>
          <a:off x="2967470" y="6974031"/>
          <a:ext cx="3810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39</xdr:row>
      <xdr:rowOff>228600</xdr:rowOff>
    </xdr:from>
    <xdr:to>
      <xdr:col>5</xdr:col>
      <xdr:colOff>133350</xdr:colOff>
      <xdr:row>39</xdr:row>
      <xdr:rowOff>228600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7A4FC347-8E4E-43C1-B638-30F949DF62AE}"/>
            </a:ext>
          </a:extLst>
        </xdr:cNvPr>
        <xdr:cNvSpPr>
          <a:spLocks noChangeShapeType="1"/>
        </xdr:cNvSpPr>
      </xdr:nvSpPr>
      <xdr:spPr>
        <a:xfrm>
          <a:off x="923925" y="800100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9525</xdr:colOff>
      <xdr:row>40</xdr:row>
      <xdr:rowOff>9525</xdr:rowOff>
    </xdr:from>
    <xdr:to>
      <xdr:col>18</xdr:col>
      <xdr:colOff>9525</xdr:colOff>
      <xdr:row>40</xdr:row>
      <xdr:rowOff>9525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1F3A5C08-E4D1-4613-BE93-86FB67132A4E}"/>
            </a:ext>
          </a:extLst>
        </xdr:cNvPr>
        <xdr:cNvSpPr>
          <a:spLocks noChangeShapeType="1"/>
        </xdr:cNvSpPr>
      </xdr:nvSpPr>
      <xdr:spPr>
        <a:xfrm>
          <a:off x="2857500" y="8010525"/>
          <a:ext cx="1114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39</xdr:row>
      <xdr:rowOff>228600</xdr:rowOff>
    </xdr:from>
    <xdr:to>
      <xdr:col>11</xdr:col>
      <xdr:colOff>133350</xdr:colOff>
      <xdr:row>39</xdr:row>
      <xdr:rowOff>228600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4DE1140E-5907-4E03-9E3A-1E7AD111B151}"/>
            </a:ext>
          </a:extLst>
        </xdr:cNvPr>
        <xdr:cNvSpPr>
          <a:spLocks noChangeShapeType="1"/>
        </xdr:cNvSpPr>
      </xdr:nvSpPr>
      <xdr:spPr>
        <a:xfrm>
          <a:off x="2238375" y="800100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4</xdr:col>
      <xdr:colOff>47625</xdr:colOff>
      <xdr:row>41</xdr:row>
      <xdr:rowOff>228600</xdr:rowOff>
    </xdr:from>
    <xdr:to>
      <xdr:col>5</xdr:col>
      <xdr:colOff>133350</xdr:colOff>
      <xdr:row>41</xdr:row>
      <xdr:rowOff>228600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354EBF4B-A47A-43E5-9F3F-3418F2FF51BB}"/>
            </a:ext>
          </a:extLst>
        </xdr:cNvPr>
        <xdr:cNvSpPr>
          <a:spLocks noChangeShapeType="1"/>
        </xdr:cNvSpPr>
      </xdr:nvSpPr>
      <xdr:spPr>
        <a:xfrm>
          <a:off x="923925" y="84010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13</xdr:col>
      <xdr:colOff>9525</xdr:colOff>
      <xdr:row>42</xdr:row>
      <xdr:rowOff>9525</xdr:rowOff>
    </xdr:from>
    <xdr:to>
      <xdr:col>18</xdr:col>
      <xdr:colOff>9525</xdr:colOff>
      <xdr:row>42</xdr:row>
      <xdr:rowOff>9525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8E16F793-6C5F-4651-AD3A-BF32D6BA729C}"/>
            </a:ext>
          </a:extLst>
        </xdr:cNvPr>
        <xdr:cNvSpPr>
          <a:spLocks noChangeShapeType="1"/>
        </xdr:cNvSpPr>
      </xdr:nvSpPr>
      <xdr:spPr>
        <a:xfrm>
          <a:off x="2857500" y="8410575"/>
          <a:ext cx="111442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41</xdr:row>
      <xdr:rowOff>228600</xdr:rowOff>
    </xdr:from>
    <xdr:to>
      <xdr:col>11</xdr:col>
      <xdr:colOff>133350</xdr:colOff>
      <xdr:row>41</xdr:row>
      <xdr:rowOff>228600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6CB379A2-B52B-4019-B146-729753E354E8}"/>
            </a:ext>
          </a:extLst>
        </xdr:cNvPr>
        <xdr:cNvSpPr>
          <a:spLocks noChangeShapeType="1"/>
        </xdr:cNvSpPr>
      </xdr:nvSpPr>
      <xdr:spPr>
        <a:xfrm>
          <a:off x="2238375" y="84010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47625</xdr:colOff>
      <xdr:row>41</xdr:row>
      <xdr:rowOff>228600</xdr:rowOff>
    </xdr:from>
    <xdr:to>
      <xdr:col>11</xdr:col>
      <xdr:colOff>133350</xdr:colOff>
      <xdr:row>41</xdr:row>
      <xdr:rowOff>228600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FF6AF6DE-B662-4E03-A15A-418241AB3A49}"/>
            </a:ext>
          </a:extLst>
        </xdr:cNvPr>
        <xdr:cNvSpPr>
          <a:spLocks noChangeShapeType="1"/>
        </xdr:cNvSpPr>
      </xdr:nvSpPr>
      <xdr:spPr>
        <a:xfrm>
          <a:off x="2238375" y="8401050"/>
          <a:ext cx="30480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3</xdr:col>
      <xdr:colOff>38100</xdr:colOff>
      <xdr:row>47</xdr:row>
      <xdr:rowOff>9525</xdr:rowOff>
    </xdr:from>
    <xdr:to>
      <xdr:col>4</xdr:col>
      <xdr:colOff>171449</xdr:colOff>
      <xdr:row>47</xdr:row>
      <xdr:rowOff>9525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17CCDD3B-DAAD-41EF-939E-9506C6D6BC56}"/>
            </a:ext>
          </a:extLst>
        </xdr:cNvPr>
        <xdr:cNvSpPr>
          <a:spLocks noChangeShapeType="1"/>
        </xdr:cNvSpPr>
      </xdr:nvSpPr>
      <xdr:spPr>
        <a:xfrm>
          <a:off x="695325" y="9410700"/>
          <a:ext cx="352424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10</xdr:col>
      <xdr:colOff>0</xdr:colOff>
      <xdr:row>47</xdr:row>
      <xdr:rowOff>9525</xdr:rowOff>
    </xdr:from>
    <xdr:to>
      <xdr:col>11</xdr:col>
      <xdr:colOff>9525</xdr:colOff>
      <xdr:row>47</xdr:row>
      <xdr:rowOff>9525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3B7F9E3C-FA8B-4210-A9F2-F5C18D5DD2E2}"/>
            </a:ext>
          </a:extLst>
        </xdr:cNvPr>
        <xdr:cNvSpPr>
          <a:spLocks noChangeShapeType="1"/>
        </xdr:cNvSpPr>
      </xdr:nvSpPr>
      <xdr:spPr>
        <a:xfrm>
          <a:off x="2190750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47</xdr:row>
      <xdr:rowOff>9525</xdr:rowOff>
    </xdr:from>
    <xdr:to>
      <xdr:col>15</xdr:col>
      <xdr:colOff>9525</xdr:colOff>
      <xdr:row>47</xdr:row>
      <xdr:rowOff>9525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2CB7F109-E134-4C2F-A529-1490318482BC}"/>
            </a:ext>
          </a:extLst>
        </xdr:cNvPr>
        <xdr:cNvSpPr>
          <a:spLocks noChangeShapeType="1"/>
        </xdr:cNvSpPr>
      </xdr:nvSpPr>
      <xdr:spPr>
        <a:xfrm>
          <a:off x="3086100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47</xdr:row>
      <xdr:rowOff>9525</xdr:rowOff>
    </xdr:from>
    <xdr:to>
      <xdr:col>15</xdr:col>
      <xdr:colOff>9525</xdr:colOff>
      <xdr:row>47</xdr:row>
      <xdr:rowOff>9525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07D68D35-CC61-4C18-B803-4299D905080E}"/>
            </a:ext>
          </a:extLst>
        </xdr:cNvPr>
        <xdr:cNvSpPr>
          <a:spLocks noChangeShapeType="1"/>
        </xdr:cNvSpPr>
      </xdr:nvSpPr>
      <xdr:spPr>
        <a:xfrm>
          <a:off x="3086100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20</xdr:col>
      <xdr:colOff>0</xdr:colOff>
      <xdr:row>47</xdr:row>
      <xdr:rowOff>9525</xdr:rowOff>
    </xdr:from>
    <xdr:to>
      <xdr:col>21</xdr:col>
      <xdr:colOff>9525</xdr:colOff>
      <xdr:row>47</xdr:row>
      <xdr:rowOff>9525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D9AE6C03-B5D0-48A0-B6B2-B141947758EC}"/>
            </a:ext>
          </a:extLst>
        </xdr:cNvPr>
        <xdr:cNvSpPr>
          <a:spLocks noChangeShapeType="1"/>
        </xdr:cNvSpPr>
      </xdr:nvSpPr>
      <xdr:spPr>
        <a:xfrm>
          <a:off x="4448175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20</xdr:col>
      <xdr:colOff>0</xdr:colOff>
      <xdr:row>47</xdr:row>
      <xdr:rowOff>9525</xdr:rowOff>
    </xdr:from>
    <xdr:to>
      <xdr:col>21</xdr:col>
      <xdr:colOff>9525</xdr:colOff>
      <xdr:row>47</xdr:row>
      <xdr:rowOff>9525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5DA11CC7-E629-4AF3-A751-71C02CB5FAF9}"/>
            </a:ext>
          </a:extLst>
        </xdr:cNvPr>
        <xdr:cNvSpPr>
          <a:spLocks noChangeShapeType="1"/>
        </xdr:cNvSpPr>
      </xdr:nvSpPr>
      <xdr:spPr>
        <a:xfrm>
          <a:off x="4448175" y="9410700"/>
          <a:ext cx="228600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</xdr:col>
      <xdr:colOff>38100</xdr:colOff>
      <xdr:row>52</xdr:row>
      <xdr:rowOff>9525</xdr:rowOff>
    </xdr:from>
    <xdr:to>
      <xdr:col>2</xdr:col>
      <xdr:colOff>171449</xdr:colOff>
      <xdr:row>52</xdr:row>
      <xdr:rowOff>9525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871931FD-F44C-4331-B8DA-8D6E97E50838}"/>
            </a:ext>
          </a:extLst>
        </xdr:cNvPr>
        <xdr:cNvSpPr>
          <a:spLocks noChangeShapeType="1"/>
        </xdr:cNvSpPr>
      </xdr:nvSpPr>
      <xdr:spPr>
        <a:xfrm>
          <a:off x="257175" y="10410825"/>
          <a:ext cx="352424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9</xdr:col>
      <xdr:colOff>0</xdr:colOff>
      <xdr:row>52</xdr:row>
      <xdr:rowOff>9525</xdr:rowOff>
    </xdr:from>
    <xdr:to>
      <xdr:col>11</xdr:col>
      <xdr:colOff>9525</xdr:colOff>
      <xdr:row>52</xdr:row>
      <xdr:rowOff>9525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C22FB597-29A6-4B2C-9156-37D793472010}"/>
            </a:ext>
          </a:extLst>
        </xdr:cNvPr>
        <xdr:cNvSpPr>
          <a:spLocks noChangeShapeType="1"/>
        </xdr:cNvSpPr>
      </xdr:nvSpPr>
      <xdr:spPr>
        <a:xfrm>
          <a:off x="1971675" y="1041082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52</xdr:row>
      <xdr:rowOff>9525</xdr:rowOff>
    </xdr:from>
    <xdr:to>
      <xdr:col>16</xdr:col>
      <xdr:colOff>9525</xdr:colOff>
      <xdr:row>52</xdr:row>
      <xdr:rowOff>9525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1EF59C96-DE17-47A4-968F-C26DF70DD141}"/>
            </a:ext>
          </a:extLst>
        </xdr:cNvPr>
        <xdr:cNvSpPr>
          <a:spLocks noChangeShapeType="1"/>
        </xdr:cNvSpPr>
      </xdr:nvSpPr>
      <xdr:spPr>
        <a:xfrm>
          <a:off x="3086100" y="1041082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14</xdr:col>
      <xdr:colOff>0</xdr:colOff>
      <xdr:row>52</xdr:row>
      <xdr:rowOff>9525</xdr:rowOff>
    </xdr:from>
    <xdr:to>
      <xdr:col>16</xdr:col>
      <xdr:colOff>9525</xdr:colOff>
      <xdr:row>52</xdr:row>
      <xdr:rowOff>9525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C2742C15-6B41-4D0F-95C6-10F425FA1575}"/>
            </a:ext>
          </a:extLst>
        </xdr:cNvPr>
        <xdr:cNvSpPr>
          <a:spLocks noChangeShapeType="1"/>
        </xdr:cNvSpPr>
      </xdr:nvSpPr>
      <xdr:spPr>
        <a:xfrm>
          <a:off x="3086100" y="10410825"/>
          <a:ext cx="44767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  <xdr:twoCellAnchor>
    <xdr:from>
      <xdr:col>22</xdr:col>
      <xdr:colOff>57150</xdr:colOff>
      <xdr:row>52</xdr:row>
      <xdr:rowOff>9525</xdr:rowOff>
    </xdr:from>
    <xdr:to>
      <xdr:col>23</xdr:col>
      <xdr:colOff>190500</xdr:colOff>
      <xdr:row>52</xdr:row>
      <xdr:rowOff>9525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92575A2E-E252-42B7-927C-2C827CE33691}"/>
            </a:ext>
          </a:extLst>
        </xdr:cNvPr>
        <xdr:cNvSpPr>
          <a:spLocks noChangeShapeType="1"/>
        </xdr:cNvSpPr>
      </xdr:nvSpPr>
      <xdr:spPr>
        <a:xfrm>
          <a:off x="4943475" y="10410825"/>
          <a:ext cx="352425" cy="0"/>
        </a:xfrm>
        <a:prstGeom prst="line">
          <a:avLst/>
        </a:prstGeom>
        <a:noFill/>
        <a:ln w="12700" cap="flat" cmpd="sng">
          <a:solidFill>
            <a:srgbClr val="000000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666749</xdr:colOff>
      <xdr:row>12</xdr:row>
      <xdr:rowOff>0</xdr:rowOff>
    </xdr:from>
    <xdr:to>
      <xdr:col>20</xdr:col>
      <xdr:colOff>530678</xdr:colOff>
      <xdr:row>57</xdr:row>
      <xdr:rowOff>244929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9AA2C9F-1778-A12B-53B4-40256F148A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69" t="7954" r="62673" b="10584"/>
        <a:stretch/>
      </xdr:blipFill>
      <xdr:spPr>
        <a:xfrm>
          <a:off x="5238749" y="2286000"/>
          <a:ext cx="10531929" cy="9293679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68</xdr:row>
      <xdr:rowOff>76200</xdr:rowOff>
    </xdr:from>
    <xdr:to>
      <xdr:col>33</xdr:col>
      <xdr:colOff>66675</xdr:colOff>
      <xdr:row>267</xdr:row>
      <xdr:rowOff>9525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07456F7-FDFA-DF39-98B1-4534D0EF4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13030200"/>
          <a:ext cx="23536275" cy="3784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114300</xdr:colOff>
      <xdr:row>69</xdr:row>
      <xdr:rowOff>38100</xdr:rowOff>
    </xdr:from>
    <xdr:to>
      <xdr:col>63</xdr:col>
      <xdr:colOff>28575</xdr:colOff>
      <xdr:row>267</xdr:row>
      <xdr:rowOff>47625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425E94D-5E98-99EB-5D19-B478285D3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8300" y="13182600"/>
          <a:ext cx="23536275" cy="3772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152400</xdr:colOff>
      <xdr:row>69</xdr:row>
      <xdr:rowOff>0</xdr:rowOff>
    </xdr:from>
    <xdr:to>
      <xdr:col>93</xdr:col>
      <xdr:colOff>66675</xdr:colOff>
      <xdr:row>267</xdr:row>
      <xdr:rowOff>9525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4447D6C-3C91-2279-9FA5-B189CC2B4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96400" y="13144500"/>
          <a:ext cx="23536275" cy="3772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94</xdr:row>
      <xdr:rowOff>0</xdr:rowOff>
    </xdr:from>
    <xdr:to>
      <xdr:col>127</xdr:col>
      <xdr:colOff>676275</xdr:colOff>
      <xdr:row>292</xdr:row>
      <xdr:rowOff>9525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7D48E36-9D11-C01A-8338-71389F6E4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0" y="16116300"/>
          <a:ext cx="23536275" cy="3395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588818</xdr:colOff>
      <xdr:row>134</xdr:row>
      <xdr:rowOff>69273</xdr:rowOff>
    </xdr:from>
    <xdr:to>
      <xdr:col>48</xdr:col>
      <xdr:colOff>623455</xdr:colOff>
      <xdr:row>138</xdr:row>
      <xdr:rowOff>34637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C5F08D1-45BF-B366-2C59-3C3EAD887A87}"/>
            </a:ext>
          </a:extLst>
        </xdr:cNvPr>
        <xdr:cNvSpPr/>
      </xdr:nvSpPr>
      <xdr:spPr>
        <a:xfrm>
          <a:off x="33354818" y="25301864"/>
          <a:ext cx="3844637" cy="65809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74</xdr:col>
      <xdr:colOff>88756</xdr:colOff>
      <xdr:row>142</xdr:row>
      <xdr:rowOff>164523</xdr:rowOff>
    </xdr:from>
    <xdr:to>
      <xdr:col>79</xdr:col>
      <xdr:colOff>123393</xdr:colOff>
      <xdr:row>146</xdr:row>
      <xdr:rowOff>129887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A5A6FA5-983A-D2CA-0870-767EFD17B393}"/>
            </a:ext>
          </a:extLst>
        </xdr:cNvPr>
        <xdr:cNvSpPr/>
      </xdr:nvSpPr>
      <xdr:spPr>
        <a:xfrm>
          <a:off x="56476756" y="25882023"/>
          <a:ext cx="3844637" cy="6321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108</xdr:col>
      <xdr:colOff>541194</xdr:colOff>
      <xdr:row>159</xdr:row>
      <xdr:rowOff>69272</xdr:rowOff>
    </xdr:from>
    <xdr:to>
      <xdr:col>113</xdr:col>
      <xdr:colOff>575831</xdr:colOff>
      <xdr:row>163</xdr:row>
      <xdr:rowOff>34636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5FC161EB-A845-3A15-D129-695180A3BC36}"/>
            </a:ext>
          </a:extLst>
        </xdr:cNvPr>
        <xdr:cNvSpPr/>
      </xdr:nvSpPr>
      <xdr:spPr>
        <a:xfrm>
          <a:off x="82837194" y="28620460"/>
          <a:ext cx="3844637" cy="6321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133</xdr:col>
      <xdr:colOff>571500</xdr:colOff>
      <xdr:row>88</xdr:row>
      <xdr:rowOff>95250</xdr:rowOff>
    </xdr:from>
    <xdr:to>
      <xdr:col>165</xdr:col>
      <xdr:colOff>104775</xdr:colOff>
      <xdr:row>286</xdr:row>
      <xdr:rowOff>104775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A0554A1-4475-CC16-CFCD-5597221AC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00" y="18859500"/>
          <a:ext cx="23917275" cy="3772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180</xdr:col>
      <xdr:colOff>95251</xdr:colOff>
      <xdr:row>130</xdr:row>
      <xdr:rowOff>0</xdr:rowOff>
    </xdr:from>
    <xdr:to>
      <xdr:col>205</xdr:col>
      <xdr:colOff>571501</xdr:colOff>
      <xdr:row>294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62A9649-16E8-B30B-3F80-E031C277EA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49" t="10235" r="6619" b="5834"/>
        <a:stretch/>
      </xdr:blipFill>
      <xdr:spPr bwMode="auto">
        <a:xfrm>
          <a:off x="137255251" y="26765250"/>
          <a:ext cx="19526250" cy="3124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9C11-0787-4CE5-B697-74C2947EDB28}">
  <sheetPr>
    <tabColor rgb="FF00B0F0"/>
  </sheetPr>
  <dimension ref="A1:IS288"/>
  <sheetViews>
    <sheetView tabSelected="1" view="pageBreakPreview" zoomScaleNormal="100" zoomScaleSheetLayoutView="100" workbookViewId="0">
      <selection activeCell="I54" sqref="I54:J54"/>
    </sheetView>
  </sheetViews>
  <sheetFormatPr defaultColWidth="0.88671875" defaultRowHeight="18.75" customHeight="1"/>
  <cols>
    <col min="1" max="13" width="2.5546875" style="1" customWidth="1"/>
    <col min="14" max="14" width="2.77734375" style="1" customWidth="1"/>
    <col min="15" max="19" width="2.5546875" style="1" customWidth="1"/>
    <col min="20" max="20" width="3.109375" style="1" customWidth="1"/>
    <col min="21" max="29" width="2.5546875" style="1" customWidth="1"/>
    <col min="30" max="30" width="17.77734375" style="1" customWidth="1"/>
    <col min="31" max="31" width="10.44140625" style="41" customWidth="1"/>
    <col min="32" max="32" width="3.44140625" style="1" customWidth="1"/>
    <col min="33" max="253" width="0.88671875" style="1"/>
    <col min="254" max="16384" width="0.88671875" style="2"/>
  </cols>
  <sheetData>
    <row r="1" spans="1:32" ht="15.95" customHeight="1">
      <c r="A1" s="103" t="s">
        <v>26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7" t="s">
        <v>115</v>
      </c>
      <c r="U1" s="107"/>
      <c r="V1" s="107"/>
      <c r="W1" s="107"/>
      <c r="X1" s="107"/>
      <c r="Y1" s="107"/>
      <c r="Z1" s="107"/>
      <c r="AA1" s="107"/>
      <c r="AB1" s="107"/>
      <c r="AC1" s="108"/>
    </row>
    <row r="2" spans="1:32" ht="15.95" customHeigh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9"/>
      <c r="U2" s="109"/>
      <c r="V2" s="109"/>
      <c r="W2" s="109"/>
      <c r="X2" s="109"/>
      <c r="Y2" s="109"/>
      <c r="Z2" s="109"/>
      <c r="AA2" s="109"/>
      <c r="AB2" s="109"/>
      <c r="AC2" s="110"/>
      <c r="AD2" s="3"/>
    </row>
    <row r="3" spans="1:32" ht="15.95" customHeight="1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32" ht="15.95" customHeight="1">
      <c r="B4" s="1" t="s">
        <v>67</v>
      </c>
      <c r="C4" s="44" t="s">
        <v>66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32" ht="15.95" customHeight="1">
      <c r="C5" s="44"/>
      <c r="D5" s="80" t="s">
        <v>69</v>
      </c>
      <c r="E5" s="80"/>
      <c r="F5" s="2"/>
      <c r="G5" s="44"/>
      <c r="H5" s="6" t="s">
        <v>57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111">
        <f>Data!Q4</f>
        <v>-7.89</v>
      </c>
      <c r="W5" s="111"/>
      <c r="X5" s="111"/>
      <c r="Y5" s="111"/>
      <c r="Z5" s="111"/>
      <c r="AA5" s="111"/>
      <c r="AE5" s="2"/>
      <c r="AF5" s="2"/>
    </row>
    <row r="6" spans="1:32" ht="15.95" customHeight="1">
      <c r="C6" s="44"/>
      <c r="D6" s="80" t="s">
        <v>70</v>
      </c>
      <c r="E6" s="80"/>
      <c r="F6" s="2"/>
      <c r="G6" s="44"/>
      <c r="H6" s="6" t="s">
        <v>58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81">
        <f>Data!M4</f>
        <v>-50.5</v>
      </c>
      <c r="W6" s="81"/>
      <c r="X6" s="81"/>
      <c r="Y6" s="81"/>
      <c r="Z6" s="81"/>
      <c r="AA6" s="81"/>
      <c r="AE6" s="2"/>
      <c r="AF6" s="2"/>
    </row>
    <row r="7" spans="1:32" ht="15.95" customHeight="1">
      <c r="C7" s="44"/>
      <c r="D7" s="80" t="s">
        <v>71</v>
      </c>
      <c r="E7" s="80"/>
      <c r="F7" s="2"/>
      <c r="G7" s="44"/>
      <c r="H7" s="6" t="s">
        <v>56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81">
        <f>Data!J4</f>
        <v>-60.9</v>
      </c>
      <c r="W7" s="81"/>
      <c r="X7" s="81"/>
      <c r="Y7" s="81"/>
      <c r="Z7" s="81"/>
      <c r="AA7" s="81"/>
      <c r="AE7" s="2"/>
      <c r="AF7" s="2"/>
    </row>
    <row r="8" spans="1:32" ht="15.95" customHeight="1">
      <c r="C8" s="44"/>
      <c r="D8" s="80" t="s">
        <v>65</v>
      </c>
      <c r="E8" s="80"/>
      <c r="F8" s="2"/>
      <c r="G8" s="44"/>
      <c r="H8" s="6" t="s">
        <v>64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81">
        <f>Data!L4</f>
        <v>10.399999999999999</v>
      </c>
      <c r="W8" s="81"/>
      <c r="X8" s="81"/>
      <c r="Y8" s="81"/>
      <c r="Z8" s="81"/>
      <c r="AA8" s="81"/>
      <c r="AE8" s="2"/>
      <c r="AF8" s="2"/>
    </row>
    <row r="9" spans="1:32" ht="15.95" customHeight="1">
      <c r="C9" s="44"/>
      <c r="D9" s="80" t="s">
        <v>68</v>
      </c>
      <c r="E9" s="80"/>
      <c r="F9" s="2"/>
      <c r="G9" s="44"/>
      <c r="H9" s="6" t="s">
        <v>63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81">
        <f>V5-V6</f>
        <v>42.61</v>
      </c>
      <c r="W9" s="81"/>
      <c r="X9" s="81"/>
      <c r="Y9" s="81"/>
      <c r="Z9" s="81"/>
      <c r="AA9" s="81"/>
      <c r="AE9" s="2"/>
      <c r="AF9" s="2"/>
    </row>
    <row r="10" spans="1:32" ht="15.95" customHeight="1">
      <c r="C10" s="4"/>
      <c r="D10" s="80" t="s">
        <v>11</v>
      </c>
      <c r="E10" s="80"/>
      <c r="F10" s="5"/>
      <c r="G10" s="5"/>
      <c r="H10" s="102" t="s">
        <v>27</v>
      </c>
      <c r="I10" s="102"/>
      <c r="J10" s="102"/>
      <c r="K10" s="102"/>
      <c r="L10" s="102"/>
      <c r="M10" s="102"/>
      <c r="N10" s="102"/>
      <c r="O10" s="102"/>
      <c r="P10" s="42"/>
      <c r="Q10" s="42"/>
      <c r="R10" s="42"/>
      <c r="S10" s="42"/>
      <c r="T10" s="42"/>
      <c r="U10" s="5"/>
      <c r="V10" s="81">
        <f>Data!T4</f>
        <v>9.75</v>
      </c>
      <c r="W10" s="81"/>
      <c r="X10" s="81"/>
      <c r="Y10" s="81"/>
      <c r="Z10" s="81"/>
      <c r="AA10" s="81"/>
    </row>
    <row r="11" spans="1:32" ht="15.95" customHeight="1">
      <c r="C11" s="4"/>
      <c r="D11" s="80" t="s">
        <v>14</v>
      </c>
      <c r="E11" s="80"/>
      <c r="F11" s="5"/>
      <c r="G11" s="5"/>
      <c r="H11" s="102" t="s">
        <v>59</v>
      </c>
      <c r="I11" s="102"/>
      <c r="J11" s="102"/>
      <c r="K11" s="102"/>
      <c r="L11" s="102"/>
      <c r="M11" s="102"/>
      <c r="N11" s="102"/>
      <c r="O11" s="102"/>
      <c r="P11" s="42"/>
      <c r="Q11" s="42"/>
      <c r="R11" s="42"/>
      <c r="S11" s="42"/>
      <c r="T11" s="42"/>
      <c r="U11" s="5"/>
      <c r="V11" s="81">
        <f>V12*V10</f>
        <v>4933.5</v>
      </c>
      <c r="W11" s="81"/>
      <c r="X11" s="81"/>
      <c r="Y11" s="81"/>
      <c r="Z11" s="81"/>
      <c r="AA11" s="81"/>
    </row>
    <row r="12" spans="1:32" ht="15.95" customHeight="1">
      <c r="C12" s="4"/>
      <c r="D12" s="80" t="s">
        <v>6</v>
      </c>
      <c r="E12" s="80"/>
      <c r="F12" s="5"/>
      <c r="G12" s="5"/>
      <c r="H12" s="102" t="s">
        <v>3</v>
      </c>
      <c r="I12" s="102"/>
      <c r="J12" s="102"/>
      <c r="K12" s="102"/>
      <c r="L12" s="102"/>
      <c r="M12" s="102"/>
      <c r="N12" s="102"/>
      <c r="O12" s="102"/>
      <c r="P12" s="42"/>
      <c r="Q12" s="42"/>
      <c r="R12" s="42"/>
      <c r="S12" s="42"/>
      <c r="T12" s="42"/>
      <c r="U12" s="5"/>
      <c r="V12" s="81">
        <v>506</v>
      </c>
      <c r="W12" s="81"/>
      <c r="X12" s="81"/>
      <c r="Y12" s="81"/>
      <c r="Z12" s="81"/>
      <c r="AA12" s="81"/>
    </row>
    <row r="13" spans="1:32" ht="15.95" customHeight="1">
      <c r="C13" s="4"/>
      <c r="D13" s="80" t="s">
        <v>10</v>
      </c>
      <c r="E13" s="80"/>
      <c r="F13" s="5"/>
      <c r="G13" s="5"/>
      <c r="H13" s="102" t="s">
        <v>0</v>
      </c>
      <c r="I13" s="102"/>
      <c r="J13" s="102"/>
      <c r="K13" s="102"/>
      <c r="L13" s="102"/>
      <c r="M13" s="102"/>
      <c r="N13" s="102"/>
      <c r="O13" s="102"/>
      <c r="P13" s="42"/>
      <c r="Q13" s="42"/>
      <c r="R13" s="42"/>
      <c r="S13" s="42"/>
      <c r="T13" s="42"/>
      <c r="U13" s="5"/>
      <c r="V13" s="81">
        <v>3</v>
      </c>
      <c r="W13" s="81"/>
      <c r="X13" s="81"/>
      <c r="Y13" s="81"/>
      <c r="Z13" s="81"/>
      <c r="AA13" s="81"/>
    </row>
    <row r="14" spans="1:32" ht="15.95" customHeight="1">
      <c r="C14" s="4"/>
      <c r="D14" s="80" t="s">
        <v>23</v>
      </c>
      <c r="E14" s="80"/>
      <c r="F14" s="5"/>
      <c r="G14" s="5"/>
      <c r="H14" s="102" t="s">
        <v>25</v>
      </c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5"/>
      <c r="V14" s="81">
        <v>3</v>
      </c>
      <c r="W14" s="81"/>
      <c r="X14" s="81"/>
      <c r="Y14" s="81"/>
      <c r="Z14" s="81"/>
      <c r="AA14" s="81"/>
    </row>
    <row r="15" spans="1:32" ht="15.95" customHeight="1">
      <c r="C15" s="4"/>
      <c r="D15" s="80" t="s">
        <v>18</v>
      </c>
      <c r="E15" s="80"/>
      <c r="F15" s="5"/>
      <c r="G15" s="5"/>
      <c r="H15" s="102" t="s">
        <v>1</v>
      </c>
      <c r="I15" s="102"/>
      <c r="J15" s="102"/>
      <c r="K15" s="102"/>
      <c r="L15" s="102"/>
      <c r="M15" s="102"/>
      <c r="N15" s="102"/>
      <c r="O15" s="102"/>
      <c r="P15" s="42"/>
      <c r="Q15" s="42"/>
      <c r="R15" s="42"/>
      <c r="S15" s="42"/>
      <c r="T15" s="42"/>
      <c r="U15" s="5"/>
      <c r="V15" s="81">
        <f>AE15</f>
        <v>0.29447991305941973</v>
      </c>
      <c r="W15" s="81"/>
      <c r="X15" s="81"/>
      <c r="Y15" s="81"/>
      <c r="Z15" s="81"/>
      <c r="AA15" s="81"/>
      <c r="AD15" s="7" t="s">
        <v>62</v>
      </c>
      <c r="AE15" s="41">
        <f>V16/SQRT(9.81*V10)</f>
        <v>0.29447991305941973</v>
      </c>
    </row>
    <row r="16" spans="1:32" ht="15.95" customHeight="1">
      <c r="C16" s="4"/>
      <c r="D16" s="80" t="s">
        <v>13</v>
      </c>
      <c r="E16" s="80"/>
      <c r="F16" s="5"/>
      <c r="G16" s="5"/>
      <c r="H16" s="102" t="s">
        <v>28</v>
      </c>
      <c r="I16" s="102"/>
      <c r="J16" s="102"/>
      <c r="K16" s="102"/>
      <c r="L16" s="102"/>
      <c r="M16" s="102"/>
      <c r="N16" s="102"/>
      <c r="O16" s="102"/>
      <c r="P16" s="42"/>
      <c r="Q16" s="42"/>
      <c r="R16" s="42"/>
      <c r="S16" s="42"/>
      <c r="T16" s="42"/>
      <c r="U16" s="5"/>
      <c r="V16" s="81">
        <f>Data!U4</f>
        <v>2.88</v>
      </c>
      <c r="W16" s="81"/>
      <c r="X16" s="81"/>
      <c r="Y16" s="81"/>
      <c r="Z16" s="81"/>
      <c r="AA16" s="81"/>
    </row>
    <row r="17" spans="2:32" ht="15.95" customHeight="1">
      <c r="C17" s="4"/>
      <c r="D17" s="80" t="s">
        <v>61</v>
      </c>
      <c r="E17" s="80"/>
      <c r="F17" s="5"/>
      <c r="G17" s="5"/>
      <c r="H17" s="102" t="s">
        <v>29</v>
      </c>
      <c r="I17" s="102"/>
      <c r="J17" s="102"/>
      <c r="K17" s="102"/>
      <c r="L17" s="102"/>
      <c r="M17" s="102"/>
      <c r="N17" s="102"/>
      <c r="O17" s="102"/>
      <c r="P17" s="42"/>
      <c r="Q17" s="42"/>
      <c r="R17" s="42"/>
      <c r="S17" s="42"/>
      <c r="T17" s="42"/>
      <c r="V17" s="81">
        <v>1.92E-3</v>
      </c>
      <c r="W17" s="81"/>
      <c r="X17" s="81"/>
      <c r="Y17" s="81"/>
      <c r="Z17" s="81"/>
      <c r="AA17" s="81"/>
      <c r="AD17" s="6"/>
    </row>
    <row r="18" spans="2:32" ht="15.95" customHeight="1">
      <c r="C18" s="4"/>
      <c r="D18" s="80" t="s">
        <v>104</v>
      </c>
      <c r="E18" s="80"/>
      <c r="F18" s="5"/>
      <c r="G18" s="5"/>
      <c r="H18" s="42" t="s">
        <v>105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V18" s="81">
        <f>V5-V6</f>
        <v>42.61</v>
      </c>
      <c r="W18" s="81"/>
      <c r="X18" s="81"/>
      <c r="Y18" s="81"/>
      <c r="Z18" s="81"/>
      <c r="AA18" s="81"/>
      <c r="AD18" s="6" t="s">
        <v>111</v>
      </c>
    </row>
    <row r="19" spans="2:32" ht="15.95" customHeight="1">
      <c r="C19" s="4"/>
      <c r="D19" s="8"/>
      <c r="E19" s="8"/>
      <c r="F19" s="5"/>
      <c r="G19" s="64"/>
      <c r="H19" s="42"/>
      <c r="I19" s="42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V19" s="5"/>
      <c r="W19" s="9"/>
    </row>
    <row r="20" spans="2:32" ht="15.95" customHeight="1">
      <c r="C20" s="4"/>
      <c r="D20" s="8"/>
      <c r="E20" s="8"/>
      <c r="F20" s="5"/>
      <c r="G20" s="64"/>
      <c r="H20" s="2"/>
      <c r="I20" s="42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V20" s="5"/>
      <c r="W20" s="9"/>
    </row>
    <row r="21" spans="2:32" ht="15.95" customHeight="1">
      <c r="B21" s="99" t="s">
        <v>72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</row>
    <row r="22" spans="2:32" ht="15.95" customHeight="1">
      <c r="G22" s="1" t="s">
        <v>30</v>
      </c>
      <c r="H22" s="82" t="s">
        <v>8</v>
      </c>
      <c r="I22" s="82" t="s">
        <v>31</v>
      </c>
      <c r="J22" s="82"/>
      <c r="K22" s="82"/>
      <c r="L22" s="82"/>
      <c r="M22" s="82"/>
      <c r="N22" s="82"/>
      <c r="O22" s="82"/>
      <c r="P22" s="82" t="s">
        <v>21</v>
      </c>
      <c r="Q22" s="1" t="s">
        <v>10</v>
      </c>
      <c r="R22" s="96" t="s">
        <v>32</v>
      </c>
      <c r="S22" s="96"/>
      <c r="T22" s="96"/>
      <c r="U22" s="96"/>
      <c r="V22" s="96"/>
    </row>
    <row r="23" spans="2:32" ht="15.95" customHeight="1">
      <c r="G23" s="10" t="s">
        <v>11</v>
      </c>
      <c r="H23" s="82"/>
      <c r="I23" s="82"/>
      <c r="J23" s="82"/>
      <c r="K23" s="82"/>
      <c r="L23" s="82"/>
      <c r="M23" s="82"/>
      <c r="N23" s="82"/>
      <c r="O23" s="82"/>
      <c r="P23" s="82"/>
      <c r="Q23" s="10" t="s">
        <v>11</v>
      </c>
      <c r="R23" s="96"/>
      <c r="S23" s="96"/>
      <c r="T23" s="96"/>
      <c r="U23" s="96"/>
      <c r="V23" s="96"/>
      <c r="AD23" s="2"/>
      <c r="AE23" s="2"/>
      <c r="AF23" s="2"/>
    </row>
    <row r="24" spans="2:32" ht="15.95" customHeight="1">
      <c r="H24" s="1" t="s">
        <v>33</v>
      </c>
      <c r="I24" s="96" t="s">
        <v>34</v>
      </c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1" t="s">
        <v>15</v>
      </c>
      <c r="U24" s="91">
        <v>1</v>
      </c>
      <c r="V24" s="91"/>
      <c r="AD24" s="2"/>
      <c r="AE24" s="2"/>
      <c r="AF24" s="2"/>
    </row>
    <row r="25" spans="2:32" ht="15.95" customHeight="1">
      <c r="H25" s="1" t="s">
        <v>35</v>
      </c>
      <c r="I25" s="96" t="s">
        <v>36</v>
      </c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1" t="s">
        <v>15</v>
      </c>
      <c r="U25" s="91">
        <v>1</v>
      </c>
      <c r="V25" s="91"/>
      <c r="AD25" s="2"/>
      <c r="AE25" s="2"/>
      <c r="AF25" s="2"/>
    </row>
    <row r="26" spans="2:32" ht="15.95" customHeight="1">
      <c r="H26" s="1" t="s">
        <v>37</v>
      </c>
      <c r="I26" s="96" t="s">
        <v>38</v>
      </c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1" t="s">
        <v>15</v>
      </c>
      <c r="U26" s="91">
        <v>1.1000000000000001</v>
      </c>
      <c r="V26" s="91"/>
      <c r="AD26" s="2"/>
      <c r="AE26" s="2"/>
      <c r="AF26" s="2"/>
    </row>
    <row r="27" spans="2:32" ht="15.95" customHeight="1">
      <c r="H27" s="1" t="s">
        <v>39</v>
      </c>
      <c r="I27" s="96" t="s">
        <v>40</v>
      </c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1" t="s">
        <v>15</v>
      </c>
      <c r="U27" s="98">
        <v>1</v>
      </c>
      <c r="V27" s="98"/>
    </row>
    <row r="28" spans="2:32" ht="15.95" customHeight="1">
      <c r="E28" s="82" t="s">
        <v>30</v>
      </c>
      <c r="F28" s="82"/>
      <c r="G28" s="82" t="s">
        <v>8</v>
      </c>
      <c r="H28" s="82">
        <v>2</v>
      </c>
      <c r="I28" s="82" t="s">
        <v>7</v>
      </c>
      <c r="J28" s="100">
        <f>U24</f>
        <v>1</v>
      </c>
      <c r="K28" s="82" t="s">
        <v>7</v>
      </c>
      <c r="L28" s="100">
        <f>U25</f>
        <v>1</v>
      </c>
      <c r="M28" s="82" t="s">
        <v>7</v>
      </c>
      <c r="N28" s="100">
        <f>U26</f>
        <v>1.1000000000000001</v>
      </c>
      <c r="O28" s="82" t="s">
        <v>7</v>
      </c>
      <c r="P28" s="100">
        <f>U27</f>
        <v>1</v>
      </c>
      <c r="Q28" s="82" t="s">
        <v>7</v>
      </c>
      <c r="R28" s="96" t="s">
        <v>22</v>
      </c>
      <c r="S28" s="91">
        <f>V13</f>
        <v>3</v>
      </c>
      <c r="T28" s="91"/>
      <c r="U28" s="82" t="s">
        <v>41</v>
      </c>
      <c r="V28" s="82"/>
      <c r="W28" s="96" t="s">
        <v>2</v>
      </c>
      <c r="X28" s="96"/>
      <c r="Y28" s="95">
        <f>V15</f>
        <v>0.29447991305941973</v>
      </c>
      <c r="Z28" s="95"/>
      <c r="AA28" s="96" t="s">
        <v>42</v>
      </c>
      <c r="AB28" s="96"/>
    </row>
    <row r="29" spans="2:32" ht="15.95" customHeight="1">
      <c r="E29" s="91">
        <f>V10</f>
        <v>9.75</v>
      </c>
      <c r="F29" s="91"/>
      <c r="G29" s="82"/>
      <c r="H29" s="82"/>
      <c r="I29" s="82"/>
      <c r="J29" s="101"/>
      <c r="K29" s="82"/>
      <c r="L29" s="101"/>
      <c r="M29" s="82"/>
      <c r="N29" s="101"/>
      <c r="O29" s="82"/>
      <c r="P29" s="101"/>
      <c r="Q29" s="82"/>
      <c r="R29" s="96"/>
      <c r="S29" s="91">
        <f>E29</f>
        <v>9.75</v>
      </c>
      <c r="T29" s="91"/>
      <c r="U29" s="82"/>
      <c r="V29" s="82"/>
      <c r="W29" s="96"/>
      <c r="X29" s="96"/>
      <c r="Y29" s="95"/>
      <c r="Z29" s="95"/>
      <c r="AA29" s="96"/>
      <c r="AB29" s="96"/>
    </row>
    <row r="30" spans="2:32" ht="15.95" customHeight="1">
      <c r="G30" s="1" t="s">
        <v>30</v>
      </c>
      <c r="H30" s="1" t="s">
        <v>8</v>
      </c>
      <c r="I30" s="98">
        <f>(E29*H28*J28*L28*N28*P28*((S28/S29)^0.65)*(Y28^0.43))</f>
        <v>5.8938225038242704</v>
      </c>
      <c r="J30" s="98"/>
      <c r="K30" s="11" t="s">
        <v>19</v>
      </c>
    </row>
    <row r="31" spans="2:32" ht="15.95" customHeight="1">
      <c r="I31" s="11"/>
      <c r="J31" s="11"/>
      <c r="K31" s="11"/>
    </row>
    <row r="32" spans="2:32" ht="15.95" customHeight="1">
      <c r="B32" s="99" t="s">
        <v>73</v>
      </c>
      <c r="C32" s="99"/>
      <c r="D32" s="99"/>
      <c r="E32" s="99"/>
      <c r="F32" s="99"/>
      <c r="G32" s="99"/>
      <c r="H32" s="99"/>
      <c r="I32" s="99"/>
      <c r="J32" s="6"/>
      <c r="K32" s="6"/>
      <c r="L32" s="6"/>
      <c r="M32" s="6"/>
    </row>
    <row r="33" spans="2:31" ht="15.95" customHeight="1">
      <c r="H33" s="1" t="s">
        <v>30</v>
      </c>
      <c r="I33" s="82" t="s">
        <v>8</v>
      </c>
      <c r="J33" s="91">
        <v>1.5</v>
      </c>
      <c r="K33" s="91"/>
      <c r="L33" s="91" t="s">
        <v>7</v>
      </c>
      <c r="M33" s="82" t="s">
        <v>16</v>
      </c>
      <c r="N33" s="12" t="s">
        <v>11</v>
      </c>
      <c r="O33" s="82" t="s">
        <v>44</v>
      </c>
      <c r="P33" s="82"/>
    </row>
    <row r="34" spans="2:31" ht="15.95" customHeight="1">
      <c r="H34" s="1" t="s">
        <v>10</v>
      </c>
      <c r="I34" s="82"/>
      <c r="J34" s="91"/>
      <c r="K34" s="91"/>
      <c r="L34" s="91"/>
      <c r="M34" s="82"/>
      <c r="N34" s="12" t="s">
        <v>10</v>
      </c>
      <c r="O34" s="82"/>
      <c r="P34" s="82"/>
    </row>
    <row r="35" spans="2:31" ht="15.95" customHeight="1">
      <c r="H35" s="82" t="s">
        <v>20</v>
      </c>
      <c r="I35" s="82"/>
      <c r="J35" s="82" t="s">
        <v>8</v>
      </c>
      <c r="K35" s="82">
        <v>1.5</v>
      </c>
      <c r="L35" s="82"/>
      <c r="M35" s="82" t="s">
        <v>16</v>
      </c>
      <c r="N35" s="91">
        <f>V10</f>
        <v>9.75</v>
      </c>
      <c r="O35" s="91"/>
      <c r="P35" s="82" t="s">
        <v>44</v>
      </c>
      <c r="Q35" s="82"/>
    </row>
    <row r="36" spans="2:31" ht="15.95" customHeight="1">
      <c r="H36" s="91">
        <f>V13</f>
        <v>3</v>
      </c>
      <c r="I36" s="91"/>
      <c r="J36" s="82"/>
      <c r="K36" s="82"/>
      <c r="L36" s="82"/>
      <c r="M36" s="82"/>
      <c r="N36" s="91">
        <f>V13</f>
        <v>3</v>
      </c>
      <c r="O36" s="91"/>
      <c r="P36" s="82"/>
      <c r="Q36" s="82"/>
    </row>
    <row r="37" spans="2:31" ht="15.95" customHeight="1">
      <c r="H37" s="1" t="s">
        <v>30</v>
      </c>
      <c r="I37" s="82" t="s">
        <v>8</v>
      </c>
      <c r="J37" s="82"/>
      <c r="K37" s="98">
        <f>H36*K35*((N35/N36)^0.3)</f>
        <v>6.4088118547528392</v>
      </c>
      <c r="L37" s="98"/>
      <c r="M37" s="11" t="s">
        <v>19</v>
      </c>
    </row>
    <row r="38" spans="2:31" ht="15.95" customHeight="1">
      <c r="K38" s="11"/>
      <c r="L38" s="11"/>
      <c r="M38" s="11"/>
    </row>
    <row r="39" spans="2:31" ht="15.95" customHeight="1">
      <c r="B39" s="45" t="s">
        <v>74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2"/>
    </row>
    <row r="40" spans="2:31" ht="15.95" customHeight="1">
      <c r="E40" s="82" t="s">
        <v>10</v>
      </c>
      <c r="F40" s="82"/>
      <c r="G40" s="82" t="s">
        <v>8</v>
      </c>
      <c r="H40" s="82">
        <v>5.5</v>
      </c>
      <c r="I40" s="82"/>
      <c r="J40" s="91" t="s">
        <v>7</v>
      </c>
      <c r="K40" s="82" t="s">
        <v>46</v>
      </c>
      <c r="L40" s="82"/>
      <c r="M40" s="82" t="s">
        <v>17</v>
      </c>
      <c r="N40" s="82" t="s">
        <v>46</v>
      </c>
      <c r="O40" s="82"/>
      <c r="P40" s="82"/>
      <c r="Q40" s="82"/>
      <c r="R40" s="82"/>
      <c r="S40" s="82" t="s">
        <v>12</v>
      </c>
      <c r="T40" s="82">
        <v>1</v>
      </c>
      <c r="U40" s="96" t="s">
        <v>47</v>
      </c>
      <c r="V40" s="96"/>
      <c r="W40" s="82">
        <v>1</v>
      </c>
      <c r="X40" s="82" t="s">
        <v>9</v>
      </c>
    </row>
    <row r="41" spans="2:31" ht="15.95" customHeight="1">
      <c r="E41" s="82" t="s">
        <v>11</v>
      </c>
      <c r="F41" s="82"/>
      <c r="G41" s="82"/>
      <c r="H41" s="82"/>
      <c r="I41" s="82"/>
      <c r="J41" s="91"/>
      <c r="K41" s="91" t="s">
        <v>11</v>
      </c>
      <c r="L41" s="91"/>
      <c r="M41" s="82"/>
      <c r="N41" s="82">
        <v>11.5</v>
      </c>
      <c r="O41" s="82"/>
      <c r="P41" s="1" t="s">
        <v>7</v>
      </c>
      <c r="Q41" s="82" t="s">
        <v>11</v>
      </c>
      <c r="R41" s="82"/>
      <c r="S41" s="82"/>
      <c r="T41" s="82"/>
      <c r="U41" s="96"/>
      <c r="V41" s="96"/>
      <c r="W41" s="82"/>
      <c r="X41" s="82"/>
    </row>
    <row r="42" spans="2:31" ht="15.95" customHeight="1">
      <c r="E42" s="91">
        <f>V13</f>
        <v>3</v>
      </c>
      <c r="F42" s="82"/>
      <c r="G42" s="82" t="s">
        <v>8</v>
      </c>
      <c r="H42" s="82">
        <v>5.5</v>
      </c>
      <c r="I42" s="82"/>
      <c r="J42" s="91" t="s">
        <v>7</v>
      </c>
      <c r="K42" s="82" t="s">
        <v>46</v>
      </c>
      <c r="L42" s="82"/>
      <c r="M42" s="82" t="s">
        <v>17</v>
      </c>
      <c r="N42" s="82" t="s">
        <v>46</v>
      </c>
      <c r="O42" s="82"/>
      <c r="P42" s="82"/>
      <c r="Q42" s="82"/>
      <c r="R42" s="82"/>
      <c r="S42" s="82" t="s">
        <v>12</v>
      </c>
      <c r="T42" s="82">
        <v>1</v>
      </c>
      <c r="U42" s="96" t="s">
        <v>47</v>
      </c>
      <c r="V42" s="96"/>
      <c r="W42" s="82">
        <v>1</v>
      </c>
      <c r="X42" s="82" t="s">
        <v>9</v>
      </c>
      <c r="AD42" s="13">
        <f>E42/E43</f>
        <v>0.30769230769230771</v>
      </c>
      <c r="AE42" s="13">
        <f>5.5*(AD43/K43)*(((AD43/(N43*Q43))+1)^1.7-1)</f>
        <v>0.30733718359568707</v>
      </c>
    </row>
    <row r="43" spans="2:31" ht="15.95" customHeight="1">
      <c r="E43" s="91">
        <f>V10</f>
        <v>9.75</v>
      </c>
      <c r="F43" s="91"/>
      <c r="G43" s="82"/>
      <c r="H43" s="82"/>
      <c r="I43" s="82"/>
      <c r="J43" s="91"/>
      <c r="K43" s="91">
        <f>V10</f>
        <v>9.75</v>
      </c>
      <c r="L43" s="91"/>
      <c r="M43" s="82"/>
      <c r="N43" s="82">
        <v>11.5</v>
      </c>
      <c r="O43" s="82"/>
      <c r="P43" s="1" t="s">
        <v>7</v>
      </c>
      <c r="Q43" s="91">
        <f>V10</f>
        <v>9.75</v>
      </c>
      <c r="R43" s="82"/>
      <c r="S43" s="82"/>
      <c r="T43" s="82"/>
      <c r="U43" s="96"/>
      <c r="V43" s="96"/>
      <c r="W43" s="82"/>
      <c r="X43" s="82"/>
      <c r="AD43" s="14">
        <v>5.94</v>
      </c>
      <c r="AE43" s="41" t="str">
        <f>IF(ABS(AE42-AD42)&lt;0.01,"OK","NG")</f>
        <v>OK</v>
      </c>
    </row>
    <row r="44" spans="2:31" ht="15.95" customHeight="1">
      <c r="E44" s="82" t="s">
        <v>46</v>
      </c>
      <c r="F44" s="82"/>
      <c r="G44" s="1" t="s">
        <v>8</v>
      </c>
      <c r="H44" s="98">
        <f>AD43</f>
        <v>5.94</v>
      </c>
      <c r="I44" s="98"/>
      <c r="J44" s="91" t="s">
        <v>19</v>
      </c>
      <c r="K44" s="91"/>
      <c r="L44" s="11"/>
    </row>
    <row r="45" spans="2:31" ht="15.95" customHeight="1">
      <c r="K45" s="11"/>
      <c r="L45" s="11"/>
      <c r="M45" s="11"/>
    </row>
    <row r="46" spans="2:31" ht="15.95" customHeight="1">
      <c r="B46" s="45" t="s">
        <v>75</v>
      </c>
      <c r="C46" s="2"/>
      <c r="D46" s="45"/>
      <c r="E46" s="45"/>
      <c r="F46" s="45"/>
      <c r="G46" s="45"/>
      <c r="H46" s="45"/>
      <c r="I46" s="45"/>
      <c r="J46" s="45"/>
      <c r="K46" s="45"/>
      <c r="L46" s="45"/>
      <c r="M46" s="45"/>
    </row>
    <row r="47" spans="2:31" ht="15.95" customHeight="1">
      <c r="C47" s="6"/>
      <c r="D47" s="82" t="s">
        <v>30</v>
      </c>
      <c r="E47" s="82"/>
      <c r="F47" s="82" t="s">
        <v>8</v>
      </c>
      <c r="G47" s="82" t="s">
        <v>4</v>
      </c>
      <c r="H47" s="82"/>
      <c r="I47" s="82" t="s">
        <v>24</v>
      </c>
      <c r="J47" s="82" t="s">
        <v>16</v>
      </c>
      <c r="K47" s="1" t="s">
        <v>49</v>
      </c>
      <c r="L47" s="82" t="s">
        <v>5</v>
      </c>
      <c r="M47" s="15">
        <v>0.62</v>
      </c>
      <c r="N47" s="82" t="s">
        <v>16</v>
      </c>
      <c r="O47" s="1" t="s">
        <v>11</v>
      </c>
      <c r="P47" s="82" t="s">
        <v>5</v>
      </c>
      <c r="Q47" s="15">
        <v>0.46</v>
      </c>
      <c r="R47" s="82" t="s">
        <v>18</v>
      </c>
      <c r="S47" s="15">
        <v>0.2</v>
      </c>
      <c r="T47" s="82" t="s">
        <v>16</v>
      </c>
      <c r="U47" s="1" t="s">
        <v>10</v>
      </c>
      <c r="V47" s="82" t="s">
        <v>5</v>
      </c>
      <c r="W47" s="15">
        <v>0.08</v>
      </c>
      <c r="X47" s="82" t="s">
        <v>12</v>
      </c>
      <c r="Y47" s="82">
        <v>1</v>
      </c>
    </row>
    <row r="48" spans="2:31" ht="15.95" customHeight="1">
      <c r="C48" s="6"/>
      <c r="D48" s="82" t="s">
        <v>10</v>
      </c>
      <c r="E48" s="82"/>
      <c r="F48" s="82"/>
      <c r="G48" s="82"/>
      <c r="H48" s="82"/>
      <c r="I48" s="82"/>
      <c r="J48" s="82"/>
      <c r="K48" s="1" t="s">
        <v>10</v>
      </c>
      <c r="L48" s="82"/>
      <c r="N48" s="82"/>
      <c r="O48" s="1" t="s">
        <v>10</v>
      </c>
      <c r="P48" s="82"/>
      <c r="R48" s="82"/>
      <c r="T48" s="82"/>
      <c r="U48" s="16" t="s">
        <v>50</v>
      </c>
      <c r="V48" s="82"/>
      <c r="X48" s="82"/>
      <c r="Y48" s="82"/>
    </row>
    <row r="49" spans="2:28" ht="15.95" customHeight="1">
      <c r="C49" s="6"/>
      <c r="D49" s="6"/>
      <c r="E49" s="6"/>
      <c r="F49" s="6"/>
      <c r="G49" s="6"/>
      <c r="H49" s="1" t="s">
        <v>24</v>
      </c>
      <c r="I49" s="1" t="s">
        <v>15</v>
      </c>
      <c r="J49" s="82">
        <v>1.3</v>
      </c>
      <c r="K49" s="82"/>
      <c r="L49" s="96" t="s">
        <v>51</v>
      </c>
      <c r="M49" s="96"/>
      <c r="N49" s="96"/>
      <c r="O49" s="96"/>
      <c r="P49" s="6"/>
    </row>
    <row r="50" spans="2:28" ht="15.95" customHeight="1">
      <c r="C50" s="6"/>
      <c r="D50" s="6"/>
      <c r="E50" s="6"/>
      <c r="F50" s="6"/>
      <c r="G50" s="6"/>
      <c r="J50" s="91">
        <v>1</v>
      </c>
      <c r="K50" s="91"/>
      <c r="L50" s="96" t="s">
        <v>52</v>
      </c>
      <c r="M50" s="96"/>
      <c r="N50" s="96"/>
      <c r="O50" s="96"/>
      <c r="P50" s="6"/>
    </row>
    <row r="51" spans="2:28" ht="15.95" customHeight="1">
      <c r="C51" s="6"/>
      <c r="D51" s="6"/>
      <c r="E51" s="6"/>
      <c r="F51" s="6"/>
      <c r="G51" s="6"/>
      <c r="J51" s="82">
        <v>0.7</v>
      </c>
      <c r="K51" s="82"/>
      <c r="L51" s="96" t="s">
        <v>53</v>
      </c>
      <c r="M51" s="96"/>
      <c r="N51" s="96"/>
      <c r="O51" s="96"/>
      <c r="P51" s="96"/>
    </row>
    <row r="52" spans="2:28" ht="15.95" customHeight="1">
      <c r="B52" s="82" t="s">
        <v>30</v>
      </c>
      <c r="C52" s="82"/>
      <c r="D52" s="82" t="s">
        <v>8</v>
      </c>
      <c r="E52" s="82">
        <v>0.32</v>
      </c>
      <c r="F52" s="82"/>
      <c r="G52" s="82" t="s">
        <v>7</v>
      </c>
      <c r="H52" s="97">
        <v>1</v>
      </c>
      <c r="I52" s="82" t="s">
        <v>16</v>
      </c>
      <c r="J52" s="93">
        <f>V14</f>
        <v>3</v>
      </c>
      <c r="K52" s="93"/>
      <c r="L52" s="82" t="s">
        <v>5</v>
      </c>
      <c r="M52" s="15">
        <v>0.62</v>
      </c>
      <c r="N52" s="82" t="s">
        <v>16</v>
      </c>
      <c r="O52" s="91">
        <f>V10</f>
        <v>9.75</v>
      </c>
      <c r="P52" s="82"/>
      <c r="Q52" s="82" t="s">
        <v>5</v>
      </c>
      <c r="R52" s="15">
        <v>0.46</v>
      </c>
      <c r="S52" s="95">
        <f>V15</f>
        <v>0.29447991305941973</v>
      </c>
      <c r="T52" s="95"/>
      <c r="U52" s="15">
        <v>0.2</v>
      </c>
      <c r="V52" s="82" t="s">
        <v>16</v>
      </c>
      <c r="W52" s="91">
        <f>V13</f>
        <v>3</v>
      </c>
      <c r="X52" s="91"/>
      <c r="Y52" s="82" t="s">
        <v>5</v>
      </c>
      <c r="Z52" s="17">
        <v>0.08</v>
      </c>
      <c r="AA52" s="82" t="s">
        <v>12</v>
      </c>
      <c r="AB52" s="82">
        <v>1</v>
      </c>
    </row>
    <row r="53" spans="2:28" ht="15.95" customHeight="1">
      <c r="B53" s="91">
        <f>V13</f>
        <v>3</v>
      </c>
      <c r="C53" s="91"/>
      <c r="D53" s="82"/>
      <c r="E53" s="82"/>
      <c r="F53" s="82"/>
      <c r="G53" s="82"/>
      <c r="H53" s="97"/>
      <c r="I53" s="82"/>
      <c r="J53" s="93">
        <f>V13</f>
        <v>3</v>
      </c>
      <c r="K53" s="93"/>
      <c r="L53" s="82"/>
      <c r="N53" s="82"/>
      <c r="O53" s="93">
        <f>V13</f>
        <v>3</v>
      </c>
      <c r="P53" s="93"/>
      <c r="Q53" s="82"/>
      <c r="S53" s="95"/>
      <c r="T53" s="95"/>
      <c r="V53" s="82"/>
      <c r="W53" s="94">
        <f>V17</f>
        <v>1.92E-3</v>
      </c>
      <c r="X53" s="94"/>
      <c r="Y53" s="82"/>
      <c r="AA53" s="82"/>
      <c r="AB53" s="82"/>
    </row>
    <row r="54" spans="2:28" ht="15.95" customHeight="1">
      <c r="C54" s="6"/>
      <c r="D54" s="6"/>
      <c r="E54" s="6"/>
      <c r="F54" s="82" t="s">
        <v>46</v>
      </c>
      <c r="G54" s="82"/>
      <c r="H54" s="1" t="s">
        <v>8</v>
      </c>
      <c r="I54" s="90">
        <f>(B53*E52*H52*((J52/J53)^0.62)*((O52/O53)^0.46)*(S52^0.2)*((W52/W53)^0.08))+1</f>
        <v>3.3283824459818905</v>
      </c>
      <c r="J54" s="90"/>
      <c r="K54" s="91" t="s">
        <v>19</v>
      </c>
      <c r="L54" s="91"/>
      <c r="M54" s="18"/>
      <c r="N54" s="18"/>
      <c r="O54" s="18"/>
    </row>
    <row r="55" spans="2:28" ht="15.95" customHeight="1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28" ht="15.95" customHeight="1">
      <c r="B56" s="1" t="s">
        <v>67</v>
      </c>
      <c r="C56" s="45" t="s">
        <v>76</v>
      </c>
      <c r="D56" s="2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2:28" ht="15.95" customHeight="1">
      <c r="C57" s="6"/>
      <c r="D57" s="92" t="s">
        <v>77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 t="s">
        <v>60</v>
      </c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spans="2:28" ht="15.95" customHeight="1">
      <c r="C58" s="6"/>
      <c r="D58" s="88" t="s">
        <v>54</v>
      </c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9">
        <f>I30</f>
        <v>5.8938225038242704</v>
      </c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2:28" ht="15.95" customHeight="1">
      <c r="C59" s="6"/>
      <c r="D59" s="88" t="s">
        <v>43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9">
        <f>K37</f>
        <v>6.4088118547528392</v>
      </c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2:28" ht="15.95" customHeight="1">
      <c r="C60" s="6"/>
      <c r="D60" s="88" t="s">
        <v>45</v>
      </c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9">
        <f>AD43</f>
        <v>5.94</v>
      </c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2:28" ht="15.95" customHeight="1">
      <c r="B61" s="6"/>
      <c r="C61" s="6"/>
      <c r="D61" s="88" t="s">
        <v>48</v>
      </c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9">
        <f>I54</f>
        <v>3.3283824459818905</v>
      </c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2:28" ht="15.95" customHeight="1">
      <c r="D62" s="85" t="s">
        <v>55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6">
        <f>AVERAGE(O58:Z61)</f>
        <v>5.3927542011397502</v>
      </c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2:28" ht="15.95" customHeight="1">
      <c r="H63" s="7"/>
      <c r="J63" s="7"/>
      <c r="K63" s="7"/>
      <c r="N63" s="6"/>
      <c r="O63" s="6"/>
    </row>
    <row r="64" spans="2:28" ht="15.95" customHeight="1">
      <c r="C64" s="4"/>
      <c r="D64" s="42" t="s">
        <v>106</v>
      </c>
      <c r="E64" s="8"/>
      <c r="F64" s="5"/>
      <c r="G64" s="64"/>
      <c r="H64" s="2"/>
      <c r="I64" s="42"/>
      <c r="J64" s="43"/>
      <c r="K64" s="82" t="s">
        <v>78</v>
      </c>
      <c r="L64" s="82"/>
      <c r="M64" s="43"/>
      <c r="N64" s="2"/>
      <c r="O64" s="2"/>
      <c r="P64" s="43"/>
      <c r="Q64" s="43"/>
      <c r="R64" s="43"/>
      <c r="S64" s="43"/>
      <c r="T64" s="43"/>
      <c r="U64" s="83">
        <f>IF(O62&gt;=V18,V18,O62)</f>
        <v>5.3927542011397502</v>
      </c>
      <c r="V64" s="83"/>
      <c r="W64" s="83"/>
      <c r="X64" s="83"/>
      <c r="Y64" s="83"/>
      <c r="Z64" s="83"/>
      <c r="AA64" s="2"/>
    </row>
    <row r="65" spans="2:32" ht="15.95" customHeight="1">
      <c r="C65" s="4"/>
      <c r="D65" s="42"/>
      <c r="E65" s="8"/>
      <c r="F65" s="5"/>
      <c r="G65" s="64"/>
      <c r="H65" s="2"/>
      <c r="I65" s="42"/>
      <c r="J65" s="43"/>
      <c r="M65" s="43"/>
      <c r="N65" s="2"/>
      <c r="O65" s="2"/>
      <c r="P65" s="43"/>
      <c r="Q65" s="43"/>
      <c r="R65" s="43"/>
      <c r="S65" s="43"/>
      <c r="T65" s="43"/>
      <c r="U65" s="51"/>
      <c r="V65" s="51"/>
      <c r="W65" s="51"/>
      <c r="X65" s="51"/>
      <c r="Y65" s="51"/>
      <c r="Z65" s="51"/>
      <c r="AA65" s="2"/>
      <c r="AE65" s="41" t="s">
        <v>112</v>
      </c>
    </row>
    <row r="66" spans="2:32" ht="15.95" customHeight="1">
      <c r="E66" s="82" t="s">
        <v>78</v>
      </c>
      <c r="F66" s="82"/>
      <c r="G66" s="84">
        <f>U64</f>
        <v>5.3927542011397502</v>
      </c>
      <c r="H66" s="84"/>
      <c r="I66" s="84"/>
      <c r="J66" s="1" t="str">
        <f>IF(G66&lt;N66,"&lt;","&gt;")</f>
        <v>&lt;</v>
      </c>
      <c r="L66" s="1" t="s">
        <v>68</v>
      </c>
      <c r="M66" s="1" t="s">
        <v>79</v>
      </c>
      <c r="N66" s="84">
        <f>V9</f>
        <v>42.61</v>
      </c>
      <c r="O66" s="84"/>
      <c r="P66" s="84"/>
      <c r="Q66" s="1" t="s">
        <v>80</v>
      </c>
      <c r="R66" s="6" t="s">
        <v>81</v>
      </c>
      <c r="T66" s="6"/>
      <c r="U66" s="6"/>
      <c r="V66" s="46"/>
      <c r="W66" s="6"/>
      <c r="X66" s="6"/>
      <c r="Y66" s="6"/>
      <c r="AA66" s="87" t="str">
        <f>IF(J66="&lt;","OK","NG")</f>
        <v>OK</v>
      </c>
      <c r="AB66" s="87"/>
      <c r="AE66" s="41" t="s">
        <v>117</v>
      </c>
    </row>
    <row r="67" spans="2:32" ht="15.95" customHeight="1">
      <c r="AF67" s="6"/>
    </row>
    <row r="68" spans="2:32" ht="15.95" customHeight="1">
      <c r="H68" s="7"/>
      <c r="J68" s="7"/>
      <c r="K68" s="7"/>
      <c r="N68" s="12"/>
      <c r="O68" s="19"/>
      <c r="S68" s="6"/>
    </row>
    <row r="69" spans="2:32" ht="15.95" customHeight="1">
      <c r="G69" s="11"/>
      <c r="H69" s="11"/>
      <c r="I69" s="11"/>
      <c r="S69" s="2"/>
    </row>
    <row r="70" spans="2:32" ht="15.95" customHeight="1">
      <c r="S70" s="2"/>
    </row>
    <row r="71" spans="2:32" ht="15.95" customHeight="1">
      <c r="G71" s="12"/>
      <c r="H71" s="12"/>
      <c r="I71" s="12"/>
      <c r="J71" s="7"/>
      <c r="K71" s="7"/>
      <c r="L71" s="11"/>
      <c r="M71" s="11"/>
      <c r="N71" s="11"/>
      <c r="O71" s="11"/>
      <c r="S71" s="2"/>
    </row>
    <row r="72" spans="2:32" ht="15.95" customHeight="1">
      <c r="G72" s="12"/>
      <c r="H72" s="12"/>
      <c r="I72" s="12"/>
      <c r="J72" s="7"/>
      <c r="K72" s="7"/>
      <c r="L72" s="11"/>
      <c r="M72" s="11"/>
      <c r="N72" s="11"/>
      <c r="O72" s="11"/>
    </row>
    <row r="73" spans="2:32" ht="15.95" customHeight="1"/>
    <row r="74" spans="2:32" ht="15.95" customHeight="1"/>
    <row r="75" spans="2:32" ht="15.95" customHeight="1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2:32" ht="15.95" customHeight="1"/>
    <row r="77" spans="2:32" ht="15.95" customHeight="1"/>
    <row r="78" spans="2:32" ht="15.95" customHeight="1"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2:32" ht="15.95" customHeight="1"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2:32" ht="15.95" customHeight="1"/>
    <row r="81" spans="2:27" ht="15.95" customHeight="1">
      <c r="I81" s="7"/>
      <c r="N81" s="20"/>
      <c r="O81" s="20"/>
      <c r="P81" s="21"/>
      <c r="Q81" s="22"/>
      <c r="R81" s="22"/>
      <c r="S81" s="22"/>
      <c r="T81" s="21"/>
      <c r="X81" s="20"/>
      <c r="Y81" s="20"/>
      <c r="Z81" s="20"/>
      <c r="AA81" s="23"/>
    </row>
    <row r="82" spans="2:27" ht="15.95" customHeight="1">
      <c r="I82" s="7"/>
      <c r="N82" s="20"/>
      <c r="O82" s="20"/>
      <c r="P82" s="20"/>
      <c r="Q82" s="22"/>
      <c r="R82" s="22"/>
      <c r="S82" s="22"/>
      <c r="T82" s="20"/>
      <c r="X82" s="20"/>
      <c r="Y82" s="20"/>
      <c r="Z82" s="20"/>
    </row>
    <row r="83" spans="2:27" ht="15.95" customHeight="1"/>
    <row r="84" spans="2:27" ht="15.95" customHeight="1">
      <c r="I84" s="7"/>
      <c r="J84" s="11"/>
      <c r="K84" s="11"/>
      <c r="L84" s="11"/>
      <c r="M84" s="11"/>
    </row>
    <row r="85" spans="2:27" ht="15.95" customHeight="1">
      <c r="I85" s="7"/>
      <c r="M85" s="11"/>
    </row>
    <row r="86" spans="2:27" ht="15.95" customHeight="1"/>
    <row r="87" spans="2:27" ht="15.95" customHeight="1"/>
    <row r="88" spans="2:27" ht="15.95" customHeight="1"/>
    <row r="89" spans="2:27" ht="15.95" customHeight="1"/>
    <row r="90" spans="2:27" ht="15.95" customHeight="1"/>
    <row r="91" spans="2:27" ht="15.95" customHeight="1"/>
    <row r="92" spans="2:27" ht="15.95" customHeight="1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2:27" ht="15.95" customHeight="1"/>
    <row r="94" spans="2:27" ht="15.95" customHeight="1"/>
    <row r="95" spans="2:27" ht="15.95" customHeight="1">
      <c r="H95" s="7"/>
      <c r="J95" s="7"/>
      <c r="K95" s="21"/>
      <c r="L95" s="20"/>
    </row>
    <row r="96" spans="2:27" ht="15.95" customHeight="1">
      <c r="K96" s="20"/>
      <c r="L96" s="20"/>
    </row>
    <row r="97" spans="2:19" ht="15.95" customHeight="1"/>
    <row r="98" spans="2:19" ht="15.95" customHeight="1">
      <c r="H98" s="7"/>
      <c r="J98" s="7"/>
      <c r="K98" s="21"/>
      <c r="L98" s="20"/>
      <c r="N98" s="24"/>
    </row>
    <row r="99" spans="2:19" ht="15.95" customHeight="1">
      <c r="G99" s="11"/>
      <c r="H99" s="11"/>
      <c r="I99" s="11"/>
      <c r="K99" s="20"/>
      <c r="L99" s="20"/>
      <c r="N99" s="24"/>
      <c r="O99" s="24"/>
    </row>
    <row r="100" spans="2:19" ht="15.95" customHeight="1"/>
    <row r="101" spans="2:19" ht="15.95" customHeight="1">
      <c r="J101" s="7"/>
      <c r="K101" s="11"/>
      <c r="L101" s="11"/>
      <c r="M101" s="11"/>
      <c r="N101" s="11"/>
    </row>
    <row r="102" spans="2:19" ht="15.95" customHeight="1">
      <c r="K102" s="11"/>
      <c r="L102" s="11"/>
      <c r="M102" s="11"/>
    </row>
    <row r="103" spans="2:19" ht="15.95" customHeight="1"/>
    <row r="104" spans="2:19" ht="15.9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2:19" ht="15.9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2:19" ht="15.95" customHeight="1">
      <c r="J106" s="7"/>
      <c r="K106" s="2"/>
      <c r="L106" s="2"/>
      <c r="M106" s="2"/>
      <c r="N106" s="2"/>
      <c r="O106" s="2"/>
    </row>
    <row r="107" spans="2:19" ht="15.95" customHeight="1"/>
    <row r="108" spans="2:19" ht="15.95" customHeight="1">
      <c r="J108" s="7"/>
    </row>
    <row r="109" spans="2:19" ht="15.95" customHeight="1"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 ht="15.95" customHeight="1"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 ht="15.95" customHeight="1">
      <c r="J111" s="7"/>
      <c r="K111" s="6"/>
      <c r="L111" s="6"/>
      <c r="M111" s="6"/>
      <c r="N111" s="6"/>
      <c r="O111" s="6"/>
      <c r="P111" s="6"/>
      <c r="Q111" s="6"/>
      <c r="R111" s="6"/>
      <c r="S111" s="6"/>
    </row>
    <row r="112" spans="2:19" ht="15.95" customHeight="1"/>
    <row r="113" spans="2:21" ht="15.95" customHeight="1">
      <c r="J113" s="7"/>
      <c r="K113" s="11"/>
      <c r="O113" s="11"/>
      <c r="P113" s="11"/>
      <c r="Q113" s="25"/>
      <c r="S113" s="11"/>
      <c r="T113" s="11"/>
      <c r="U113" s="25"/>
    </row>
    <row r="114" spans="2:21" ht="15.95" customHeight="1"/>
    <row r="115" spans="2:21" ht="15.95" customHeight="1">
      <c r="J115" s="7"/>
      <c r="K115" s="11"/>
      <c r="L115" s="11"/>
      <c r="M115" s="11"/>
      <c r="N115" s="11"/>
    </row>
    <row r="116" spans="2:21" ht="15.95" customHeight="1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2:21" ht="15.95" customHeight="1"/>
    <row r="118" spans="2:21" ht="15.95" customHeight="1"/>
    <row r="119" spans="2:21" ht="15.95" customHeight="1"/>
    <row r="120" spans="2:21" ht="15.95" customHeight="1"/>
    <row r="121" spans="2:21" ht="15.95" customHeight="1"/>
    <row r="122" spans="2:21" ht="15.95" customHeight="1">
      <c r="M122" s="26"/>
    </row>
    <row r="123" spans="2:21" ht="15.95" customHeight="1"/>
    <row r="124" spans="2:21" ht="15.95" customHeight="1">
      <c r="I124" s="11"/>
      <c r="J124" s="11"/>
      <c r="K124" s="11"/>
    </row>
    <row r="125" spans="2:21" ht="15.95" customHeight="1"/>
    <row r="126" spans="2:21" ht="17.45" customHeight="1"/>
    <row r="127" spans="2:21" ht="17.45" customHeight="1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2:21" ht="17.45" customHeight="1"/>
    <row r="129" spans="2:18" ht="17.45" customHeight="1">
      <c r="O129" s="27"/>
    </row>
    <row r="130" spans="2:18" ht="17.45" customHeight="1"/>
    <row r="131" spans="2:18" ht="17.45" customHeight="1"/>
    <row r="132" spans="2:18" ht="17.45" customHeight="1">
      <c r="H132" s="12"/>
      <c r="K132" s="11"/>
      <c r="L132" s="11"/>
      <c r="Q132" s="11"/>
      <c r="R132" s="11"/>
    </row>
    <row r="133" spans="2:18" ht="17.45" customHeight="1">
      <c r="H133" s="12"/>
      <c r="K133" s="11"/>
      <c r="L133" s="11"/>
      <c r="Q133" s="11"/>
      <c r="R133" s="11"/>
    </row>
    <row r="134" spans="2:18" ht="17.45" customHeight="1"/>
    <row r="135" spans="2:18" ht="17.45" customHeight="1">
      <c r="L135" s="11"/>
      <c r="O135" s="11"/>
      <c r="Q135" s="27"/>
    </row>
    <row r="136" spans="2:18" ht="17.45" customHeight="1"/>
    <row r="137" spans="2:18" ht="17.45" customHeight="1">
      <c r="I137" s="11"/>
      <c r="J137" s="11"/>
      <c r="K137" s="11"/>
    </row>
    <row r="138" spans="2:18" ht="17.45" customHeight="1"/>
    <row r="139" spans="2:18" ht="17.45" customHeight="1"/>
    <row r="140" spans="2:18" ht="17.45" customHeight="1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2:18" ht="17.45" customHeight="1"/>
    <row r="142" spans="2:18" ht="17.45" customHeight="1">
      <c r="I142" s="11"/>
      <c r="J142" s="11"/>
      <c r="L142" s="12"/>
    </row>
    <row r="143" spans="2:18" ht="17.45" customHeight="1">
      <c r="I143" s="11"/>
      <c r="J143" s="11"/>
      <c r="L143" s="12"/>
    </row>
    <row r="144" spans="2:18" ht="17.45" customHeight="1"/>
    <row r="145" spans="2:13" ht="17.45" customHeight="1">
      <c r="M145" s="28"/>
    </row>
    <row r="146" spans="2:13" ht="17.45" customHeight="1">
      <c r="G146" s="11"/>
      <c r="H146" s="11"/>
      <c r="M146" s="28"/>
    </row>
    <row r="147" spans="2:13" ht="17.45" customHeight="1"/>
    <row r="148" spans="2:13" ht="17.45" customHeight="1">
      <c r="J148" s="11"/>
      <c r="K148" s="11"/>
      <c r="L148" s="11"/>
    </row>
    <row r="149" spans="2:13" ht="17.45" customHeight="1"/>
    <row r="150" spans="2:13" ht="17.45" customHeight="1"/>
    <row r="151" spans="2:13" ht="17.45" customHeight="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2:13" ht="17.45" customHeight="1"/>
    <row r="153" spans="2:13" ht="17.45" customHeight="1"/>
    <row r="154" spans="2:13" ht="17.45" customHeight="1"/>
    <row r="155" spans="2:13" ht="17.45" customHeight="1"/>
    <row r="156" spans="2:13" ht="17.45" customHeight="1"/>
    <row r="157" spans="2:13" ht="17.45" customHeight="1">
      <c r="G157" s="11"/>
    </row>
    <row r="158" spans="2:13" ht="17.45" customHeight="1"/>
    <row r="159" spans="2:13" ht="17.45" customHeight="1">
      <c r="J159" s="11"/>
      <c r="K159" s="11"/>
      <c r="L159" s="11"/>
    </row>
    <row r="160" spans="2:13" ht="17.45" customHeight="1"/>
    <row r="161" spans="2:18" ht="17.45" customHeight="1"/>
    <row r="162" spans="2:18" ht="17.45" customHeight="1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2:18" ht="17.45" customHeight="1"/>
    <row r="164" spans="2:18" ht="17.45" customHeight="1">
      <c r="L164" s="12"/>
      <c r="M164" s="6"/>
      <c r="N164" s="6"/>
      <c r="P164" s="12"/>
    </row>
    <row r="165" spans="2:18" ht="17.45" customHeight="1">
      <c r="L165" s="12"/>
      <c r="M165" s="6"/>
      <c r="N165" s="6"/>
      <c r="P165" s="12"/>
    </row>
    <row r="166" spans="2:18" ht="17.45" customHeight="1"/>
    <row r="167" spans="2:18" ht="17.45" customHeight="1">
      <c r="L167" s="12"/>
      <c r="M167" s="6"/>
      <c r="N167" s="6"/>
    </row>
    <row r="168" spans="2:18" ht="17.45" customHeight="1">
      <c r="G168" s="29"/>
      <c r="L168" s="30"/>
      <c r="M168" s="6"/>
      <c r="N168" s="6"/>
      <c r="P168" s="30"/>
    </row>
    <row r="169" spans="2:18" ht="17.45" customHeight="1"/>
    <row r="170" spans="2:18" ht="17.45" customHeight="1">
      <c r="J170" s="11"/>
      <c r="K170" s="11"/>
      <c r="L170" s="11"/>
    </row>
    <row r="171" spans="2:18" ht="17.45" customHeight="1"/>
    <row r="172" spans="2:18" ht="17.45" customHeight="1"/>
    <row r="173" spans="2:18" ht="17.45" customHeight="1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2:18" ht="17.45" customHeight="1"/>
    <row r="175" spans="2:18" ht="17.45" customHeight="1">
      <c r="L175" s="12"/>
      <c r="M175" s="6"/>
      <c r="N175" s="6"/>
      <c r="Q175" s="6"/>
      <c r="R175" s="6"/>
    </row>
    <row r="176" spans="2:18" ht="17.45" customHeight="1">
      <c r="L176" s="12"/>
      <c r="M176" s="6"/>
      <c r="N176" s="6"/>
      <c r="Q176" s="6"/>
      <c r="R176" s="6"/>
    </row>
    <row r="177" spans="2:22" ht="17.45" customHeight="1"/>
    <row r="178" spans="2:22" ht="17.45" customHeight="1">
      <c r="L178" s="31"/>
      <c r="M178" s="31"/>
      <c r="N178" s="6"/>
      <c r="O178" s="6"/>
      <c r="Q178" s="11"/>
      <c r="R178" s="6"/>
      <c r="S178" s="6"/>
    </row>
    <row r="179" spans="2:22" ht="18.75" customHeight="1">
      <c r="L179" s="31"/>
      <c r="M179" s="31"/>
      <c r="N179" s="6"/>
      <c r="O179" s="6"/>
      <c r="R179" s="6"/>
      <c r="S179" s="6"/>
    </row>
    <row r="181" spans="2:22" ht="18.75" customHeight="1">
      <c r="J181" s="11"/>
      <c r="K181" s="11"/>
      <c r="L181" s="11"/>
    </row>
    <row r="184" spans="2:22" ht="18.75" customHeight="1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6" spans="2:22" ht="18.75" customHeight="1">
      <c r="R186" s="6"/>
      <c r="S186" s="6"/>
      <c r="T186" s="6"/>
      <c r="U186" s="6"/>
      <c r="V186" s="6"/>
    </row>
    <row r="187" spans="2:22" ht="18.75" customHeight="1">
      <c r="G187" s="10"/>
      <c r="Q187" s="10"/>
      <c r="R187" s="6"/>
      <c r="S187" s="6"/>
      <c r="T187" s="6"/>
      <c r="U187" s="6"/>
      <c r="V187" s="6"/>
    </row>
    <row r="189" spans="2:22" ht="18.75" customHeight="1"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U189" s="11"/>
      <c r="V189" s="11"/>
    </row>
    <row r="190" spans="2:22" ht="18.75" customHeight="1"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U190" s="11"/>
      <c r="V190" s="11"/>
    </row>
    <row r="191" spans="2:22" ht="18.75" customHeight="1"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U191" s="11"/>
      <c r="V191" s="11"/>
    </row>
    <row r="192" spans="2:22" ht="18.75" customHeight="1"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U192" s="11"/>
      <c r="V192" s="11"/>
    </row>
    <row r="194" spans="2:27" ht="18.75" customHeight="1">
      <c r="K194" s="29"/>
      <c r="M194" s="29"/>
      <c r="O194" s="29"/>
      <c r="Q194" s="29"/>
      <c r="S194" s="6"/>
      <c r="T194" s="29"/>
      <c r="W194" s="6"/>
      <c r="X194" s="20"/>
      <c r="Y194" s="20"/>
      <c r="Z194" s="6"/>
      <c r="AA194" s="6"/>
    </row>
    <row r="195" spans="2:27" ht="18.75" customHeight="1">
      <c r="K195" s="16"/>
      <c r="M195" s="16"/>
      <c r="O195" s="16"/>
      <c r="Q195" s="16"/>
      <c r="S195" s="6"/>
      <c r="W195" s="6"/>
      <c r="X195" s="20"/>
      <c r="Y195" s="20"/>
      <c r="Z195" s="6"/>
      <c r="AA195" s="6"/>
    </row>
    <row r="197" spans="2:27" ht="18.75" customHeight="1">
      <c r="I197" s="11"/>
      <c r="J197" s="11"/>
      <c r="K197" s="11"/>
    </row>
    <row r="200" spans="2:27" ht="18.75" customHeight="1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2:27" ht="18.75" customHeight="1">
      <c r="R201" s="32"/>
      <c r="S201" s="32"/>
      <c r="T201" s="32"/>
      <c r="U201" s="32"/>
      <c r="V201" s="32"/>
      <c r="W201" s="32"/>
      <c r="X201" s="32"/>
      <c r="Y201" s="32"/>
    </row>
    <row r="202" spans="2:27" ht="18.75" customHeight="1">
      <c r="G202" s="33"/>
      <c r="H202" s="33"/>
      <c r="R202" s="32"/>
      <c r="S202" s="32"/>
      <c r="T202" s="32"/>
      <c r="U202" s="32"/>
      <c r="V202" s="32"/>
      <c r="W202" s="32"/>
      <c r="X202" s="32"/>
      <c r="Y202" s="32"/>
    </row>
    <row r="203" spans="2:27" ht="18.75" customHeight="1">
      <c r="G203" s="33"/>
      <c r="H203" s="33"/>
      <c r="S203" s="34"/>
      <c r="U203" s="6"/>
      <c r="V203" s="20"/>
      <c r="W203" s="20"/>
      <c r="X203" s="35"/>
    </row>
    <row r="204" spans="2:27" ht="18.75" customHeight="1">
      <c r="G204" s="33"/>
      <c r="H204" s="33"/>
      <c r="S204" s="34"/>
      <c r="U204" s="6"/>
      <c r="W204" s="33"/>
      <c r="X204" s="35"/>
    </row>
    <row r="205" spans="2:27" ht="18.75" customHeight="1">
      <c r="G205" s="33"/>
      <c r="H205" s="33"/>
    </row>
    <row r="206" spans="2:27" ht="18.75" customHeight="1">
      <c r="G206" s="33"/>
      <c r="H206" s="33"/>
      <c r="M206" s="2"/>
      <c r="N206" s="2"/>
      <c r="O206" s="11"/>
      <c r="P206" s="11"/>
      <c r="R206" s="32"/>
      <c r="S206" s="32"/>
      <c r="T206" s="32"/>
      <c r="U206" s="32"/>
      <c r="V206" s="32"/>
      <c r="W206" s="32"/>
      <c r="X206" s="32"/>
      <c r="Y206" s="32"/>
    </row>
    <row r="207" spans="2:27" ht="18.75" customHeight="1">
      <c r="G207" s="33"/>
      <c r="H207" s="33"/>
      <c r="M207" s="2"/>
      <c r="N207" s="2"/>
      <c r="O207" s="11"/>
      <c r="P207" s="11"/>
      <c r="S207" s="34"/>
      <c r="U207" s="6"/>
      <c r="V207" s="20"/>
      <c r="W207" s="20"/>
      <c r="X207" s="20"/>
      <c r="Y207" s="36"/>
    </row>
    <row r="208" spans="2:27" ht="18.75" customHeight="1">
      <c r="G208" s="33"/>
      <c r="H208" s="33"/>
      <c r="S208" s="34"/>
      <c r="U208" s="6"/>
      <c r="W208" s="11"/>
      <c r="Y208" s="36"/>
    </row>
    <row r="213" spans="2:25" ht="18.75" customHeight="1">
      <c r="G213" s="33"/>
      <c r="H213" s="33"/>
    </row>
    <row r="217" spans="2:25" ht="18.75" customHeight="1">
      <c r="T217" s="11"/>
      <c r="V217" s="20"/>
      <c r="X217" s="25"/>
      <c r="Y217" s="25"/>
    </row>
    <row r="219" spans="2:25" ht="18.75" customHeight="1">
      <c r="R219" s="11"/>
      <c r="S219" s="11"/>
      <c r="T219" s="11"/>
    </row>
    <row r="222" spans="2:25" ht="18.75" customHeight="1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8" spans="2:18" ht="18.75" customHeight="1">
      <c r="L228" s="11"/>
      <c r="O228" s="37"/>
      <c r="P228" s="37"/>
      <c r="Q228" s="25"/>
      <c r="R228" s="25"/>
    </row>
    <row r="230" spans="2:18" ht="18.75" customHeight="1">
      <c r="J230" s="11"/>
      <c r="K230" s="11"/>
      <c r="L230" s="11"/>
    </row>
    <row r="233" spans="2:18" ht="18.7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9" spans="2:18" ht="18.75" customHeight="1">
      <c r="M239" s="11"/>
      <c r="O239" s="25"/>
      <c r="P239" s="25"/>
    </row>
    <row r="241" spans="2:12" ht="18.75" customHeight="1">
      <c r="J241" s="11"/>
      <c r="K241" s="11"/>
      <c r="L241" s="11"/>
    </row>
    <row r="244" spans="2:12" ht="18.75" customHeight="1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54" spans="2:12" ht="18.75" customHeight="1">
      <c r="J254" s="11"/>
      <c r="K254" s="11"/>
      <c r="L254" s="11"/>
    </row>
    <row r="257" spans="2:26" ht="18.75" customHeight="1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61" spans="2:26" ht="18.75" customHeight="1">
      <c r="N261" s="6"/>
      <c r="O261" s="6"/>
      <c r="Q261" s="38"/>
      <c r="R261" s="38"/>
    </row>
    <row r="262" spans="2:26" ht="18.75" customHeight="1">
      <c r="N262" s="6"/>
      <c r="O262" s="6"/>
    </row>
    <row r="264" spans="2:26" ht="18.75" customHeight="1">
      <c r="O264" s="6"/>
      <c r="P264" s="6"/>
      <c r="Q264" s="20"/>
      <c r="R264" s="20"/>
      <c r="S264" s="38"/>
      <c r="T264" s="38"/>
    </row>
    <row r="265" spans="2:26" ht="18.75" customHeight="1">
      <c r="G265" s="11"/>
      <c r="M265" s="11"/>
      <c r="N265" s="11"/>
      <c r="O265" s="6"/>
      <c r="P265" s="6"/>
      <c r="Q265" s="20"/>
      <c r="R265" s="20"/>
      <c r="S265" s="20"/>
    </row>
    <row r="267" spans="2:26" ht="18.75" customHeight="1">
      <c r="J267" s="11"/>
      <c r="K267" s="11"/>
    </row>
    <row r="270" spans="2:26" ht="18.75" customHeight="1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2" spans="2:26" ht="18.75" customHeight="1">
      <c r="P272" s="15"/>
      <c r="T272" s="15"/>
      <c r="V272" s="15"/>
      <c r="Z272" s="15"/>
    </row>
    <row r="275" spans="2:26" ht="18.75" customHeight="1">
      <c r="N275" s="6"/>
      <c r="O275" s="6"/>
      <c r="P275" s="6"/>
      <c r="Q275" s="6"/>
      <c r="R275" s="6"/>
    </row>
    <row r="276" spans="2:26" ht="18.75" customHeight="1">
      <c r="L276" s="11"/>
      <c r="M276" s="11"/>
      <c r="N276" s="6"/>
      <c r="O276" s="6"/>
      <c r="P276" s="6"/>
      <c r="Q276" s="6"/>
      <c r="R276" s="6"/>
    </row>
    <row r="277" spans="2:26" ht="18.75" customHeight="1">
      <c r="N277" s="6"/>
      <c r="O277" s="6"/>
      <c r="P277" s="6"/>
      <c r="Q277" s="6"/>
      <c r="R277" s="6"/>
    </row>
    <row r="279" spans="2:26" ht="18.75" customHeight="1">
      <c r="J279" s="29"/>
      <c r="L279" s="29"/>
      <c r="N279" s="15"/>
      <c r="R279" s="15"/>
      <c r="S279" s="20"/>
      <c r="T279" s="20"/>
      <c r="U279" s="15"/>
      <c r="W279" s="11"/>
      <c r="X279" s="11"/>
      <c r="Z279" s="15"/>
    </row>
    <row r="280" spans="2:26" ht="18.75" customHeight="1">
      <c r="E280" s="11"/>
      <c r="F280" s="11"/>
      <c r="J280" s="29"/>
      <c r="L280" s="29"/>
      <c r="P280" s="29"/>
      <c r="S280" s="20"/>
      <c r="T280" s="20"/>
    </row>
    <row r="282" spans="2:26" ht="18.75" customHeight="1">
      <c r="I282" s="11"/>
      <c r="J282" s="11"/>
    </row>
    <row r="285" spans="2:26" ht="18.75" customHeight="1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7" spans="2:26" ht="18.75" customHeight="1">
      <c r="I287" s="6"/>
      <c r="J287" s="6"/>
      <c r="L287" s="39"/>
      <c r="M287" s="39"/>
    </row>
    <row r="288" spans="2:26" ht="18.75" customHeight="1">
      <c r="G288" s="40"/>
      <c r="H288" s="40"/>
      <c r="I288" s="40"/>
      <c r="J288" s="40"/>
      <c r="L288" s="39"/>
      <c r="M288" s="39"/>
    </row>
  </sheetData>
  <mergeCells count="185">
    <mergeCell ref="D7:E7"/>
    <mergeCell ref="V7:AA7"/>
    <mergeCell ref="D8:E8"/>
    <mergeCell ref="V8:AA8"/>
    <mergeCell ref="D9:E9"/>
    <mergeCell ref="V9:AA9"/>
    <mergeCell ref="A1:S2"/>
    <mergeCell ref="T1:AC2"/>
    <mergeCell ref="D5:E5"/>
    <mergeCell ref="V5:AA5"/>
    <mergeCell ref="D6:E6"/>
    <mergeCell ref="V6:AA6"/>
    <mergeCell ref="D12:E12"/>
    <mergeCell ref="H12:O12"/>
    <mergeCell ref="V12:AA12"/>
    <mergeCell ref="D13:E13"/>
    <mergeCell ref="H13:O13"/>
    <mergeCell ref="V13:AA13"/>
    <mergeCell ref="D10:E10"/>
    <mergeCell ref="H10:O10"/>
    <mergeCell ref="V10:AA10"/>
    <mergeCell ref="D11:E11"/>
    <mergeCell ref="H11:O11"/>
    <mergeCell ref="V11:AA11"/>
    <mergeCell ref="D16:E16"/>
    <mergeCell ref="H16:O16"/>
    <mergeCell ref="V16:AA16"/>
    <mergeCell ref="D17:E17"/>
    <mergeCell ref="H17:O17"/>
    <mergeCell ref="V17:AA17"/>
    <mergeCell ref="D14:E14"/>
    <mergeCell ref="H14:T14"/>
    <mergeCell ref="V14:AA14"/>
    <mergeCell ref="D15:E15"/>
    <mergeCell ref="H15:O15"/>
    <mergeCell ref="V15:AA15"/>
    <mergeCell ref="I25:S25"/>
    <mergeCell ref="U25:V25"/>
    <mergeCell ref="I26:S26"/>
    <mergeCell ref="U26:V26"/>
    <mergeCell ref="I27:S27"/>
    <mergeCell ref="U27:V27"/>
    <mergeCell ref="B21:L21"/>
    <mergeCell ref="H22:H23"/>
    <mergeCell ref="I22:O23"/>
    <mergeCell ref="P22:P23"/>
    <mergeCell ref="R22:V23"/>
    <mergeCell ref="I24:S24"/>
    <mergeCell ref="U24:V24"/>
    <mergeCell ref="W28:X29"/>
    <mergeCell ref="Y28:Z29"/>
    <mergeCell ref="AA28:AB29"/>
    <mergeCell ref="S29:T29"/>
    <mergeCell ref="L28:L29"/>
    <mergeCell ref="M28:M29"/>
    <mergeCell ref="N28:N29"/>
    <mergeCell ref="O28:O29"/>
    <mergeCell ref="P28:P29"/>
    <mergeCell ref="Q28:Q29"/>
    <mergeCell ref="I30:J30"/>
    <mergeCell ref="B32:I32"/>
    <mergeCell ref="I33:I34"/>
    <mergeCell ref="J33:K34"/>
    <mergeCell ref="L33:L34"/>
    <mergeCell ref="M33:M34"/>
    <mergeCell ref="R28:R29"/>
    <mergeCell ref="S28:T28"/>
    <mergeCell ref="U28:V29"/>
    <mergeCell ref="E28:F28"/>
    <mergeCell ref="G28:G29"/>
    <mergeCell ref="H28:H29"/>
    <mergeCell ref="I28:I29"/>
    <mergeCell ref="J28:J29"/>
    <mergeCell ref="K28:K29"/>
    <mergeCell ref="E29:F29"/>
    <mergeCell ref="I37:J37"/>
    <mergeCell ref="K37:L37"/>
    <mergeCell ref="E40:F40"/>
    <mergeCell ref="G40:G41"/>
    <mergeCell ref="H40:I41"/>
    <mergeCell ref="J40:J41"/>
    <mergeCell ref="K40:L40"/>
    <mergeCell ref="O33:P34"/>
    <mergeCell ref="H35:I35"/>
    <mergeCell ref="J35:J36"/>
    <mergeCell ref="K35:L36"/>
    <mergeCell ref="M35:M36"/>
    <mergeCell ref="N35:O35"/>
    <mergeCell ref="P35:Q36"/>
    <mergeCell ref="H36:I36"/>
    <mergeCell ref="N36:O36"/>
    <mergeCell ref="X40:X41"/>
    <mergeCell ref="E41:F41"/>
    <mergeCell ref="K41:L41"/>
    <mergeCell ref="N41:O41"/>
    <mergeCell ref="Q41:R41"/>
    <mergeCell ref="E42:F42"/>
    <mergeCell ref="G42:G43"/>
    <mergeCell ref="H42:I43"/>
    <mergeCell ref="J42:J43"/>
    <mergeCell ref="K42:L42"/>
    <mergeCell ref="M40:M41"/>
    <mergeCell ref="N40:R40"/>
    <mergeCell ref="S40:S41"/>
    <mergeCell ref="T40:T41"/>
    <mergeCell ref="U40:V41"/>
    <mergeCell ref="W40:W41"/>
    <mergeCell ref="X42:X43"/>
    <mergeCell ref="E43:F43"/>
    <mergeCell ref="K43:L43"/>
    <mergeCell ref="N43:O43"/>
    <mergeCell ref="Q43:R43"/>
    <mergeCell ref="E44:F44"/>
    <mergeCell ref="H44:I44"/>
    <mergeCell ref="J44:K44"/>
    <mergeCell ref="M42:M43"/>
    <mergeCell ref="N42:R42"/>
    <mergeCell ref="S42:S43"/>
    <mergeCell ref="T42:T43"/>
    <mergeCell ref="U42:V43"/>
    <mergeCell ref="W42:W43"/>
    <mergeCell ref="Y47:Y48"/>
    <mergeCell ref="D48:E48"/>
    <mergeCell ref="J49:K49"/>
    <mergeCell ref="L49:O49"/>
    <mergeCell ref="J50:K50"/>
    <mergeCell ref="L50:O50"/>
    <mergeCell ref="N47:N48"/>
    <mergeCell ref="P47:P48"/>
    <mergeCell ref="R47:R48"/>
    <mergeCell ref="T47:T48"/>
    <mergeCell ref="V47:V48"/>
    <mergeCell ref="X47:X48"/>
    <mergeCell ref="D47:E47"/>
    <mergeCell ref="F47:F48"/>
    <mergeCell ref="G47:H48"/>
    <mergeCell ref="I47:I48"/>
    <mergeCell ref="J47:J48"/>
    <mergeCell ref="L47:L48"/>
    <mergeCell ref="J51:K51"/>
    <mergeCell ref="L51:P51"/>
    <mergeCell ref="B52:C52"/>
    <mergeCell ref="D52:D53"/>
    <mergeCell ref="E52:F53"/>
    <mergeCell ref="G52:G53"/>
    <mergeCell ref="H52:H53"/>
    <mergeCell ref="I52:I53"/>
    <mergeCell ref="J52:K52"/>
    <mergeCell ref="L52:L53"/>
    <mergeCell ref="AA52:AA53"/>
    <mergeCell ref="AB52:AB53"/>
    <mergeCell ref="B53:C53"/>
    <mergeCell ref="J53:K53"/>
    <mergeCell ref="O53:P53"/>
    <mergeCell ref="W53:X53"/>
    <mergeCell ref="N52:N53"/>
    <mergeCell ref="O52:P52"/>
    <mergeCell ref="Q52:Q53"/>
    <mergeCell ref="S52:T53"/>
    <mergeCell ref="V52:V53"/>
    <mergeCell ref="W52:X52"/>
    <mergeCell ref="D18:E18"/>
    <mergeCell ref="V18:AA18"/>
    <mergeCell ref="K64:L64"/>
    <mergeCell ref="U64:Z64"/>
    <mergeCell ref="N66:P66"/>
    <mergeCell ref="D62:N62"/>
    <mergeCell ref="O62:Z62"/>
    <mergeCell ref="E66:F66"/>
    <mergeCell ref="AA66:AB66"/>
    <mergeCell ref="D59:N59"/>
    <mergeCell ref="O59:Z59"/>
    <mergeCell ref="D60:N60"/>
    <mergeCell ref="O60:Z60"/>
    <mergeCell ref="D61:N61"/>
    <mergeCell ref="O61:Z61"/>
    <mergeCell ref="G66:I66"/>
    <mergeCell ref="F54:G54"/>
    <mergeCell ref="I54:J54"/>
    <mergeCell ref="K54:L54"/>
    <mergeCell ref="D57:N57"/>
    <mergeCell ref="O57:Z57"/>
    <mergeCell ref="D58:N58"/>
    <mergeCell ref="O58:Z58"/>
    <mergeCell ref="Y52:Y53"/>
  </mergeCells>
  <phoneticPr fontId="19" type="noConversion"/>
  <pageMargins left="0.74777776002883911" right="0.74777776002883911" top="0.98416668176651001" bottom="0.98416668176651001" header="0.51166665554046631" footer="0.51166665554046631"/>
  <pageSetup paperSize="9" orientation="portrait" blackAndWhite="1" r:id="rId1"/>
  <rowBreaks count="1" manualBreakCount="1">
    <brk id="38" max="2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41372-B84B-4832-B53A-46E8671165D1}">
  <sheetPr>
    <tabColor rgb="FF00B0F0"/>
  </sheetPr>
  <dimension ref="A1:IS288"/>
  <sheetViews>
    <sheetView view="pageBreakPreview" zoomScale="110" zoomScaleNormal="100" zoomScaleSheetLayoutView="110" workbookViewId="0">
      <selection activeCell="V18" sqref="V18:AA18"/>
    </sheetView>
  </sheetViews>
  <sheetFormatPr defaultColWidth="0.88671875" defaultRowHeight="18.75" customHeight="1"/>
  <cols>
    <col min="1" max="13" width="2.5546875" style="1" customWidth="1"/>
    <col min="14" max="14" width="2.77734375" style="1" customWidth="1"/>
    <col min="15" max="19" width="2.5546875" style="1" customWidth="1"/>
    <col min="20" max="20" width="3.109375" style="1" customWidth="1"/>
    <col min="21" max="29" width="2.5546875" style="1" customWidth="1"/>
    <col min="30" max="30" width="17.77734375" style="1" customWidth="1"/>
    <col min="31" max="31" width="10.44140625" style="41" customWidth="1"/>
    <col min="32" max="32" width="3.44140625" style="1" customWidth="1"/>
    <col min="33" max="253" width="0.88671875" style="1"/>
    <col min="254" max="16384" width="0.88671875" style="2"/>
  </cols>
  <sheetData>
    <row r="1" spans="1:32" ht="15.95" customHeight="1">
      <c r="A1" s="103" t="s">
        <v>26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7" t="s">
        <v>118</v>
      </c>
      <c r="U1" s="107"/>
      <c r="V1" s="107"/>
      <c r="W1" s="107"/>
      <c r="X1" s="107"/>
      <c r="Y1" s="107"/>
      <c r="Z1" s="107"/>
      <c r="AA1" s="107"/>
      <c r="AB1" s="107"/>
      <c r="AC1" s="108"/>
    </row>
    <row r="2" spans="1:32" ht="15.95" customHeigh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9"/>
      <c r="U2" s="109"/>
      <c r="V2" s="109"/>
      <c r="W2" s="109"/>
      <c r="X2" s="109"/>
      <c r="Y2" s="109"/>
      <c r="Z2" s="109"/>
      <c r="AA2" s="109"/>
      <c r="AB2" s="109"/>
      <c r="AC2" s="110"/>
      <c r="AD2" s="3"/>
    </row>
    <row r="3" spans="1:32" ht="15.95" customHeight="1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32" ht="15.95" customHeight="1">
      <c r="B4" s="1" t="s">
        <v>67</v>
      </c>
      <c r="C4" s="44" t="s">
        <v>66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32" ht="15.95" customHeight="1">
      <c r="C5" s="44"/>
      <c r="D5" s="80" t="s">
        <v>69</v>
      </c>
      <c r="E5" s="80"/>
      <c r="F5" s="2"/>
      <c r="G5" s="44"/>
      <c r="H5" s="6" t="s">
        <v>57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111">
        <f>Data!Q8</f>
        <v>-10.3</v>
      </c>
      <c r="W5" s="111"/>
      <c r="X5" s="111"/>
      <c r="Y5" s="111"/>
      <c r="Z5" s="111"/>
      <c r="AA5" s="111"/>
      <c r="AE5" s="2"/>
      <c r="AF5" s="2"/>
    </row>
    <row r="6" spans="1:32" ht="15.95" customHeight="1">
      <c r="C6" s="44"/>
      <c r="D6" s="80" t="s">
        <v>70</v>
      </c>
      <c r="E6" s="80"/>
      <c r="F6" s="2"/>
      <c r="G6" s="44"/>
      <c r="H6" s="6" t="s">
        <v>58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81">
        <f>Data!M8</f>
        <v>-48</v>
      </c>
      <c r="W6" s="81"/>
      <c r="X6" s="81"/>
      <c r="Y6" s="81"/>
      <c r="Z6" s="81"/>
      <c r="AA6" s="81"/>
      <c r="AE6" s="2"/>
      <c r="AF6" s="2"/>
    </row>
    <row r="7" spans="1:32" ht="15.95" customHeight="1">
      <c r="C7" s="44"/>
      <c r="D7" s="80" t="s">
        <v>71</v>
      </c>
      <c r="E7" s="80"/>
      <c r="F7" s="2"/>
      <c r="G7" s="44"/>
      <c r="H7" s="6" t="s">
        <v>56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81">
        <f>Data!J8</f>
        <v>-60.9</v>
      </c>
      <c r="W7" s="81"/>
      <c r="X7" s="81"/>
      <c r="Y7" s="81"/>
      <c r="Z7" s="81"/>
      <c r="AA7" s="81"/>
      <c r="AE7" s="2"/>
      <c r="AF7" s="2"/>
    </row>
    <row r="8" spans="1:32" ht="15.95" customHeight="1">
      <c r="C8" s="44"/>
      <c r="D8" s="80" t="s">
        <v>65</v>
      </c>
      <c r="E8" s="80"/>
      <c r="F8" s="2"/>
      <c r="G8" s="44"/>
      <c r="H8" s="6" t="s">
        <v>64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81">
        <f>Data!L8</f>
        <v>12.899999999999999</v>
      </c>
      <c r="W8" s="81"/>
      <c r="X8" s="81"/>
      <c r="Y8" s="81"/>
      <c r="Z8" s="81"/>
      <c r="AA8" s="81"/>
      <c r="AE8" s="2"/>
      <c r="AF8" s="2"/>
    </row>
    <row r="9" spans="1:32" ht="15.95" customHeight="1">
      <c r="C9" s="44"/>
      <c r="D9" s="80" t="s">
        <v>68</v>
      </c>
      <c r="E9" s="80"/>
      <c r="F9" s="2"/>
      <c r="G9" s="44"/>
      <c r="H9" s="6" t="s">
        <v>63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81">
        <f>V5-V6</f>
        <v>37.700000000000003</v>
      </c>
      <c r="W9" s="81"/>
      <c r="X9" s="81"/>
      <c r="Y9" s="81"/>
      <c r="Z9" s="81"/>
      <c r="AA9" s="81"/>
      <c r="AE9" s="2"/>
      <c r="AF9" s="2"/>
    </row>
    <row r="10" spans="1:32" ht="15.95" customHeight="1">
      <c r="C10" s="4"/>
      <c r="D10" s="80" t="s">
        <v>11</v>
      </c>
      <c r="E10" s="80"/>
      <c r="F10" s="5"/>
      <c r="G10" s="5"/>
      <c r="H10" s="102" t="s">
        <v>27</v>
      </c>
      <c r="I10" s="102"/>
      <c r="J10" s="102"/>
      <c r="K10" s="102"/>
      <c r="L10" s="102"/>
      <c r="M10" s="102"/>
      <c r="N10" s="102"/>
      <c r="O10" s="102"/>
      <c r="P10" s="42"/>
      <c r="Q10" s="42"/>
      <c r="R10" s="42"/>
      <c r="S10" s="42"/>
      <c r="T10" s="42"/>
      <c r="U10" s="5"/>
      <c r="V10" s="81">
        <f>Data!T8</f>
        <v>12.4</v>
      </c>
      <c r="W10" s="81"/>
      <c r="X10" s="81"/>
      <c r="Y10" s="81"/>
      <c r="Z10" s="81"/>
      <c r="AA10" s="81"/>
    </row>
    <row r="11" spans="1:32" ht="15.95" customHeight="1">
      <c r="C11" s="4"/>
      <c r="D11" s="80" t="s">
        <v>14</v>
      </c>
      <c r="E11" s="80"/>
      <c r="F11" s="5"/>
      <c r="G11" s="5"/>
      <c r="H11" s="102" t="s">
        <v>59</v>
      </c>
      <c r="I11" s="102"/>
      <c r="J11" s="102"/>
      <c r="K11" s="102"/>
      <c r="L11" s="102"/>
      <c r="M11" s="102"/>
      <c r="N11" s="102"/>
      <c r="O11" s="102"/>
      <c r="P11" s="42"/>
      <c r="Q11" s="42"/>
      <c r="R11" s="42"/>
      <c r="S11" s="42"/>
      <c r="T11" s="42"/>
      <c r="U11" s="5"/>
      <c r="V11" s="81">
        <f>V12*V10</f>
        <v>6274.4000000000005</v>
      </c>
      <c r="W11" s="81"/>
      <c r="X11" s="81"/>
      <c r="Y11" s="81"/>
      <c r="Z11" s="81"/>
      <c r="AA11" s="81"/>
    </row>
    <row r="12" spans="1:32" ht="15.95" customHeight="1">
      <c r="C12" s="4"/>
      <c r="D12" s="80" t="s">
        <v>6</v>
      </c>
      <c r="E12" s="80"/>
      <c r="F12" s="5"/>
      <c r="G12" s="5"/>
      <c r="H12" s="102" t="s">
        <v>3</v>
      </c>
      <c r="I12" s="102"/>
      <c r="J12" s="102"/>
      <c r="K12" s="102"/>
      <c r="L12" s="102"/>
      <c r="M12" s="102"/>
      <c r="N12" s="102"/>
      <c r="O12" s="102"/>
      <c r="P12" s="42"/>
      <c r="Q12" s="42"/>
      <c r="R12" s="42"/>
      <c r="S12" s="42"/>
      <c r="T12" s="42"/>
      <c r="U12" s="5"/>
      <c r="V12" s="81">
        <v>506</v>
      </c>
      <c r="W12" s="81"/>
      <c r="X12" s="81"/>
      <c r="Y12" s="81"/>
      <c r="Z12" s="81"/>
      <c r="AA12" s="81"/>
    </row>
    <row r="13" spans="1:32" ht="15.95" customHeight="1">
      <c r="C13" s="4"/>
      <c r="D13" s="80" t="s">
        <v>10</v>
      </c>
      <c r="E13" s="80"/>
      <c r="F13" s="5"/>
      <c r="G13" s="5"/>
      <c r="H13" s="102" t="s">
        <v>0</v>
      </c>
      <c r="I13" s="102"/>
      <c r="J13" s="102"/>
      <c r="K13" s="102"/>
      <c r="L13" s="102"/>
      <c r="M13" s="102"/>
      <c r="N13" s="102"/>
      <c r="O13" s="102"/>
      <c r="P13" s="42"/>
      <c r="Q13" s="42"/>
      <c r="R13" s="42"/>
      <c r="S13" s="42"/>
      <c r="T13" s="42"/>
      <c r="U13" s="5"/>
      <c r="V13" s="81">
        <v>3</v>
      </c>
      <c r="W13" s="81"/>
      <c r="X13" s="81"/>
      <c r="Y13" s="81"/>
      <c r="Z13" s="81"/>
      <c r="AA13" s="81"/>
    </row>
    <row r="14" spans="1:32" ht="15.95" customHeight="1">
      <c r="C14" s="4"/>
      <c r="D14" s="80" t="s">
        <v>23</v>
      </c>
      <c r="E14" s="80"/>
      <c r="F14" s="5"/>
      <c r="G14" s="5"/>
      <c r="H14" s="102" t="s">
        <v>25</v>
      </c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5"/>
      <c r="V14" s="81">
        <v>3</v>
      </c>
      <c r="W14" s="81"/>
      <c r="X14" s="81"/>
      <c r="Y14" s="81"/>
      <c r="Z14" s="81"/>
      <c r="AA14" s="81"/>
    </row>
    <row r="15" spans="1:32" ht="15.95" customHeight="1">
      <c r="C15" s="4"/>
      <c r="D15" s="80" t="s">
        <v>18</v>
      </c>
      <c r="E15" s="80"/>
      <c r="F15" s="5"/>
      <c r="G15" s="5"/>
      <c r="H15" s="102" t="s">
        <v>1</v>
      </c>
      <c r="I15" s="102"/>
      <c r="J15" s="102"/>
      <c r="K15" s="102"/>
      <c r="L15" s="102"/>
      <c r="M15" s="102"/>
      <c r="N15" s="102"/>
      <c r="O15" s="102"/>
      <c r="P15" s="42"/>
      <c r="Q15" s="42"/>
      <c r="R15" s="42"/>
      <c r="S15" s="42"/>
      <c r="T15" s="42"/>
      <c r="U15" s="5"/>
      <c r="V15" s="81">
        <f>AE15</f>
        <v>0.2611242114452435</v>
      </c>
      <c r="W15" s="81"/>
      <c r="X15" s="81"/>
      <c r="Y15" s="81"/>
      <c r="Z15" s="81"/>
      <c r="AA15" s="81"/>
      <c r="AD15" s="7" t="s">
        <v>62</v>
      </c>
      <c r="AE15" s="41">
        <f>V16/SQRT(9.81*V10)</f>
        <v>0.2611242114452435</v>
      </c>
    </row>
    <row r="16" spans="1:32" ht="15.95" customHeight="1">
      <c r="C16" s="4"/>
      <c r="D16" s="80" t="s">
        <v>13</v>
      </c>
      <c r="E16" s="80"/>
      <c r="F16" s="5"/>
      <c r="G16" s="5"/>
      <c r="H16" s="102" t="s">
        <v>28</v>
      </c>
      <c r="I16" s="102"/>
      <c r="J16" s="102"/>
      <c r="K16" s="102"/>
      <c r="L16" s="102"/>
      <c r="M16" s="102"/>
      <c r="N16" s="102"/>
      <c r="O16" s="102"/>
      <c r="P16" s="42"/>
      <c r="Q16" s="42"/>
      <c r="R16" s="42"/>
      <c r="S16" s="42"/>
      <c r="T16" s="42"/>
      <c r="U16" s="5"/>
      <c r="V16" s="81">
        <f>Data!U8</f>
        <v>2.88</v>
      </c>
      <c r="W16" s="81"/>
      <c r="X16" s="81"/>
      <c r="Y16" s="81"/>
      <c r="Z16" s="81"/>
      <c r="AA16" s="81"/>
    </row>
    <row r="17" spans="2:32" ht="15.95" customHeight="1">
      <c r="C17" s="4"/>
      <c r="D17" s="80" t="s">
        <v>61</v>
      </c>
      <c r="E17" s="80"/>
      <c r="F17" s="5"/>
      <c r="G17" s="5"/>
      <c r="H17" s="102" t="s">
        <v>29</v>
      </c>
      <c r="I17" s="102"/>
      <c r="J17" s="102"/>
      <c r="K17" s="102"/>
      <c r="L17" s="102"/>
      <c r="M17" s="102"/>
      <c r="N17" s="102"/>
      <c r="O17" s="102"/>
      <c r="P17" s="42"/>
      <c r="Q17" s="42"/>
      <c r="R17" s="42"/>
      <c r="S17" s="42"/>
      <c r="T17" s="42"/>
      <c r="V17" s="81">
        <v>1.92E-3</v>
      </c>
      <c r="W17" s="81"/>
      <c r="X17" s="81"/>
      <c r="Y17" s="81"/>
      <c r="Z17" s="81"/>
      <c r="AA17" s="81"/>
      <c r="AD17" s="6"/>
    </row>
    <row r="18" spans="2:32" ht="15.95" customHeight="1">
      <c r="C18" s="4"/>
      <c r="D18" s="80" t="s">
        <v>104</v>
      </c>
      <c r="E18" s="80"/>
      <c r="F18" s="5"/>
      <c r="G18" s="5"/>
      <c r="H18" s="42" t="s">
        <v>105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V18" s="81">
        <f>V5-V6</f>
        <v>37.700000000000003</v>
      </c>
      <c r="W18" s="81"/>
      <c r="X18" s="81"/>
      <c r="Y18" s="81"/>
      <c r="Z18" s="81"/>
      <c r="AA18" s="81"/>
      <c r="AD18" s="6" t="s">
        <v>111</v>
      </c>
    </row>
    <row r="19" spans="2:32" ht="15.95" customHeight="1">
      <c r="C19" s="4"/>
      <c r="D19" s="8"/>
      <c r="E19" s="8"/>
      <c r="F19" s="5"/>
      <c r="G19" s="64"/>
      <c r="H19" s="42"/>
      <c r="I19" s="42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V19" s="5"/>
      <c r="W19" s="9"/>
    </row>
    <row r="20" spans="2:32" ht="15.95" customHeight="1">
      <c r="C20" s="4"/>
      <c r="D20" s="8"/>
      <c r="E20" s="8"/>
      <c r="F20" s="5"/>
      <c r="G20" s="64"/>
      <c r="H20" s="2"/>
      <c r="I20" s="42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V20" s="5"/>
      <c r="W20" s="9"/>
    </row>
    <row r="21" spans="2:32" ht="15.95" customHeight="1">
      <c r="B21" s="99" t="s">
        <v>72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</row>
    <row r="22" spans="2:32" ht="15.95" customHeight="1">
      <c r="G22" s="1" t="s">
        <v>30</v>
      </c>
      <c r="H22" s="82" t="s">
        <v>8</v>
      </c>
      <c r="I22" s="82" t="s">
        <v>31</v>
      </c>
      <c r="J22" s="82"/>
      <c r="K22" s="82"/>
      <c r="L22" s="82"/>
      <c r="M22" s="82"/>
      <c r="N22" s="82"/>
      <c r="O22" s="82"/>
      <c r="P22" s="82" t="s">
        <v>21</v>
      </c>
      <c r="Q22" s="1" t="s">
        <v>10</v>
      </c>
      <c r="R22" s="96" t="s">
        <v>32</v>
      </c>
      <c r="S22" s="96"/>
      <c r="T22" s="96"/>
      <c r="U22" s="96"/>
      <c r="V22" s="96"/>
    </row>
    <row r="23" spans="2:32" ht="15.95" customHeight="1">
      <c r="G23" s="10" t="s">
        <v>11</v>
      </c>
      <c r="H23" s="82"/>
      <c r="I23" s="82"/>
      <c r="J23" s="82"/>
      <c r="K23" s="82"/>
      <c r="L23" s="82"/>
      <c r="M23" s="82"/>
      <c r="N23" s="82"/>
      <c r="O23" s="82"/>
      <c r="P23" s="82"/>
      <c r="Q23" s="10" t="s">
        <v>11</v>
      </c>
      <c r="R23" s="96"/>
      <c r="S23" s="96"/>
      <c r="T23" s="96"/>
      <c r="U23" s="96"/>
      <c r="V23" s="96"/>
      <c r="AD23" s="2"/>
      <c r="AE23" s="2"/>
      <c r="AF23" s="2"/>
    </row>
    <row r="24" spans="2:32" ht="15.95" customHeight="1">
      <c r="H24" s="1" t="s">
        <v>33</v>
      </c>
      <c r="I24" s="96" t="s">
        <v>34</v>
      </c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1" t="s">
        <v>15</v>
      </c>
      <c r="U24" s="91">
        <v>1</v>
      </c>
      <c r="V24" s="91"/>
      <c r="AD24" s="2"/>
      <c r="AE24" s="2"/>
      <c r="AF24" s="2"/>
    </row>
    <row r="25" spans="2:32" ht="15.95" customHeight="1">
      <c r="H25" s="1" t="s">
        <v>35</v>
      </c>
      <c r="I25" s="96" t="s">
        <v>36</v>
      </c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1" t="s">
        <v>15</v>
      </c>
      <c r="U25" s="91">
        <v>1</v>
      </c>
      <c r="V25" s="91"/>
      <c r="AD25" s="2"/>
      <c r="AE25" s="2"/>
      <c r="AF25" s="2"/>
    </row>
    <row r="26" spans="2:32" ht="15.95" customHeight="1">
      <c r="H26" s="1" t="s">
        <v>37</v>
      </c>
      <c r="I26" s="96" t="s">
        <v>38</v>
      </c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1" t="s">
        <v>15</v>
      </c>
      <c r="U26" s="91">
        <v>1.1000000000000001</v>
      </c>
      <c r="V26" s="91"/>
      <c r="AD26" s="2"/>
      <c r="AE26" s="2"/>
      <c r="AF26" s="2"/>
    </row>
    <row r="27" spans="2:32" ht="15.95" customHeight="1">
      <c r="H27" s="1" t="s">
        <v>39</v>
      </c>
      <c r="I27" s="96" t="s">
        <v>40</v>
      </c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1" t="s">
        <v>15</v>
      </c>
      <c r="U27" s="98">
        <v>1</v>
      </c>
      <c r="V27" s="98"/>
    </row>
    <row r="28" spans="2:32" ht="15.95" customHeight="1">
      <c r="E28" s="82" t="s">
        <v>30</v>
      </c>
      <c r="F28" s="82"/>
      <c r="G28" s="82" t="s">
        <v>8</v>
      </c>
      <c r="H28" s="82">
        <v>2</v>
      </c>
      <c r="I28" s="82" t="s">
        <v>7</v>
      </c>
      <c r="J28" s="100">
        <f>U24</f>
        <v>1</v>
      </c>
      <c r="K28" s="82" t="s">
        <v>7</v>
      </c>
      <c r="L28" s="100">
        <f>U25</f>
        <v>1</v>
      </c>
      <c r="M28" s="82" t="s">
        <v>7</v>
      </c>
      <c r="N28" s="100">
        <f>U26</f>
        <v>1.1000000000000001</v>
      </c>
      <c r="O28" s="82" t="s">
        <v>7</v>
      </c>
      <c r="P28" s="100">
        <f>U27</f>
        <v>1</v>
      </c>
      <c r="Q28" s="82" t="s">
        <v>7</v>
      </c>
      <c r="R28" s="96" t="s">
        <v>22</v>
      </c>
      <c r="S28" s="91">
        <f>V13</f>
        <v>3</v>
      </c>
      <c r="T28" s="91"/>
      <c r="U28" s="82" t="s">
        <v>41</v>
      </c>
      <c r="V28" s="82"/>
      <c r="W28" s="96" t="s">
        <v>2</v>
      </c>
      <c r="X28" s="96"/>
      <c r="Y28" s="95">
        <f>V15</f>
        <v>0.2611242114452435</v>
      </c>
      <c r="Z28" s="95"/>
      <c r="AA28" s="96" t="s">
        <v>42</v>
      </c>
      <c r="AB28" s="96"/>
    </row>
    <row r="29" spans="2:32" ht="15.95" customHeight="1">
      <c r="E29" s="91">
        <f>V10</f>
        <v>12.4</v>
      </c>
      <c r="F29" s="91"/>
      <c r="G29" s="82"/>
      <c r="H29" s="82"/>
      <c r="I29" s="82"/>
      <c r="J29" s="101"/>
      <c r="K29" s="82"/>
      <c r="L29" s="101"/>
      <c r="M29" s="82"/>
      <c r="N29" s="101"/>
      <c r="O29" s="82"/>
      <c r="P29" s="101"/>
      <c r="Q29" s="82"/>
      <c r="R29" s="96"/>
      <c r="S29" s="91">
        <f>E29</f>
        <v>12.4</v>
      </c>
      <c r="T29" s="91"/>
      <c r="U29" s="82"/>
      <c r="V29" s="82"/>
      <c r="W29" s="96"/>
      <c r="X29" s="96"/>
      <c r="Y29" s="95"/>
      <c r="Z29" s="95"/>
      <c r="AA29" s="96"/>
      <c r="AB29" s="96"/>
    </row>
    <row r="30" spans="2:32" ht="15.95" customHeight="1">
      <c r="G30" s="1" t="s">
        <v>30</v>
      </c>
      <c r="H30" s="1" t="s">
        <v>8</v>
      </c>
      <c r="I30" s="98">
        <f>(E29*H28*J28*L28*N28*P28*((S28/S29)^0.65)*(Y28^0.43))</f>
        <v>6.0882623309120998</v>
      </c>
      <c r="J30" s="98"/>
      <c r="K30" s="11" t="s">
        <v>19</v>
      </c>
    </row>
    <row r="31" spans="2:32" ht="15.95" customHeight="1">
      <c r="I31" s="11"/>
      <c r="J31" s="11"/>
      <c r="K31" s="11"/>
    </row>
    <row r="32" spans="2:32" ht="15.95" customHeight="1">
      <c r="B32" s="99" t="s">
        <v>73</v>
      </c>
      <c r="C32" s="99"/>
      <c r="D32" s="99"/>
      <c r="E32" s="99"/>
      <c r="F32" s="99"/>
      <c r="G32" s="99"/>
      <c r="H32" s="99"/>
      <c r="I32" s="99"/>
      <c r="J32" s="6"/>
      <c r="K32" s="6"/>
      <c r="L32" s="6"/>
      <c r="M32" s="6"/>
    </row>
    <row r="33" spans="2:31" ht="15.95" customHeight="1">
      <c r="H33" s="1" t="s">
        <v>30</v>
      </c>
      <c r="I33" s="82" t="s">
        <v>8</v>
      </c>
      <c r="J33" s="91">
        <v>1.5</v>
      </c>
      <c r="K33" s="91"/>
      <c r="L33" s="91" t="s">
        <v>7</v>
      </c>
      <c r="M33" s="82" t="s">
        <v>16</v>
      </c>
      <c r="N33" s="12" t="s">
        <v>11</v>
      </c>
      <c r="O33" s="82" t="s">
        <v>44</v>
      </c>
      <c r="P33" s="82"/>
    </row>
    <row r="34" spans="2:31" ht="15.95" customHeight="1">
      <c r="H34" s="1" t="s">
        <v>10</v>
      </c>
      <c r="I34" s="82"/>
      <c r="J34" s="91"/>
      <c r="K34" s="91"/>
      <c r="L34" s="91"/>
      <c r="M34" s="82"/>
      <c r="N34" s="12" t="s">
        <v>10</v>
      </c>
      <c r="O34" s="82"/>
      <c r="P34" s="82"/>
    </row>
    <row r="35" spans="2:31" ht="15.95" customHeight="1">
      <c r="H35" s="82" t="s">
        <v>20</v>
      </c>
      <c r="I35" s="82"/>
      <c r="J35" s="82" t="s">
        <v>8</v>
      </c>
      <c r="K35" s="82">
        <v>1.5</v>
      </c>
      <c r="L35" s="82"/>
      <c r="M35" s="82" t="s">
        <v>16</v>
      </c>
      <c r="N35" s="91">
        <f>V10</f>
        <v>12.4</v>
      </c>
      <c r="O35" s="91"/>
      <c r="P35" s="82" t="s">
        <v>44</v>
      </c>
      <c r="Q35" s="82"/>
    </row>
    <row r="36" spans="2:31" ht="15.95" customHeight="1">
      <c r="H36" s="91">
        <f>V13</f>
        <v>3</v>
      </c>
      <c r="I36" s="91"/>
      <c r="J36" s="82"/>
      <c r="K36" s="82"/>
      <c r="L36" s="82"/>
      <c r="M36" s="82"/>
      <c r="N36" s="91">
        <f>V13</f>
        <v>3</v>
      </c>
      <c r="O36" s="91"/>
      <c r="P36" s="82"/>
      <c r="Q36" s="82"/>
    </row>
    <row r="37" spans="2:31" ht="15.95" customHeight="1">
      <c r="H37" s="1" t="s">
        <v>30</v>
      </c>
      <c r="I37" s="82" t="s">
        <v>8</v>
      </c>
      <c r="J37" s="82"/>
      <c r="K37" s="98">
        <f>H36*K35*((N35/N36)^0.3)</f>
        <v>6.8881507443840881</v>
      </c>
      <c r="L37" s="98"/>
      <c r="M37" s="11" t="s">
        <v>19</v>
      </c>
    </row>
    <row r="38" spans="2:31" ht="15.95" customHeight="1">
      <c r="K38" s="11"/>
      <c r="L38" s="11"/>
      <c r="M38" s="11"/>
    </row>
    <row r="39" spans="2:31" ht="15.95" customHeight="1">
      <c r="B39" s="45" t="s">
        <v>74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2"/>
    </row>
    <row r="40" spans="2:31" ht="15.95" customHeight="1">
      <c r="E40" s="82" t="s">
        <v>10</v>
      </c>
      <c r="F40" s="82"/>
      <c r="G40" s="82" t="s">
        <v>8</v>
      </c>
      <c r="H40" s="82">
        <v>5.5</v>
      </c>
      <c r="I40" s="82"/>
      <c r="J40" s="91" t="s">
        <v>7</v>
      </c>
      <c r="K40" s="82" t="s">
        <v>46</v>
      </c>
      <c r="L40" s="82"/>
      <c r="M40" s="82" t="s">
        <v>17</v>
      </c>
      <c r="N40" s="82" t="s">
        <v>46</v>
      </c>
      <c r="O40" s="82"/>
      <c r="P40" s="82"/>
      <c r="Q40" s="82"/>
      <c r="R40" s="82"/>
      <c r="S40" s="82" t="s">
        <v>12</v>
      </c>
      <c r="T40" s="82">
        <v>1</v>
      </c>
      <c r="U40" s="96" t="s">
        <v>47</v>
      </c>
      <c r="V40" s="96"/>
      <c r="W40" s="82">
        <v>1</v>
      </c>
      <c r="X40" s="82" t="s">
        <v>9</v>
      </c>
    </row>
    <row r="41" spans="2:31" ht="15.95" customHeight="1">
      <c r="E41" s="82" t="s">
        <v>11</v>
      </c>
      <c r="F41" s="82"/>
      <c r="G41" s="82"/>
      <c r="H41" s="82"/>
      <c r="I41" s="82"/>
      <c r="J41" s="91"/>
      <c r="K41" s="91" t="s">
        <v>11</v>
      </c>
      <c r="L41" s="91"/>
      <c r="M41" s="82"/>
      <c r="N41" s="82">
        <v>11.5</v>
      </c>
      <c r="O41" s="82"/>
      <c r="P41" s="1" t="s">
        <v>7</v>
      </c>
      <c r="Q41" s="82" t="s">
        <v>11</v>
      </c>
      <c r="R41" s="82"/>
      <c r="S41" s="82"/>
      <c r="T41" s="82"/>
      <c r="U41" s="96"/>
      <c r="V41" s="96"/>
      <c r="W41" s="82"/>
      <c r="X41" s="82"/>
    </row>
    <row r="42" spans="2:31" ht="15.95" customHeight="1">
      <c r="E42" s="91">
        <f>V13</f>
        <v>3</v>
      </c>
      <c r="F42" s="82"/>
      <c r="G42" s="82" t="s">
        <v>8</v>
      </c>
      <c r="H42" s="82">
        <v>5.5</v>
      </c>
      <c r="I42" s="82"/>
      <c r="J42" s="91" t="s">
        <v>7</v>
      </c>
      <c r="K42" s="82" t="s">
        <v>46</v>
      </c>
      <c r="L42" s="82"/>
      <c r="M42" s="82" t="s">
        <v>17</v>
      </c>
      <c r="N42" s="82" t="s">
        <v>46</v>
      </c>
      <c r="O42" s="82"/>
      <c r="P42" s="82"/>
      <c r="Q42" s="82"/>
      <c r="R42" s="82"/>
      <c r="S42" s="82" t="s">
        <v>12</v>
      </c>
      <c r="T42" s="82">
        <v>1</v>
      </c>
      <c r="U42" s="96" t="s">
        <v>47</v>
      </c>
      <c r="V42" s="96"/>
      <c r="W42" s="82">
        <v>1</v>
      </c>
      <c r="X42" s="82" t="s">
        <v>9</v>
      </c>
      <c r="AD42" s="13">
        <f>E42/E43</f>
        <v>0.24193548387096772</v>
      </c>
      <c r="AE42" s="13">
        <f>5.5*(AD43/K43)*(((AD43/(N43*Q43))+1)^1.7-1)</f>
        <v>0.24197863608622844</v>
      </c>
    </row>
    <row r="43" spans="2:31" ht="15.95" customHeight="1">
      <c r="E43" s="91">
        <f>V10</f>
        <v>12.4</v>
      </c>
      <c r="F43" s="91"/>
      <c r="G43" s="82"/>
      <c r="H43" s="82"/>
      <c r="I43" s="82"/>
      <c r="J43" s="91"/>
      <c r="K43" s="91">
        <f>V10</f>
        <v>12.4</v>
      </c>
      <c r="L43" s="91"/>
      <c r="M43" s="82"/>
      <c r="N43" s="82">
        <v>11.5</v>
      </c>
      <c r="O43" s="82"/>
      <c r="P43" s="1" t="s">
        <v>7</v>
      </c>
      <c r="Q43" s="91">
        <f>V10</f>
        <v>12.4</v>
      </c>
      <c r="R43" s="82"/>
      <c r="S43" s="82"/>
      <c r="T43" s="82"/>
      <c r="U43" s="96"/>
      <c r="V43" s="96"/>
      <c r="W43" s="82"/>
      <c r="X43" s="82"/>
      <c r="AD43" s="14">
        <v>6.71</v>
      </c>
      <c r="AE43" s="41" t="str">
        <f>IF(ABS(AE42-AD42)&lt;0.01,"OK","NG")</f>
        <v>OK</v>
      </c>
    </row>
    <row r="44" spans="2:31" ht="15.95" customHeight="1">
      <c r="E44" s="82" t="s">
        <v>46</v>
      </c>
      <c r="F44" s="82"/>
      <c r="G44" s="1" t="s">
        <v>8</v>
      </c>
      <c r="H44" s="98">
        <f>AD43</f>
        <v>6.71</v>
      </c>
      <c r="I44" s="98"/>
      <c r="J44" s="91" t="s">
        <v>19</v>
      </c>
      <c r="K44" s="91"/>
      <c r="L44" s="11"/>
    </row>
    <row r="45" spans="2:31" ht="15.95" customHeight="1">
      <c r="K45" s="11"/>
      <c r="L45" s="11"/>
      <c r="M45" s="11"/>
    </row>
    <row r="46" spans="2:31" ht="15.95" customHeight="1">
      <c r="B46" s="45" t="s">
        <v>75</v>
      </c>
      <c r="C46" s="2"/>
      <c r="D46" s="45"/>
      <c r="E46" s="45"/>
      <c r="F46" s="45"/>
      <c r="G46" s="45"/>
      <c r="H46" s="45"/>
      <c r="I46" s="45"/>
      <c r="J46" s="45"/>
      <c r="K46" s="45"/>
      <c r="L46" s="45"/>
      <c r="M46" s="45"/>
    </row>
    <row r="47" spans="2:31" ht="15.95" customHeight="1">
      <c r="C47" s="6"/>
      <c r="D47" s="82" t="s">
        <v>30</v>
      </c>
      <c r="E47" s="82"/>
      <c r="F47" s="82" t="s">
        <v>8</v>
      </c>
      <c r="G47" s="82" t="s">
        <v>4</v>
      </c>
      <c r="H47" s="82"/>
      <c r="I47" s="82" t="s">
        <v>24</v>
      </c>
      <c r="J47" s="82" t="s">
        <v>16</v>
      </c>
      <c r="K47" s="1" t="s">
        <v>49</v>
      </c>
      <c r="L47" s="82" t="s">
        <v>5</v>
      </c>
      <c r="M47" s="15">
        <v>0.62</v>
      </c>
      <c r="N47" s="82" t="s">
        <v>16</v>
      </c>
      <c r="O47" s="1" t="s">
        <v>11</v>
      </c>
      <c r="P47" s="82" t="s">
        <v>5</v>
      </c>
      <c r="Q47" s="15">
        <v>0.46</v>
      </c>
      <c r="R47" s="82" t="s">
        <v>18</v>
      </c>
      <c r="S47" s="15">
        <v>0.2</v>
      </c>
      <c r="T47" s="82" t="s">
        <v>16</v>
      </c>
      <c r="U47" s="1" t="s">
        <v>10</v>
      </c>
      <c r="V47" s="82" t="s">
        <v>5</v>
      </c>
      <c r="W47" s="15">
        <v>0.08</v>
      </c>
      <c r="X47" s="82" t="s">
        <v>12</v>
      </c>
      <c r="Y47" s="82">
        <v>1</v>
      </c>
    </row>
    <row r="48" spans="2:31" ht="15.95" customHeight="1">
      <c r="C48" s="6"/>
      <c r="D48" s="82" t="s">
        <v>10</v>
      </c>
      <c r="E48" s="82"/>
      <c r="F48" s="82"/>
      <c r="G48" s="82"/>
      <c r="H48" s="82"/>
      <c r="I48" s="82"/>
      <c r="J48" s="82"/>
      <c r="K48" s="1" t="s">
        <v>10</v>
      </c>
      <c r="L48" s="82"/>
      <c r="N48" s="82"/>
      <c r="O48" s="1" t="s">
        <v>10</v>
      </c>
      <c r="P48" s="82"/>
      <c r="R48" s="82"/>
      <c r="T48" s="82"/>
      <c r="U48" s="16" t="s">
        <v>50</v>
      </c>
      <c r="V48" s="82"/>
      <c r="X48" s="82"/>
      <c r="Y48" s="82"/>
    </row>
    <row r="49" spans="2:28" ht="15.95" customHeight="1">
      <c r="C49" s="6"/>
      <c r="D49" s="6"/>
      <c r="E49" s="6"/>
      <c r="F49" s="6"/>
      <c r="G49" s="6"/>
      <c r="H49" s="1" t="s">
        <v>24</v>
      </c>
      <c r="I49" s="1" t="s">
        <v>15</v>
      </c>
      <c r="J49" s="82">
        <v>1.3</v>
      </c>
      <c r="K49" s="82"/>
      <c r="L49" s="96" t="s">
        <v>51</v>
      </c>
      <c r="M49" s="96"/>
      <c r="N49" s="96"/>
      <c r="O49" s="96"/>
      <c r="P49" s="6"/>
    </row>
    <row r="50" spans="2:28" ht="15.95" customHeight="1">
      <c r="C50" s="6"/>
      <c r="D50" s="6"/>
      <c r="E50" s="6"/>
      <c r="F50" s="6"/>
      <c r="G50" s="6"/>
      <c r="J50" s="91">
        <v>1</v>
      </c>
      <c r="K50" s="91"/>
      <c r="L50" s="96" t="s">
        <v>52</v>
      </c>
      <c r="M50" s="96"/>
      <c r="N50" s="96"/>
      <c r="O50" s="96"/>
      <c r="P50" s="6"/>
    </row>
    <row r="51" spans="2:28" ht="15.95" customHeight="1">
      <c r="C51" s="6"/>
      <c r="D51" s="6"/>
      <c r="E51" s="6"/>
      <c r="F51" s="6"/>
      <c r="G51" s="6"/>
      <c r="J51" s="82">
        <v>0.7</v>
      </c>
      <c r="K51" s="82"/>
      <c r="L51" s="96" t="s">
        <v>53</v>
      </c>
      <c r="M51" s="96"/>
      <c r="N51" s="96"/>
      <c r="O51" s="96"/>
      <c r="P51" s="96"/>
    </row>
    <row r="52" spans="2:28" ht="15.95" customHeight="1">
      <c r="B52" s="82" t="s">
        <v>30</v>
      </c>
      <c r="C52" s="82"/>
      <c r="D52" s="82" t="s">
        <v>8</v>
      </c>
      <c r="E52" s="82">
        <v>0.32</v>
      </c>
      <c r="F52" s="82"/>
      <c r="G52" s="82" t="s">
        <v>7</v>
      </c>
      <c r="H52" s="97">
        <v>1</v>
      </c>
      <c r="I52" s="82" t="s">
        <v>16</v>
      </c>
      <c r="J52" s="93">
        <f>V14</f>
        <v>3</v>
      </c>
      <c r="K52" s="93"/>
      <c r="L52" s="82" t="s">
        <v>5</v>
      </c>
      <c r="M52" s="15">
        <v>0.62</v>
      </c>
      <c r="N52" s="82" t="s">
        <v>16</v>
      </c>
      <c r="O52" s="91">
        <f>V10</f>
        <v>12.4</v>
      </c>
      <c r="P52" s="82"/>
      <c r="Q52" s="82" t="s">
        <v>5</v>
      </c>
      <c r="R52" s="15">
        <v>0.46</v>
      </c>
      <c r="S52" s="95">
        <f>V15</f>
        <v>0.2611242114452435</v>
      </c>
      <c r="T52" s="95"/>
      <c r="U52" s="15">
        <v>0.2</v>
      </c>
      <c r="V52" s="82" t="s">
        <v>16</v>
      </c>
      <c r="W52" s="91">
        <f>V13</f>
        <v>3</v>
      </c>
      <c r="X52" s="91"/>
      <c r="Y52" s="82" t="s">
        <v>5</v>
      </c>
      <c r="Z52" s="17">
        <v>0.08</v>
      </c>
      <c r="AA52" s="82" t="s">
        <v>12</v>
      </c>
      <c r="AB52" s="82">
        <v>1</v>
      </c>
    </row>
    <row r="53" spans="2:28" ht="15.95" customHeight="1">
      <c r="B53" s="91">
        <f>V13</f>
        <v>3</v>
      </c>
      <c r="C53" s="91"/>
      <c r="D53" s="82"/>
      <c r="E53" s="82"/>
      <c r="F53" s="82"/>
      <c r="G53" s="82"/>
      <c r="H53" s="97"/>
      <c r="I53" s="82"/>
      <c r="J53" s="93">
        <f>V13</f>
        <v>3</v>
      </c>
      <c r="K53" s="93"/>
      <c r="L53" s="82"/>
      <c r="N53" s="82"/>
      <c r="O53" s="93">
        <f>V13</f>
        <v>3</v>
      </c>
      <c r="P53" s="93"/>
      <c r="Q53" s="82"/>
      <c r="S53" s="95"/>
      <c r="T53" s="95"/>
      <c r="V53" s="82"/>
      <c r="W53" s="94">
        <f>V17</f>
        <v>1.92E-3</v>
      </c>
      <c r="X53" s="94"/>
      <c r="Y53" s="82"/>
      <c r="AA53" s="82"/>
      <c r="AB53" s="82"/>
    </row>
    <row r="54" spans="2:28" ht="15.95" customHeight="1">
      <c r="C54" s="6"/>
      <c r="D54" s="6"/>
      <c r="E54" s="6"/>
      <c r="F54" s="82" t="s">
        <v>46</v>
      </c>
      <c r="G54" s="82"/>
      <c r="H54" s="1" t="s">
        <v>8</v>
      </c>
      <c r="I54" s="90">
        <f>(B53*E52*H52*((J52/J53)^0.62)*((O52/O53)^0.46)*(S52^0.2)*((W52/W53)^0.08))+1</f>
        <v>3.5388933695977469</v>
      </c>
      <c r="J54" s="90"/>
      <c r="K54" s="91" t="s">
        <v>19</v>
      </c>
      <c r="L54" s="91"/>
      <c r="M54" s="18"/>
      <c r="N54" s="18"/>
      <c r="O54" s="18"/>
    </row>
    <row r="55" spans="2:28" ht="15.95" customHeight="1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28" ht="15.95" customHeight="1">
      <c r="B56" s="1" t="s">
        <v>67</v>
      </c>
      <c r="C56" s="45" t="s">
        <v>76</v>
      </c>
      <c r="D56" s="2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2:28" ht="15.95" customHeight="1">
      <c r="C57" s="6"/>
      <c r="D57" s="92" t="s">
        <v>77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 t="s">
        <v>60</v>
      </c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spans="2:28" ht="15.95" customHeight="1">
      <c r="C58" s="6"/>
      <c r="D58" s="88" t="s">
        <v>54</v>
      </c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9">
        <f>I30</f>
        <v>6.0882623309120998</v>
      </c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2:28" ht="15.95" customHeight="1">
      <c r="C59" s="6"/>
      <c r="D59" s="88" t="s">
        <v>43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9">
        <f>K37</f>
        <v>6.8881507443840881</v>
      </c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2:28" ht="15.95" customHeight="1">
      <c r="C60" s="6"/>
      <c r="D60" s="88" t="s">
        <v>45</v>
      </c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9">
        <f>AD43</f>
        <v>6.71</v>
      </c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2:28" ht="15.95" customHeight="1">
      <c r="B61" s="6"/>
      <c r="C61" s="6"/>
      <c r="D61" s="88" t="s">
        <v>48</v>
      </c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9">
        <f>I54</f>
        <v>3.5388933695977469</v>
      </c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2:28" ht="15.95" customHeight="1">
      <c r="D62" s="85" t="s">
        <v>55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6">
        <f>AVERAGE(O58:Z61)</f>
        <v>5.8063266112234837</v>
      </c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2:28" ht="15.95" customHeight="1">
      <c r="H63" s="7"/>
      <c r="J63" s="7"/>
      <c r="K63" s="7"/>
      <c r="N63" s="6"/>
      <c r="O63" s="6"/>
    </row>
    <row r="64" spans="2:28" ht="15.95" customHeight="1">
      <c r="C64" s="4"/>
      <c r="D64" s="42" t="s">
        <v>106</v>
      </c>
      <c r="E64" s="8"/>
      <c r="F64" s="5"/>
      <c r="G64" s="64"/>
      <c r="H64" s="2"/>
      <c r="I64" s="42"/>
      <c r="J64" s="43"/>
      <c r="K64" s="82" t="s">
        <v>78</v>
      </c>
      <c r="L64" s="82"/>
      <c r="M64" s="43"/>
      <c r="N64" s="2"/>
      <c r="O64" s="2"/>
      <c r="P64" s="43"/>
      <c r="Q64" s="43"/>
      <c r="R64" s="43"/>
      <c r="S64" s="43"/>
      <c r="T64" s="43"/>
      <c r="U64" s="83">
        <f>IF(O62&gt;=V18,V18,O62)</f>
        <v>5.8063266112234837</v>
      </c>
      <c r="V64" s="83"/>
      <c r="W64" s="83"/>
      <c r="X64" s="83"/>
      <c r="Y64" s="83"/>
      <c r="Z64" s="83"/>
      <c r="AA64" s="2"/>
    </row>
    <row r="65" spans="2:32" ht="15.95" customHeight="1">
      <c r="C65" s="4"/>
      <c r="D65" s="42"/>
      <c r="E65" s="8"/>
      <c r="F65" s="5"/>
      <c r="G65" s="64"/>
      <c r="H65" s="2"/>
      <c r="I65" s="42"/>
      <c r="J65" s="43"/>
      <c r="M65" s="43"/>
      <c r="N65" s="2"/>
      <c r="O65" s="2"/>
      <c r="P65" s="43"/>
      <c r="Q65" s="43"/>
      <c r="R65" s="43"/>
      <c r="S65" s="43"/>
      <c r="T65" s="43"/>
      <c r="U65" s="51"/>
      <c r="V65" s="51"/>
      <c r="W65" s="51"/>
      <c r="X65" s="51"/>
      <c r="Y65" s="51"/>
      <c r="Z65" s="51"/>
      <c r="AA65" s="2"/>
      <c r="AE65" s="41" t="s">
        <v>112</v>
      </c>
    </row>
    <row r="66" spans="2:32" ht="15.95" customHeight="1">
      <c r="E66" s="82" t="s">
        <v>78</v>
      </c>
      <c r="F66" s="82"/>
      <c r="G66" s="84">
        <f>U64</f>
        <v>5.8063266112234837</v>
      </c>
      <c r="H66" s="84"/>
      <c r="I66" s="84"/>
      <c r="J66" s="1" t="str">
        <f>IF(G66&lt;N66,"&lt;","&gt;")</f>
        <v>&lt;</v>
      </c>
      <c r="L66" s="1" t="s">
        <v>68</v>
      </c>
      <c r="M66" s="1" t="s">
        <v>79</v>
      </c>
      <c r="N66" s="84">
        <f>V9</f>
        <v>37.700000000000003</v>
      </c>
      <c r="O66" s="84"/>
      <c r="P66" s="84"/>
      <c r="Q66" s="1" t="s">
        <v>80</v>
      </c>
      <c r="R66" s="6" t="s">
        <v>81</v>
      </c>
      <c r="T66" s="6"/>
      <c r="U66" s="6"/>
      <c r="V66" s="46"/>
      <c r="W66" s="6"/>
      <c r="X66" s="6"/>
      <c r="Y66" s="6"/>
      <c r="AA66" s="87" t="str">
        <f>IF(J66="&lt;","OK","NG")</f>
        <v>OK</v>
      </c>
      <c r="AB66" s="87"/>
      <c r="AE66" s="41" t="s">
        <v>117</v>
      </c>
    </row>
    <row r="67" spans="2:32" ht="15.95" customHeight="1">
      <c r="AF67" s="6"/>
    </row>
    <row r="68" spans="2:32" ht="15.95" customHeight="1">
      <c r="H68" s="7"/>
      <c r="J68" s="7"/>
      <c r="K68" s="7"/>
      <c r="N68" s="12"/>
      <c r="O68" s="19"/>
      <c r="S68" s="6"/>
    </row>
    <row r="69" spans="2:32" ht="15.95" customHeight="1">
      <c r="G69" s="11"/>
      <c r="H69" s="11"/>
      <c r="I69" s="11"/>
      <c r="S69" s="2"/>
    </row>
    <row r="70" spans="2:32" ht="15.95" customHeight="1">
      <c r="S70" s="2"/>
    </row>
    <row r="71" spans="2:32" ht="15.95" customHeight="1">
      <c r="G71" s="12"/>
      <c r="H71" s="12"/>
      <c r="I71" s="12"/>
      <c r="J71" s="7"/>
      <c r="K71" s="7"/>
      <c r="L71" s="11"/>
      <c r="M71" s="11"/>
      <c r="N71" s="11"/>
      <c r="O71" s="11"/>
      <c r="S71" s="2"/>
    </row>
    <row r="72" spans="2:32" ht="15.95" customHeight="1">
      <c r="G72" s="12"/>
      <c r="H72" s="12"/>
      <c r="I72" s="12"/>
      <c r="J72" s="7"/>
      <c r="K72" s="7"/>
      <c r="L72" s="11"/>
      <c r="M72" s="11"/>
      <c r="N72" s="11"/>
      <c r="O72" s="11"/>
    </row>
    <row r="73" spans="2:32" ht="15.95" customHeight="1"/>
    <row r="74" spans="2:32" ht="15.95" customHeight="1"/>
    <row r="75" spans="2:32" ht="15.95" customHeight="1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2:32" ht="15.95" customHeight="1"/>
    <row r="77" spans="2:32" ht="15.95" customHeight="1"/>
    <row r="78" spans="2:32" ht="15.95" customHeight="1"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2:32" ht="15.95" customHeight="1"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2:32" ht="15.95" customHeight="1"/>
    <row r="81" spans="2:27" ht="15.95" customHeight="1">
      <c r="I81" s="7"/>
      <c r="N81" s="20"/>
      <c r="O81" s="20"/>
      <c r="P81" s="21"/>
      <c r="Q81" s="22"/>
      <c r="R81" s="22"/>
      <c r="S81" s="22"/>
      <c r="T81" s="21"/>
      <c r="X81" s="20"/>
      <c r="Y81" s="20"/>
      <c r="Z81" s="20"/>
      <c r="AA81" s="23"/>
    </row>
    <row r="82" spans="2:27" ht="15.95" customHeight="1">
      <c r="I82" s="7"/>
      <c r="N82" s="20"/>
      <c r="O82" s="20"/>
      <c r="P82" s="20"/>
      <c r="Q82" s="22"/>
      <c r="R82" s="22"/>
      <c r="S82" s="22"/>
      <c r="T82" s="20"/>
      <c r="X82" s="20"/>
      <c r="Y82" s="20"/>
      <c r="Z82" s="20"/>
    </row>
    <row r="83" spans="2:27" ht="15.95" customHeight="1"/>
    <row r="84" spans="2:27" ht="15.95" customHeight="1">
      <c r="I84" s="7"/>
      <c r="J84" s="11"/>
      <c r="K84" s="11"/>
      <c r="L84" s="11"/>
      <c r="M84" s="11"/>
    </row>
    <row r="85" spans="2:27" ht="15.95" customHeight="1">
      <c r="I85" s="7"/>
      <c r="M85" s="11"/>
    </row>
    <row r="86" spans="2:27" ht="15.95" customHeight="1"/>
    <row r="87" spans="2:27" ht="15.95" customHeight="1"/>
    <row r="88" spans="2:27" ht="15.95" customHeight="1"/>
    <row r="89" spans="2:27" ht="15.95" customHeight="1"/>
    <row r="90" spans="2:27" ht="15.95" customHeight="1"/>
    <row r="91" spans="2:27" ht="15.95" customHeight="1"/>
    <row r="92" spans="2:27" ht="15.95" customHeight="1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2:27" ht="15.95" customHeight="1"/>
    <row r="94" spans="2:27" ht="15.95" customHeight="1"/>
    <row r="95" spans="2:27" ht="15.95" customHeight="1">
      <c r="H95" s="7"/>
      <c r="J95" s="7"/>
      <c r="K95" s="21"/>
      <c r="L95" s="20"/>
    </row>
    <row r="96" spans="2:27" ht="15.95" customHeight="1">
      <c r="K96" s="20"/>
      <c r="L96" s="20"/>
    </row>
    <row r="97" spans="2:19" ht="15.95" customHeight="1"/>
    <row r="98" spans="2:19" ht="15.95" customHeight="1">
      <c r="H98" s="7"/>
      <c r="J98" s="7"/>
      <c r="K98" s="21"/>
      <c r="L98" s="20"/>
      <c r="N98" s="24"/>
    </row>
    <row r="99" spans="2:19" ht="15.95" customHeight="1">
      <c r="G99" s="11"/>
      <c r="H99" s="11"/>
      <c r="I99" s="11"/>
      <c r="K99" s="20"/>
      <c r="L99" s="20"/>
      <c r="N99" s="24"/>
      <c r="O99" s="24"/>
    </row>
    <row r="100" spans="2:19" ht="15.95" customHeight="1"/>
    <row r="101" spans="2:19" ht="15.95" customHeight="1">
      <c r="J101" s="7"/>
      <c r="K101" s="11"/>
      <c r="L101" s="11"/>
      <c r="M101" s="11"/>
      <c r="N101" s="11"/>
    </row>
    <row r="102" spans="2:19" ht="15.95" customHeight="1">
      <c r="K102" s="11"/>
      <c r="L102" s="11"/>
      <c r="M102" s="11"/>
    </row>
    <row r="103" spans="2:19" ht="15.95" customHeight="1"/>
    <row r="104" spans="2:19" ht="15.9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2:19" ht="15.9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2:19" ht="15.95" customHeight="1">
      <c r="J106" s="7"/>
      <c r="K106" s="2"/>
      <c r="L106" s="2"/>
      <c r="M106" s="2"/>
      <c r="N106" s="2"/>
      <c r="O106" s="2"/>
    </row>
    <row r="107" spans="2:19" ht="15.95" customHeight="1"/>
    <row r="108" spans="2:19" ht="15.95" customHeight="1">
      <c r="J108" s="7"/>
    </row>
    <row r="109" spans="2:19" ht="15.95" customHeight="1"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 ht="15.95" customHeight="1"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 ht="15.95" customHeight="1">
      <c r="J111" s="7"/>
      <c r="K111" s="6"/>
      <c r="L111" s="6"/>
      <c r="M111" s="6"/>
      <c r="N111" s="6"/>
      <c r="O111" s="6"/>
      <c r="P111" s="6"/>
      <c r="Q111" s="6"/>
      <c r="R111" s="6"/>
      <c r="S111" s="6"/>
    </row>
    <row r="112" spans="2:19" ht="15.95" customHeight="1"/>
    <row r="113" spans="2:21" ht="15.95" customHeight="1">
      <c r="J113" s="7"/>
      <c r="K113" s="11"/>
      <c r="O113" s="11"/>
      <c r="P113" s="11"/>
      <c r="Q113" s="25"/>
      <c r="S113" s="11"/>
      <c r="T113" s="11"/>
      <c r="U113" s="25"/>
    </row>
    <row r="114" spans="2:21" ht="15.95" customHeight="1"/>
    <row r="115" spans="2:21" ht="15.95" customHeight="1">
      <c r="J115" s="7"/>
      <c r="K115" s="11"/>
      <c r="L115" s="11"/>
      <c r="M115" s="11"/>
      <c r="N115" s="11"/>
    </row>
    <row r="116" spans="2:21" ht="15.95" customHeight="1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2:21" ht="15.95" customHeight="1"/>
    <row r="118" spans="2:21" ht="15.95" customHeight="1"/>
    <row r="119" spans="2:21" ht="15.95" customHeight="1"/>
    <row r="120" spans="2:21" ht="15.95" customHeight="1"/>
    <row r="121" spans="2:21" ht="15.95" customHeight="1"/>
    <row r="122" spans="2:21" ht="15.95" customHeight="1">
      <c r="M122" s="26"/>
    </row>
    <row r="123" spans="2:21" ht="15.95" customHeight="1"/>
    <row r="124" spans="2:21" ht="15.95" customHeight="1">
      <c r="I124" s="11"/>
      <c r="J124" s="11"/>
      <c r="K124" s="11"/>
    </row>
    <row r="125" spans="2:21" ht="15.95" customHeight="1"/>
    <row r="126" spans="2:21" ht="17.45" customHeight="1"/>
    <row r="127" spans="2:21" ht="17.45" customHeight="1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2:21" ht="17.45" customHeight="1"/>
    <row r="129" spans="2:18" ht="17.45" customHeight="1">
      <c r="O129" s="27"/>
    </row>
    <row r="130" spans="2:18" ht="17.45" customHeight="1"/>
    <row r="131" spans="2:18" ht="17.45" customHeight="1"/>
    <row r="132" spans="2:18" ht="17.45" customHeight="1">
      <c r="H132" s="12"/>
      <c r="K132" s="11"/>
      <c r="L132" s="11"/>
      <c r="Q132" s="11"/>
      <c r="R132" s="11"/>
    </row>
    <row r="133" spans="2:18" ht="17.45" customHeight="1">
      <c r="H133" s="12"/>
      <c r="K133" s="11"/>
      <c r="L133" s="11"/>
      <c r="Q133" s="11"/>
      <c r="R133" s="11"/>
    </row>
    <row r="134" spans="2:18" ht="17.45" customHeight="1"/>
    <row r="135" spans="2:18" ht="17.45" customHeight="1">
      <c r="L135" s="11"/>
      <c r="O135" s="11"/>
      <c r="Q135" s="27"/>
    </row>
    <row r="136" spans="2:18" ht="17.45" customHeight="1"/>
    <row r="137" spans="2:18" ht="17.45" customHeight="1">
      <c r="I137" s="11"/>
      <c r="J137" s="11"/>
      <c r="K137" s="11"/>
    </row>
    <row r="138" spans="2:18" ht="17.45" customHeight="1"/>
    <row r="139" spans="2:18" ht="17.45" customHeight="1"/>
    <row r="140" spans="2:18" ht="17.45" customHeight="1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2:18" ht="17.45" customHeight="1"/>
    <row r="142" spans="2:18" ht="17.45" customHeight="1">
      <c r="I142" s="11"/>
      <c r="J142" s="11"/>
      <c r="L142" s="12"/>
    </row>
    <row r="143" spans="2:18" ht="17.45" customHeight="1">
      <c r="I143" s="11"/>
      <c r="J143" s="11"/>
      <c r="L143" s="12"/>
    </row>
    <row r="144" spans="2:18" ht="17.45" customHeight="1"/>
    <row r="145" spans="2:13" ht="17.45" customHeight="1">
      <c r="M145" s="28"/>
    </row>
    <row r="146" spans="2:13" ht="17.45" customHeight="1">
      <c r="G146" s="11"/>
      <c r="H146" s="11"/>
      <c r="M146" s="28"/>
    </row>
    <row r="147" spans="2:13" ht="17.45" customHeight="1"/>
    <row r="148" spans="2:13" ht="17.45" customHeight="1">
      <c r="J148" s="11"/>
      <c r="K148" s="11"/>
      <c r="L148" s="11"/>
    </row>
    <row r="149" spans="2:13" ht="17.45" customHeight="1"/>
    <row r="150" spans="2:13" ht="17.45" customHeight="1"/>
    <row r="151" spans="2:13" ht="17.45" customHeight="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2:13" ht="17.45" customHeight="1"/>
    <row r="153" spans="2:13" ht="17.45" customHeight="1"/>
    <row r="154" spans="2:13" ht="17.45" customHeight="1"/>
    <row r="155" spans="2:13" ht="17.45" customHeight="1"/>
    <row r="156" spans="2:13" ht="17.45" customHeight="1"/>
    <row r="157" spans="2:13" ht="17.45" customHeight="1">
      <c r="G157" s="11"/>
    </row>
    <row r="158" spans="2:13" ht="17.45" customHeight="1"/>
    <row r="159" spans="2:13" ht="17.45" customHeight="1">
      <c r="J159" s="11"/>
      <c r="K159" s="11"/>
      <c r="L159" s="11"/>
    </row>
    <row r="160" spans="2:13" ht="17.45" customHeight="1"/>
    <row r="161" spans="2:18" ht="17.45" customHeight="1"/>
    <row r="162" spans="2:18" ht="17.45" customHeight="1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2:18" ht="17.45" customHeight="1"/>
    <row r="164" spans="2:18" ht="17.45" customHeight="1">
      <c r="L164" s="12"/>
      <c r="M164" s="6"/>
      <c r="N164" s="6"/>
      <c r="P164" s="12"/>
    </row>
    <row r="165" spans="2:18" ht="17.45" customHeight="1">
      <c r="L165" s="12"/>
      <c r="M165" s="6"/>
      <c r="N165" s="6"/>
      <c r="P165" s="12"/>
    </row>
    <row r="166" spans="2:18" ht="17.45" customHeight="1"/>
    <row r="167" spans="2:18" ht="17.45" customHeight="1">
      <c r="L167" s="12"/>
      <c r="M167" s="6"/>
      <c r="N167" s="6"/>
    </row>
    <row r="168" spans="2:18" ht="17.45" customHeight="1">
      <c r="G168" s="29"/>
      <c r="L168" s="30"/>
      <c r="M168" s="6"/>
      <c r="N168" s="6"/>
      <c r="P168" s="30"/>
    </row>
    <row r="169" spans="2:18" ht="17.45" customHeight="1"/>
    <row r="170" spans="2:18" ht="17.45" customHeight="1">
      <c r="J170" s="11"/>
      <c r="K170" s="11"/>
      <c r="L170" s="11"/>
    </row>
    <row r="171" spans="2:18" ht="17.45" customHeight="1"/>
    <row r="172" spans="2:18" ht="17.45" customHeight="1"/>
    <row r="173" spans="2:18" ht="17.45" customHeight="1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2:18" ht="17.45" customHeight="1"/>
    <row r="175" spans="2:18" ht="17.45" customHeight="1">
      <c r="L175" s="12"/>
      <c r="M175" s="6"/>
      <c r="N175" s="6"/>
      <c r="Q175" s="6"/>
      <c r="R175" s="6"/>
    </row>
    <row r="176" spans="2:18" ht="17.45" customHeight="1">
      <c r="L176" s="12"/>
      <c r="M176" s="6"/>
      <c r="N176" s="6"/>
      <c r="Q176" s="6"/>
      <c r="R176" s="6"/>
    </row>
    <row r="177" spans="2:22" ht="17.45" customHeight="1"/>
    <row r="178" spans="2:22" ht="17.45" customHeight="1">
      <c r="L178" s="31"/>
      <c r="M178" s="31"/>
      <c r="N178" s="6"/>
      <c r="O178" s="6"/>
      <c r="Q178" s="11"/>
      <c r="R178" s="6"/>
      <c r="S178" s="6"/>
    </row>
    <row r="179" spans="2:22" ht="18.75" customHeight="1">
      <c r="L179" s="31"/>
      <c r="M179" s="31"/>
      <c r="N179" s="6"/>
      <c r="O179" s="6"/>
      <c r="R179" s="6"/>
      <c r="S179" s="6"/>
    </row>
    <row r="181" spans="2:22" ht="18.75" customHeight="1">
      <c r="J181" s="11"/>
      <c r="K181" s="11"/>
      <c r="L181" s="11"/>
    </row>
    <row r="184" spans="2:22" ht="18.75" customHeight="1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6" spans="2:22" ht="18.75" customHeight="1">
      <c r="R186" s="6"/>
      <c r="S186" s="6"/>
      <c r="T186" s="6"/>
      <c r="U186" s="6"/>
      <c r="V186" s="6"/>
    </row>
    <row r="187" spans="2:22" ht="18.75" customHeight="1">
      <c r="G187" s="10"/>
      <c r="Q187" s="10"/>
      <c r="R187" s="6"/>
      <c r="S187" s="6"/>
      <c r="T187" s="6"/>
      <c r="U187" s="6"/>
      <c r="V187" s="6"/>
    </row>
    <row r="189" spans="2:22" ht="18.75" customHeight="1"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U189" s="11"/>
      <c r="V189" s="11"/>
    </row>
    <row r="190" spans="2:22" ht="18.75" customHeight="1"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U190" s="11"/>
      <c r="V190" s="11"/>
    </row>
    <row r="191" spans="2:22" ht="18.75" customHeight="1"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U191" s="11"/>
      <c r="V191" s="11"/>
    </row>
    <row r="192" spans="2:22" ht="18.75" customHeight="1"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U192" s="11"/>
      <c r="V192" s="11"/>
    </row>
    <row r="194" spans="2:27" ht="18.75" customHeight="1">
      <c r="K194" s="29"/>
      <c r="M194" s="29"/>
      <c r="O194" s="29"/>
      <c r="Q194" s="29"/>
      <c r="S194" s="6"/>
      <c r="T194" s="29"/>
      <c r="W194" s="6"/>
      <c r="X194" s="20"/>
      <c r="Y194" s="20"/>
      <c r="Z194" s="6"/>
      <c r="AA194" s="6"/>
    </row>
    <row r="195" spans="2:27" ht="18.75" customHeight="1">
      <c r="K195" s="16"/>
      <c r="M195" s="16"/>
      <c r="O195" s="16"/>
      <c r="Q195" s="16"/>
      <c r="S195" s="6"/>
      <c r="W195" s="6"/>
      <c r="X195" s="20"/>
      <c r="Y195" s="20"/>
      <c r="Z195" s="6"/>
      <c r="AA195" s="6"/>
    </row>
    <row r="197" spans="2:27" ht="18.75" customHeight="1">
      <c r="I197" s="11"/>
      <c r="J197" s="11"/>
      <c r="K197" s="11"/>
    </row>
    <row r="200" spans="2:27" ht="18.75" customHeight="1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2:27" ht="18.75" customHeight="1">
      <c r="R201" s="32"/>
      <c r="S201" s="32"/>
      <c r="T201" s="32"/>
      <c r="U201" s="32"/>
      <c r="V201" s="32"/>
      <c r="W201" s="32"/>
      <c r="X201" s="32"/>
      <c r="Y201" s="32"/>
    </row>
    <row r="202" spans="2:27" ht="18.75" customHeight="1">
      <c r="G202" s="33"/>
      <c r="H202" s="33"/>
      <c r="R202" s="32"/>
      <c r="S202" s="32"/>
      <c r="T202" s="32"/>
      <c r="U202" s="32"/>
      <c r="V202" s="32"/>
      <c r="W202" s="32"/>
      <c r="X202" s="32"/>
      <c r="Y202" s="32"/>
    </row>
    <row r="203" spans="2:27" ht="18.75" customHeight="1">
      <c r="G203" s="33"/>
      <c r="H203" s="33"/>
      <c r="S203" s="34"/>
      <c r="U203" s="6"/>
      <c r="V203" s="20"/>
      <c r="W203" s="20"/>
      <c r="X203" s="35"/>
    </row>
    <row r="204" spans="2:27" ht="18.75" customHeight="1">
      <c r="G204" s="33"/>
      <c r="H204" s="33"/>
      <c r="S204" s="34"/>
      <c r="U204" s="6"/>
      <c r="W204" s="33"/>
      <c r="X204" s="35"/>
    </row>
    <row r="205" spans="2:27" ht="18.75" customHeight="1">
      <c r="G205" s="33"/>
      <c r="H205" s="33"/>
    </row>
    <row r="206" spans="2:27" ht="18.75" customHeight="1">
      <c r="G206" s="33"/>
      <c r="H206" s="33"/>
      <c r="M206" s="2"/>
      <c r="N206" s="2"/>
      <c r="O206" s="11"/>
      <c r="P206" s="11"/>
      <c r="R206" s="32"/>
      <c r="S206" s="32"/>
      <c r="T206" s="32"/>
      <c r="U206" s="32"/>
      <c r="V206" s="32"/>
      <c r="W206" s="32"/>
      <c r="X206" s="32"/>
      <c r="Y206" s="32"/>
    </row>
    <row r="207" spans="2:27" ht="18.75" customHeight="1">
      <c r="G207" s="33"/>
      <c r="H207" s="33"/>
      <c r="M207" s="2"/>
      <c r="N207" s="2"/>
      <c r="O207" s="11"/>
      <c r="P207" s="11"/>
      <c r="S207" s="34"/>
      <c r="U207" s="6"/>
      <c r="V207" s="20"/>
      <c r="W207" s="20"/>
      <c r="X207" s="20"/>
      <c r="Y207" s="36"/>
    </row>
    <row r="208" spans="2:27" ht="18.75" customHeight="1">
      <c r="G208" s="33"/>
      <c r="H208" s="33"/>
      <c r="S208" s="34"/>
      <c r="U208" s="6"/>
      <c r="W208" s="11"/>
      <c r="Y208" s="36"/>
    </row>
    <row r="213" spans="2:25" ht="18.75" customHeight="1">
      <c r="G213" s="33"/>
      <c r="H213" s="33"/>
    </row>
    <row r="217" spans="2:25" ht="18.75" customHeight="1">
      <c r="T217" s="11"/>
      <c r="V217" s="20"/>
      <c r="X217" s="25"/>
      <c r="Y217" s="25"/>
    </row>
    <row r="219" spans="2:25" ht="18.75" customHeight="1">
      <c r="R219" s="11"/>
      <c r="S219" s="11"/>
      <c r="T219" s="11"/>
    </row>
    <row r="222" spans="2:25" ht="18.75" customHeight="1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8" spans="2:18" ht="18.75" customHeight="1">
      <c r="L228" s="11"/>
      <c r="O228" s="37"/>
      <c r="P228" s="37"/>
      <c r="Q228" s="25"/>
      <c r="R228" s="25"/>
    </row>
    <row r="230" spans="2:18" ht="18.75" customHeight="1">
      <c r="J230" s="11"/>
      <c r="K230" s="11"/>
      <c r="L230" s="11"/>
    </row>
    <row r="233" spans="2:18" ht="18.7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9" spans="2:18" ht="18.75" customHeight="1">
      <c r="M239" s="11"/>
      <c r="O239" s="25"/>
      <c r="P239" s="25"/>
    </row>
    <row r="241" spans="2:12" ht="18.75" customHeight="1">
      <c r="J241" s="11"/>
      <c r="K241" s="11"/>
      <c r="L241" s="11"/>
    </row>
    <row r="244" spans="2:12" ht="18.75" customHeight="1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54" spans="2:12" ht="18.75" customHeight="1">
      <c r="J254" s="11"/>
      <c r="K254" s="11"/>
      <c r="L254" s="11"/>
    </row>
    <row r="257" spans="2:26" ht="18.75" customHeight="1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61" spans="2:26" ht="18.75" customHeight="1">
      <c r="N261" s="6"/>
      <c r="O261" s="6"/>
      <c r="Q261" s="38"/>
      <c r="R261" s="38"/>
    </row>
    <row r="262" spans="2:26" ht="18.75" customHeight="1">
      <c r="N262" s="6"/>
      <c r="O262" s="6"/>
    </row>
    <row r="264" spans="2:26" ht="18.75" customHeight="1">
      <c r="O264" s="6"/>
      <c r="P264" s="6"/>
      <c r="Q264" s="20"/>
      <c r="R264" s="20"/>
      <c r="S264" s="38"/>
      <c r="T264" s="38"/>
    </row>
    <row r="265" spans="2:26" ht="18.75" customHeight="1">
      <c r="G265" s="11"/>
      <c r="M265" s="11"/>
      <c r="N265" s="11"/>
      <c r="O265" s="6"/>
      <c r="P265" s="6"/>
      <c r="Q265" s="20"/>
      <c r="R265" s="20"/>
      <c r="S265" s="20"/>
    </row>
    <row r="267" spans="2:26" ht="18.75" customHeight="1">
      <c r="J267" s="11"/>
      <c r="K267" s="11"/>
    </row>
    <row r="270" spans="2:26" ht="18.75" customHeight="1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2" spans="2:26" ht="18.75" customHeight="1">
      <c r="P272" s="15"/>
      <c r="T272" s="15"/>
      <c r="V272" s="15"/>
      <c r="Z272" s="15"/>
    </row>
    <row r="275" spans="2:26" ht="18.75" customHeight="1">
      <c r="N275" s="6"/>
      <c r="O275" s="6"/>
      <c r="P275" s="6"/>
      <c r="Q275" s="6"/>
      <c r="R275" s="6"/>
    </row>
    <row r="276" spans="2:26" ht="18.75" customHeight="1">
      <c r="L276" s="11"/>
      <c r="M276" s="11"/>
      <c r="N276" s="6"/>
      <c r="O276" s="6"/>
      <c r="P276" s="6"/>
      <c r="Q276" s="6"/>
      <c r="R276" s="6"/>
    </row>
    <row r="277" spans="2:26" ht="18.75" customHeight="1">
      <c r="N277" s="6"/>
      <c r="O277" s="6"/>
      <c r="P277" s="6"/>
      <c r="Q277" s="6"/>
      <c r="R277" s="6"/>
    </row>
    <row r="279" spans="2:26" ht="18.75" customHeight="1">
      <c r="J279" s="29"/>
      <c r="L279" s="29"/>
      <c r="N279" s="15"/>
      <c r="R279" s="15"/>
      <c r="S279" s="20"/>
      <c r="T279" s="20"/>
      <c r="U279" s="15"/>
      <c r="W279" s="11"/>
      <c r="X279" s="11"/>
      <c r="Z279" s="15"/>
    </row>
    <row r="280" spans="2:26" ht="18.75" customHeight="1">
      <c r="E280" s="11"/>
      <c r="F280" s="11"/>
      <c r="J280" s="29"/>
      <c r="L280" s="29"/>
      <c r="P280" s="29"/>
      <c r="S280" s="20"/>
      <c r="T280" s="20"/>
    </row>
    <row r="282" spans="2:26" ht="18.75" customHeight="1">
      <c r="I282" s="11"/>
      <c r="J282" s="11"/>
    </row>
    <row r="285" spans="2:26" ht="18.75" customHeight="1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7" spans="2:26" ht="18.75" customHeight="1">
      <c r="I287" s="6"/>
      <c r="J287" s="6"/>
      <c r="L287" s="39"/>
      <c r="M287" s="39"/>
    </row>
    <row r="288" spans="2:26" ht="18.75" customHeight="1">
      <c r="G288" s="40"/>
      <c r="H288" s="40"/>
      <c r="I288" s="40"/>
      <c r="J288" s="40"/>
      <c r="L288" s="39"/>
      <c r="M288" s="39"/>
    </row>
  </sheetData>
  <mergeCells count="185">
    <mergeCell ref="D7:E7"/>
    <mergeCell ref="V7:AA7"/>
    <mergeCell ref="D8:E8"/>
    <mergeCell ref="V8:AA8"/>
    <mergeCell ref="D9:E9"/>
    <mergeCell ref="V9:AA9"/>
    <mergeCell ref="A1:S2"/>
    <mergeCell ref="T1:AC2"/>
    <mergeCell ref="D5:E5"/>
    <mergeCell ref="V5:AA5"/>
    <mergeCell ref="D6:E6"/>
    <mergeCell ref="V6:AA6"/>
    <mergeCell ref="D12:E12"/>
    <mergeCell ref="H12:O12"/>
    <mergeCell ref="V12:AA12"/>
    <mergeCell ref="D13:E13"/>
    <mergeCell ref="H13:O13"/>
    <mergeCell ref="V13:AA13"/>
    <mergeCell ref="D10:E10"/>
    <mergeCell ref="H10:O10"/>
    <mergeCell ref="V10:AA10"/>
    <mergeCell ref="D11:E11"/>
    <mergeCell ref="H11:O11"/>
    <mergeCell ref="V11:AA11"/>
    <mergeCell ref="D16:E16"/>
    <mergeCell ref="H16:O16"/>
    <mergeCell ref="V16:AA16"/>
    <mergeCell ref="D17:E17"/>
    <mergeCell ref="H17:O17"/>
    <mergeCell ref="V17:AA17"/>
    <mergeCell ref="D14:E14"/>
    <mergeCell ref="H14:T14"/>
    <mergeCell ref="V14:AA14"/>
    <mergeCell ref="D15:E15"/>
    <mergeCell ref="H15:O15"/>
    <mergeCell ref="V15:AA15"/>
    <mergeCell ref="I24:S24"/>
    <mergeCell ref="U24:V24"/>
    <mergeCell ref="I25:S25"/>
    <mergeCell ref="U25:V25"/>
    <mergeCell ref="I26:S26"/>
    <mergeCell ref="U26:V26"/>
    <mergeCell ref="D18:E18"/>
    <mergeCell ref="V18:AA18"/>
    <mergeCell ref="B21:L21"/>
    <mergeCell ref="H22:H23"/>
    <mergeCell ref="I22:O23"/>
    <mergeCell ref="P22:P23"/>
    <mergeCell ref="R22:V23"/>
    <mergeCell ref="I27:S27"/>
    <mergeCell ref="U27:V27"/>
    <mergeCell ref="E28:F28"/>
    <mergeCell ref="G28:G29"/>
    <mergeCell ref="H28:H29"/>
    <mergeCell ref="I28:I29"/>
    <mergeCell ref="J28:J29"/>
    <mergeCell ref="K28:K29"/>
    <mergeCell ref="L28:L29"/>
    <mergeCell ref="M28:M29"/>
    <mergeCell ref="AA28:AB29"/>
    <mergeCell ref="E29:F29"/>
    <mergeCell ref="S29:T29"/>
    <mergeCell ref="N28:N29"/>
    <mergeCell ref="O28:O29"/>
    <mergeCell ref="P28:P29"/>
    <mergeCell ref="Q28:Q29"/>
    <mergeCell ref="R28:R29"/>
    <mergeCell ref="S28:T28"/>
    <mergeCell ref="I30:J30"/>
    <mergeCell ref="B32:I32"/>
    <mergeCell ref="I33:I34"/>
    <mergeCell ref="J33:K34"/>
    <mergeCell ref="L33:L34"/>
    <mergeCell ref="M33:M34"/>
    <mergeCell ref="U28:V29"/>
    <mergeCell ref="W28:X29"/>
    <mergeCell ref="Y28:Z29"/>
    <mergeCell ref="I37:J37"/>
    <mergeCell ref="K37:L37"/>
    <mergeCell ref="E40:F40"/>
    <mergeCell ref="G40:G41"/>
    <mergeCell ref="H40:I41"/>
    <mergeCell ref="J40:J41"/>
    <mergeCell ref="K40:L40"/>
    <mergeCell ref="O33:P34"/>
    <mergeCell ref="H35:I35"/>
    <mergeCell ref="J35:J36"/>
    <mergeCell ref="K35:L36"/>
    <mergeCell ref="M35:M36"/>
    <mergeCell ref="N35:O35"/>
    <mergeCell ref="P35:Q36"/>
    <mergeCell ref="H36:I36"/>
    <mergeCell ref="N36:O36"/>
    <mergeCell ref="X40:X41"/>
    <mergeCell ref="E41:F41"/>
    <mergeCell ref="K41:L41"/>
    <mergeCell ref="N41:O41"/>
    <mergeCell ref="Q41:R41"/>
    <mergeCell ref="E42:F42"/>
    <mergeCell ref="G42:G43"/>
    <mergeCell ref="H42:I43"/>
    <mergeCell ref="J42:J43"/>
    <mergeCell ref="K42:L42"/>
    <mergeCell ref="M40:M41"/>
    <mergeCell ref="N40:R40"/>
    <mergeCell ref="S40:S41"/>
    <mergeCell ref="T40:T41"/>
    <mergeCell ref="U40:V41"/>
    <mergeCell ref="W40:W41"/>
    <mergeCell ref="X42:X43"/>
    <mergeCell ref="E43:F43"/>
    <mergeCell ref="K43:L43"/>
    <mergeCell ref="N43:O43"/>
    <mergeCell ref="Q43:R43"/>
    <mergeCell ref="E44:F44"/>
    <mergeCell ref="H44:I44"/>
    <mergeCell ref="J44:K44"/>
    <mergeCell ref="M42:M43"/>
    <mergeCell ref="N42:R42"/>
    <mergeCell ref="S42:S43"/>
    <mergeCell ref="T42:T43"/>
    <mergeCell ref="U42:V43"/>
    <mergeCell ref="W42:W43"/>
    <mergeCell ref="Y47:Y48"/>
    <mergeCell ref="D48:E48"/>
    <mergeCell ref="J49:K49"/>
    <mergeCell ref="L49:O49"/>
    <mergeCell ref="J50:K50"/>
    <mergeCell ref="L50:O50"/>
    <mergeCell ref="N47:N48"/>
    <mergeCell ref="P47:P48"/>
    <mergeCell ref="R47:R48"/>
    <mergeCell ref="T47:T48"/>
    <mergeCell ref="V47:V48"/>
    <mergeCell ref="X47:X48"/>
    <mergeCell ref="D47:E47"/>
    <mergeCell ref="F47:F48"/>
    <mergeCell ref="G47:H48"/>
    <mergeCell ref="I47:I48"/>
    <mergeCell ref="J47:J48"/>
    <mergeCell ref="L47:L48"/>
    <mergeCell ref="J51:K51"/>
    <mergeCell ref="L51:P51"/>
    <mergeCell ref="B52:C52"/>
    <mergeCell ref="D52:D53"/>
    <mergeCell ref="E52:F53"/>
    <mergeCell ref="G52:G53"/>
    <mergeCell ref="H52:H53"/>
    <mergeCell ref="I52:I53"/>
    <mergeCell ref="J52:K52"/>
    <mergeCell ref="L52:L53"/>
    <mergeCell ref="AB52:AB53"/>
    <mergeCell ref="B53:C53"/>
    <mergeCell ref="J53:K53"/>
    <mergeCell ref="O53:P53"/>
    <mergeCell ref="W53:X53"/>
    <mergeCell ref="N52:N53"/>
    <mergeCell ref="O52:P52"/>
    <mergeCell ref="Q52:Q53"/>
    <mergeCell ref="S52:T53"/>
    <mergeCell ref="V52:V53"/>
    <mergeCell ref="W52:X52"/>
    <mergeCell ref="F54:G54"/>
    <mergeCell ref="I54:J54"/>
    <mergeCell ref="K54:L54"/>
    <mergeCell ref="D57:N57"/>
    <mergeCell ref="O57:Z57"/>
    <mergeCell ref="D58:N58"/>
    <mergeCell ref="O58:Z58"/>
    <mergeCell ref="Y52:Y53"/>
    <mergeCell ref="AA52:AA53"/>
    <mergeCell ref="AA66:AB66"/>
    <mergeCell ref="D62:N62"/>
    <mergeCell ref="O62:Z62"/>
    <mergeCell ref="K64:L64"/>
    <mergeCell ref="U64:Z64"/>
    <mergeCell ref="E66:F66"/>
    <mergeCell ref="G66:I66"/>
    <mergeCell ref="N66:P66"/>
    <mergeCell ref="D59:N59"/>
    <mergeCell ref="O59:Z59"/>
    <mergeCell ref="D60:N60"/>
    <mergeCell ref="O60:Z60"/>
    <mergeCell ref="D61:N61"/>
    <mergeCell ref="O61:Z61"/>
  </mergeCells>
  <phoneticPr fontId="19" type="noConversion"/>
  <pageMargins left="0.74777776002883911" right="0.74777776002883911" top="0.98416668176651001" bottom="0.98416668176651001" header="0.51166665554046631" footer="0.51166665554046631"/>
  <pageSetup paperSize="9" orientation="portrait" blackAndWhite="1" r:id="rId1"/>
  <rowBreaks count="1" manualBreakCount="1">
    <brk id="38" max="28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A7DB-998B-4036-BF95-EF979CB36215}">
  <sheetPr>
    <tabColor rgb="FF00B0F0"/>
  </sheetPr>
  <dimension ref="A1:IS288"/>
  <sheetViews>
    <sheetView view="pageBreakPreview" zoomScale="110" zoomScaleNormal="100" zoomScaleSheetLayoutView="110" workbookViewId="0">
      <selection activeCell="V18" sqref="V18:AA18"/>
    </sheetView>
  </sheetViews>
  <sheetFormatPr defaultColWidth="0.88671875" defaultRowHeight="18.75" customHeight="1"/>
  <cols>
    <col min="1" max="13" width="2.5546875" style="1" customWidth="1"/>
    <col min="14" max="14" width="2.77734375" style="1" customWidth="1"/>
    <col min="15" max="19" width="2.5546875" style="1" customWidth="1"/>
    <col min="20" max="20" width="3.109375" style="1" customWidth="1"/>
    <col min="21" max="29" width="2.5546875" style="1" customWidth="1"/>
    <col min="30" max="30" width="17.77734375" style="1" customWidth="1"/>
    <col min="31" max="31" width="10.44140625" style="41" customWidth="1"/>
    <col min="32" max="32" width="3.44140625" style="1" customWidth="1"/>
    <col min="33" max="253" width="0.88671875" style="1"/>
    <col min="254" max="16384" width="0.88671875" style="2"/>
  </cols>
  <sheetData>
    <row r="1" spans="1:32" ht="15.95" customHeight="1">
      <c r="A1" s="103" t="s">
        <v>26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7" t="s">
        <v>123</v>
      </c>
      <c r="U1" s="107"/>
      <c r="V1" s="107"/>
      <c r="W1" s="107"/>
      <c r="X1" s="107"/>
      <c r="Y1" s="107"/>
      <c r="Z1" s="107"/>
      <c r="AA1" s="107"/>
      <c r="AB1" s="107"/>
      <c r="AC1" s="108"/>
    </row>
    <row r="2" spans="1:32" ht="15.95" customHeigh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9"/>
      <c r="U2" s="109"/>
      <c r="V2" s="109"/>
      <c r="W2" s="109"/>
      <c r="X2" s="109"/>
      <c r="Y2" s="109"/>
      <c r="Z2" s="109"/>
      <c r="AA2" s="109"/>
      <c r="AB2" s="109"/>
      <c r="AC2" s="110"/>
      <c r="AD2" s="3"/>
    </row>
    <row r="3" spans="1:32" ht="15.95" customHeight="1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32" ht="15.95" customHeight="1">
      <c r="B4" s="1" t="s">
        <v>67</v>
      </c>
      <c r="C4" s="44" t="s">
        <v>66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32" ht="15.95" customHeight="1">
      <c r="C5" s="44"/>
      <c r="D5" s="80" t="s">
        <v>69</v>
      </c>
      <c r="E5" s="80"/>
      <c r="F5" s="2"/>
      <c r="G5" s="44"/>
      <c r="H5" s="6" t="s">
        <v>57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111">
        <f>Data!Q12</f>
        <v>-11.19</v>
      </c>
      <c r="W5" s="111"/>
      <c r="X5" s="111"/>
      <c r="Y5" s="111"/>
      <c r="Z5" s="111"/>
      <c r="AA5" s="111"/>
      <c r="AE5" s="2"/>
      <c r="AF5" s="2"/>
    </row>
    <row r="6" spans="1:32" ht="15.95" customHeight="1">
      <c r="C6" s="44"/>
      <c r="D6" s="80" t="s">
        <v>70</v>
      </c>
      <c r="E6" s="80"/>
      <c r="F6" s="2"/>
      <c r="G6" s="44"/>
      <c r="H6" s="6" t="s">
        <v>58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81">
        <f>Data!M12</f>
        <v>-46.5</v>
      </c>
      <c r="W6" s="81"/>
      <c r="X6" s="81"/>
      <c r="Y6" s="81"/>
      <c r="Z6" s="81"/>
      <c r="AA6" s="81"/>
      <c r="AE6" s="2"/>
      <c r="AF6" s="2"/>
    </row>
    <row r="7" spans="1:32" ht="15.95" customHeight="1">
      <c r="C7" s="44"/>
      <c r="D7" s="80" t="s">
        <v>71</v>
      </c>
      <c r="E7" s="80"/>
      <c r="F7" s="2"/>
      <c r="G7" s="44"/>
      <c r="H7" s="6" t="s">
        <v>56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81">
        <f>Data!J12</f>
        <v>-60.6</v>
      </c>
      <c r="W7" s="81"/>
      <c r="X7" s="81"/>
      <c r="Y7" s="81"/>
      <c r="Z7" s="81"/>
      <c r="AA7" s="81"/>
      <c r="AE7" s="2"/>
      <c r="AF7" s="2"/>
    </row>
    <row r="8" spans="1:32" ht="15.95" customHeight="1">
      <c r="C8" s="44"/>
      <c r="D8" s="80" t="s">
        <v>65</v>
      </c>
      <c r="E8" s="80"/>
      <c r="F8" s="2"/>
      <c r="G8" s="44"/>
      <c r="H8" s="6" t="s">
        <v>64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81">
        <f>Data!L12</f>
        <v>14.100000000000001</v>
      </c>
      <c r="W8" s="81"/>
      <c r="X8" s="81"/>
      <c r="Y8" s="81"/>
      <c r="Z8" s="81"/>
      <c r="AA8" s="81"/>
      <c r="AE8" s="2"/>
      <c r="AF8" s="2"/>
    </row>
    <row r="9" spans="1:32" ht="15.95" customHeight="1">
      <c r="C9" s="44"/>
      <c r="D9" s="80" t="s">
        <v>68</v>
      </c>
      <c r="E9" s="80"/>
      <c r="F9" s="2"/>
      <c r="G9" s="44"/>
      <c r="H9" s="6" t="s">
        <v>63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81">
        <f>V5-V6</f>
        <v>35.31</v>
      </c>
      <c r="W9" s="81"/>
      <c r="X9" s="81"/>
      <c r="Y9" s="81"/>
      <c r="Z9" s="81"/>
      <c r="AA9" s="81"/>
      <c r="AE9" s="2"/>
      <c r="AF9" s="2"/>
    </row>
    <row r="10" spans="1:32" ht="15.95" customHeight="1">
      <c r="C10" s="4"/>
      <c r="D10" s="80" t="s">
        <v>11</v>
      </c>
      <c r="E10" s="80"/>
      <c r="F10" s="5"/>
      <c r="G10" s="5"/>
      <c r="H10" s="102" t="s">
        <v>27</v>
      </c>
      <c r="I10" s="102"/>
      <c r="J10" s="102"/>
      <c r="K10" s="102"/>
      <c r="L10" s="102"/>
      <c r="M10" s="102"/>
      <c r="N10" s="102"/>
      <c r="O10" s="102"/>
      <c r="P10" s="42"/>
      <c r="Q10" s="42"/>
      <c r="R10" s="42"/>
      <c r="S10" s="42"/>
      <c r="T10" s="42"/>
      <c r="U10" s="5"/>
      <c r="V10" s="81">
        <f>Data!T12</f>
        <v>12</v>
      </c>
      <c r="W10" s="81"/>
      <c r="X10" s="81"/>
      <c r="Y10" s="81"/>
      <c r="Z10" s="81"/>
      <c r="AA10" s="81"/>
    </row>
    <row r="11" spans="1:32" ht="15.95" customHeight="1">
      <c r="C11" s="4"/>
      <c r="D11" s="80" t="s">
        <v>14</v>
      </c>
      <c r="E11" s="80"/>
      <c r="F11" s="5"/>
      <c r="G11" s="5"/>
      <c r="H11" s="102" t="s">
        <v>59</v>
      </c>
      <c r="I11" s="102"/>
      <c r="J11" s="102"/>
      <c r="K11" s="102"/>
      <c r="L11" s="102"/>
      <c r="M11" s="102"/>
      <c r="N11" s="102"/>
      <c r="O11" s="102"/>
      <c r="P11" s="42"/>
      <c r="Q11" s="42"/>
      <c r="R11" s="42"/>
      <c r="S11" s="42"/>
      <c r="T11" s="42"/>
      <c r="U11" s="5"/>
      <c r="V11" s="81">
        <f>V12*V10</f>
        <v>6072</v>
      </c>
      <c r="W11" s="81"/>
      <c r="X11" s="81"/>
      <c r="Y11" s="81"/>
      <c r="Z11" s="81"/>
      <c r="AA11" s="81"/>
    </row>
    <row r="12" spans="1:32" ht="15.95" customHeight="1">
      <c r="C12" s="4"/>
      <c r="D12" s="80" t="s">
        <v>6</v>
      </c>
      <c r="E12" s="80"/>
      <c r="F12" s="5"/>
      <c r="G12" s="5"/>
      <c r="H12" s="102" t="s">
        <v>3</v>
      </c>
      <c r="I12" s="102"/>
      <c r="J12" s="102"/>
      <c r="K12" s="102"/>
      <c r="L12" s="102"/>
      <c r="M12" s="102"/>
      <c r="N12" s="102"/>
      <c r="O12" s="102"/>
      <c r="P12" s="42"/>
      <c r="Q12" s="42"/>
      <c r="R12" s="42"/>
      <c r="S12" s="42"/>
      <c r="T12" s="42"/>
      <c r="U12" s="5"/>
      <c r="V12" s="81">
        <v>506</v>
      </c>
      <c r="W12" s="81"/>
      <c r="X12" s="81"/>
      <c r="Y12" s="81"/>
      <c r="Z12" s="81"/>
      <c r="AA12" s="81"/>
    </row>
    <row r="13" spans="1:32" ht="15.95" customHeight="1">
      <c r="C13" s="4"/>
      <c r="D13" s="80" t="s">
        <v>10</v>
      </c>
      <c r="E13" s="80"/>
      <c r="F13" s="5"/>
      <c r="G13" s="5"/>
      <c r="H13" s="102" t="s">
        <v>0</v>
      </c>
      <c r="I13" s="102"/>
      <c r="J13" s="102"/>
      <c r="K13" s="102"/>
      <c r="L13" s="102"/>
      <c r="M13" s="102"/>
      <c r="N13" s="102"/>
      <c r="O13" s="102"/>
      <c r="P13" s="42"/>
      <c r="Q13" s="42"/>
      <c r="R13" s="42"/>
      <c r="S13" s="42"/>
      <c r="T13" s="42"/>
      <c r="U13" s="5"/>
      <c r="V13" s="81">
        <v>3</v>
      </c>
      <c r="W13" s="81"/>
      <c r="X13" s="81"/>
      <c r="Y13" s="81"/>
      <c r="Z13" s="81"/>
      <c r="AA13" s="81"/>
    </row>
    <row r="14" spans="1:32" ht="15.95" customHeight="1">
      <c r="C14" s="4"/>
      <c r="D14" s="80" t="s">
        <v>23</v>
      </c>
      <c r="E14" s="80"/>
      <c r="F14" s="5"/>
      <c r="G14" s="5"/>
      <c r="H14" s="102" t="s">
        <v>25</v>
      </c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5"/>
      <c r="V14" s="81">
        <v>3</v>
      </c>
      <c r="W14" s="81"/>
      <c r="X14" s="81"/>
      <c r="Y14" s="81"/>
      <c r="Z14" s="81"/>
      <c r="AA14" s="81"/>
    </row>
    <row r="15" spans="1:32" ht="15.95" customHeight="1">
      <c r="C15" s="4"/>
      <c r="D15" s="80" t="s">
        <v>18</v>
      </c>
      <c r="E15" s="80"/>
      <c r="F15" s="5"/>
      <c r="G15" s="5"/>
      <c r="H15" s="102" t="s">
        <v>1</v>
      </c>
      <c r="I15" s="102"/>
      <c r="J15" s="102"/>
      <c r="K15" s="102"/>
      <c r="L15" s="102"/>
      <c r="M15" s="102"/>
      <c r="N15" s="102"/>
      <c r="O15" s="102"/>
      <c r="P15" s="42"/>
      <c r="Q15" s="42"/>
      <c r="R15" s="42"/>
      <c r="S15" s="42"/>
      <c r="T15" s="42"/>
      <c r="U15" s="5"/>
      <c r="V15" s="81">
        <f>AE15</f>
        <v>0.26544060653247886</v>
      </c>
      <c r="W15" s="81"/>
      <c r="X15" s="81"/>
      <c r="Y15" s="81"/>
      <c r="Z15" s="81"/>
      <c r="AA15" s="81"/>
      <c r="AD15" s="7" t="s">
        <v>62</v>
      </c>
      <c r="AE15" s="41">
        <f>V16/SQRT(9.81*V10)</f>
        <v>0.26544060653247886</v>
      </c>
    </row>
    <row r="16" spans="1:32" ht="15.95" customHeight="1">
      <c r="C16" s="4"/>
      <c r="D16" s="80" t="s">
        <v>13</v>
      </c>
      <c r="E16" s="80"/>
      <c r="F16" s="5"/>
      <c r="G16" s="5"/>
      <c r="H16" s="102" t="s">
        <v>28</v>
      </c>
      <c r="I16" s="102"/>
      <c r="J16" s="102"/>
      <c r="K16" s="102"/>
      <c r="L16" s="102"/>
      <c r="M16" s="102"/>
      <c r="N16" s="102"/>
      <c r="O16" s="102"/>
      <c r="P16" s="42"/>
      <c r="Q16" s="42"/>
      <c r="R16" s="42"/>
      <c r="S16" s="42"/>
      <c r="T16" s="42"/>
      <c r="U16" s="5"/>
      <c r="V16" s="81">
        <f>Data!U12</f>
        <v>2.88</v>
      </c>
      <c r="W16" s="81"/>
      <c r="X16" s="81"/>
      <c r="Y16" s="81"/>
      <c r="Z16" s="81"/>
      <c r="AA16" s="81"/>
    </row>
    <row r="17" spans="2:32" ht="15.95" customHeight="1">
      <c r="C17" s="4"/>
      <c r="D17" s="80" t="s">
        <v>61</v>
      </c>
      <c r="E17" s="80"/>
      <c r="F17" s="5"/>
      <c r="G17" s="5"/>
      <c r="H17" s="102" t="s">
        <v>29</v>
      </c>
      <c r="I17" s="102"/>
      <c r="J17" s="102"/>
      <c r="K17" s="102"/>
      <c r="L17" s="102"/>
      <c r="M17" s="102"/>
      <c r="N17" s="102"/>
      <c r="O17" s="102"/>
      <c r="P17" s="42"/>
      <c r="Q17" s="42"/>
      <c r="R17" s="42"/>
      <c r="S17" s="42"/>
      <c r="T17" s="42"/>
      <c r="V17" s="81">
        <v>1.92E-3</v>
      </c>
      <c r="W17" s="81"/>
      <c r="X17" s="81"/>
      <c r="Y17" s="81"/>
      <c r="Z17" s="81"/>
      <c r="AA17" s="81"/>
      <c r="AD17" s="6"/>
    </row>
    <row r="18" spans="2:32" ht="15.95" customHeight="1">
      <c r="C18" s="4"/>
      <c r="D18" s="80" t="s">
        <v>104</v>
      </c>
      <c r="E18" s="80"/>
      <c r="F18" s="5"/>
      <c r="G18" s="5"/>
      <c r="H18" s="42" t="s">
        <v>105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V18" s="81">
        <f>V5-V6</f>
        <v>35.31</v>
      </c>
      <c r="W18" s="81"/>
      <c r="X18" s="81"/>
      <c r="Y18" s="81"/>
      <c r="Z18" s="81"/>
      <c r="AA18" s="81"/>
      <c r="AD18" s="6" t="s">
        <v>111</v>
      </c>
    </row>
    <row r="19" spans="2:32" ht="15.95" customHeight="1">
      <c r="C19" s="4"/>
      <c r="D19" s="8"/>
      <c r="E19" s="8"/>
      <c r="F19" s="5"/>
      <c r="G19" s="64"/>
      <c r="H19" s="42"/>
      <c r="I19" s="42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V19" s="5"/>
      <c r="W19" s="9"/>
    </row>
    <row r="20" spans="2:32" ht="15.95" customHeight="1">
      <c r="C20" s="4"/>
      <c r="D20" s="8"/>
      <c r="E20" s="8"/>
      <c r="F20" s="5"/>
      <c r="G20" s="64"/>
      <c r="H20" s="2"/>
      <c r="I20" s="42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V20" s="5"/>
      <c r="W20" s="9"/>
    </row>
    <row r="21" spans="2:32" ht="15.95" customHeight="1">
      <c r="B21" s="99" t="s">
        <v>72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</row>
    <row r="22" spans="2:32" ht="15.95" customHeight="1">
      <c r="G22" s="1" t="s">
        <v>30</v>
      </c>
      <c r="H22" s="82" t="s">
        <v>8</v>
      </c>
      <c r="I22" s="82" t="s">
        <v>31</v>
      </c>
      <c r="J22" s="82"/>
      <c r="K22" s="82"/>
      <c r="L22" s="82"/>
      <c r="M22" s="82"/>
      <c r="N22" s="82"/>
      <c r="O22" s="82"/>
      <c r="P22" s="82" t="s">
        <v>21</v>
      </c>
      <c r="Q22" s="1" t="s">
        <v>10</v>
      </c>
      <c r="R22" s="96" t="s">
        <v>32</v>
      </c>
      <c r="S22" s="96"/>
      <c r="T22" s="96"/>
      <c r="U22" s="96"/>
      <c r="V22" s="96"/>
    </row>
    <row r="23" spans="2:32" ht="15.95" customHeight="1">
      <c r="G23" s="10" t="s">
        <v>11</v>
      </c>
      <c r="H23" s="82"/>
      <c r="I23" s="82"/>
      <c r="J23" s="82"/>
      <c r="K23" s="82"/>
      <c r="L23" s="82"/>
      <c r="M23" s="82"/>
      <c r="N23" s="82"/>
      <c r="O23" s="82"/>
      <c r="P23" s="82"/>
      <c r="Q23" s="10" t="s">
        <v>11</v>
      </c>
      <c r="R23" s="96"/>
      <c r="S23" s="96"/>
      <c r="T23" s="96"/>
      <c r="U23" s="96"/>
      <c r="V23" s="96"/>
      <c r="AD23" s="2"/>
      <c r="AE23" s="2"/>
      <c r="AF23" s="2"/>
    </row>
    <row r="24" spans="2:32" ht="15.95" customHeight="1">
      <c r="H24" s="1" t="s">
        <v>33</v>
      </c>
      <c r="I24" s="96" t="s">
        <v>34</v>
      </c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1" t="s">
        <v>15</v>
      </c>
      <c r="U24" s="91">
        <v>1</v>
      </c>
      <c r="V24" s="91"/>
      <c r="AD24" s="2"/>
      <c r="AE24" s="2"/>
      <c r="AF24" s="2"/>
    </row>
    <row r="25" spans="2:32" ht="15.95" customHeight="1">
      <c r="H25" s="1" t="s">
        <v>35</v>
      </c>
      <c r="I25" s="96" t="s">
        <v>36</v>
      </c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1" t="s">
        <v>15</v>
      </c>
      <c r="U25" s="91">
        <v>1</v>
      </c>
      <c r="V25" s="91"/>
      <c r="AD25" s="2"/>
      <c r="AE25" s="2"/>
      <c r="AF25" s="2"/>
    </row>
    <row r="26" spans="2:32" ht="15.95" customHeight="1">
      <c r="H26" s="1" t="s">
        <v>37</v>
      </c>
      <c r="I26" s="96" t="s">
        <v>38</v>
      </c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1" t="s">
        <v>15</v>
      </c>
      <c r="U26" s="91">
        <v>1.1000000000000001</v>
      </c>
      <c r="V26" s="91"/>
      <c r="AD26" s="2"/>
      <c r="AE26" s="2"/>
      <c r="AF26" s="2"/>
    </row>
    <row r="27" spans="2:32" ht="15.95" customHeight="1">
      <c r="H27" s="1" t="s">
        <v>39</v>
      </c>
      <c r="I27" s="96" t="s">
        <v>40</v>
      </c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1" t="s">
        <v>15</v>
      </c>
      <c r="U27" s="98">
        <v>1</v>
      </c>
      <c r="V27" s="98"/>
    </row>
    <row r="28" spans="2:32" ht="15.95" customHeight="1">
      <c r="E28" s="82" t="s">
        <v>30</v>
      </c>
      <c r="F28" s="82"/>
      <c r="G28" s="82" t="s">
        <v>8</v>
      </c>
      <c r="H28" s="82">
        <v>2</v>
      </c>
      <c r="I28" s="82" t="s">
        <v>7</v>
      </c>
      <c r="J28" s="100">
        <f>U24</f>
        <v>1</v>
      </c>
      <c r="K28" s="82" t="s">
        <v>7</v>
      </c>
      <c r="L28" s="100">
        <f>U25</f>
        <v>1</v>
      </c>
      <c r="M28" s="82" t="s">
        <v>7</v>
      </c>
      <c r="N28" s="100">
        <f>U26</f>
        <v>1.1000000000000001</v>
      </c>
      <c r="O28" s="82" t="s">
        <v>7</v>
      </c>
      <c r="P28" s="100">
        <f>U27</f>
        <v>1</v>
      </c>
      <c r="Q28" s="82" t="s">
        <v>7</v>
      </c>
      <c r="R28" s="96" t="s">
        <v>22</v>
      </c>
      <c r="S28" s="91">
        <f>V13</f>
        <v>3</v>
      </c>
      <c r="T28" s="91"/>
      <c r="U28" s="82" t="s">
        <v>41</v>
      </c>
      <c r="V28" s="82"/>
      <c r="W28" s="96" t="s">
        <v>2</v>
      </c>
      <c r="X28" s="96"/>
      <c r="Y28" s="95">
        <f>V15</f>
        <v>0.26544060653247886</v>
      </c>
      <c r="Z28" s="95"/>
      <c r="AA28" s="96" t="s">
        <v>42</v>
      </c>
      <c r="AB28" s="96"/>
    </row>
    <row r="29" spans="2:32" ht="15.95" customHeight="1">
      <c r="E29" s="91">
        <f>V10</f>
        <v>12</v>
      </c>
      <c r="F29" s="91"/>
      <c r="G29" s="82"/>
      <c r="H29" s="82"/>
      <c r="I29" s="82"/>
      <c r="J29" s="101"/>
      <c r="K29" s="82"/>
      <c r="L29" s="101"/>
      <c r="M29" s="82"/>
      <c r="N29" s="101"/>
      <c r="O29" s="82"/>
      <c r="P29" s="101"/>
      <c r="Q29" s="82"/>
      <c r="R29" s="96"/>
      <c r="S29" s="91">
        <f>E29</f>
        <v>12</v>
      </c>
      <c r="T29" s="91"/>
      <c r="U29" s="82"/>
      <c r="V29" s="82"/>
      <c r="W29" s="96"/>
      <c r="X29" s="96"/>
      <c r="Y29" s="95"/>
      <c r="Z29" s="95"/>
      <c r="AA29" s="96"/>
      <c r="AB29" s="96"/>
    </row>
    <row r="30" spans="2:32" ht="15.95" customHeight="1">
      <c r="G30" s="1" t="s">
        <v>30</v>
      </c>
      <c r="H30" s="1" t="s">
        <v>8</v>
      </c>
      <c r="I30" s="98">
        <f>(E29*H28*J28*L28*N28*P28*((S28/S29)^0.65)*(Y28^0.43))</f>
        <v>6.0613714319773919</v>
      </c>
      <c r="J30" s="98"/>
      <c r="K30" s="11" t="s">
        <v>19</v>
      </c>
    </row>
    <row r="31" spans="2:32" ht="15.95" customHeight="1">
      <c r="I31" s="11"/>
      <c r="J31" s="11"/>
      <c r="K31" s="11"/>
    </row>
    <row r="32" spans="2:32" ht="15.95" customHeight="1">
      <c r="B32" s="99" t="s">
        <v>73</v>
      </c>
      <c r="C32" s="99"/>
      <c r="D32" s="99"/>
      <c r="E32" s="99"/>
      <c r="F32" s="99"/>
      <c r="G32" s="99"/>
      <c r="H32" s="99"/>
      <c r="I32" s="99"/>
      <c r="J32" s="6"/>
      <c r="K32" s="6"/>
      <c r="L32" s="6"/>
      <c r="M32" s="6"/>
    </row>
    <row r="33" spans="2:31" ht="15.95" customHeight="1">
      <c r="H33" s="1" t="s">
        <v>30</v>
      </c>
      <c r="I33" s="82" t="s">
        <v>8</v>
      </c>
      <c r="J33" s="91">
        <v>1.5</v>
      </c>
      <c r="K33" s="91"/>
      <c r="L33" s="91" t="s">
        <v>7</v>
      </c>
      <c r="M33" s="82" t="s">
        <v>16</v>
      </c>
      <c r="N33" s="12" t="s">
        <v>11</v>
      </c>
      <c r="O33" s="82" t="s">
        <v>44</v>
      </c>
      <c r="P33" s="82"/>
    </row>
    <row r="34" spans="2:31" ht="15.95" customHeight="1">
      <c r="H34" s="1" t="s">
        <v>10</v>
      </c>
      <c r="I34" s="82"/>
      <c r="J34" s="91"/>
      <c r="K34" s="91"/>
      <c r="L34" s="91"/>
      <c r="M34" s="82"/>
      <c r="N34" s="12" t="s">
        <v>10</v>
      </c>
      <c r="O34" s="82"/>
      <c r="P34" s="82"/>
    </row>
    <row r="35" spans="2:31" ht="15.95" customHeight="1">
      <c r="H35" s="82" t="s">
        <v>20</v>
      </c>
      <c r="I35" s="82"/>
      <c r="J35" s="82" t="s">
        <v>8</v>
      </c>
      <c r="K35" s="82">
        <v>1.5</v>
      </c>
      <c r="L35" s="82"/>
      <c r="M35" s="82" t="s">
        <v>16</v>
      </c>
      <c r="N35" s="91">
        <f>V10</f>
        <v>12</v>
      </c>
      <c r="O35" s="91"/>
      <c r="P35" s="82" t="s">
        <v>44</v>
      </c>
      <c r="Q35" s="82"/>
    </row>
    <row r="36" spans="2:31" ht="15.95" customHeight="1">
      <c r="H36" s="91">
        <f>V13</f>
        <v>3</v>
      </c>
      <c r="I36" s="91"/>
      <c r="J36" s="82"/>
      <c r="K36" s="82"/>
      <c r="L36" s="82"/>
      <c r="M36" s="82"/>
      <c r="N36" s="91">
        <f>V13</f>
        <v>3</v>
      </c>
      <c r="O36" s="91"/>
      <c r="P36" s="82"/>
      <c r="Q36" s="82"/>
    </row>
    <row r="37" spans="2:31" ht="15.95" customHeight="1">
      <c r="H37" s="1" t="s">
        <v>30</v>
      </c>
      <c r="I37" s="82" t="s">
        <v>8</v>
      </c>
      <c r="J37" s="82"/>
      <c r="K37" s="98">
        <f>H36*K35*((N35/N36)^0.3)</f>
        <v>6.8207245492967914</v>
      </c>
      <c r="L37" s="98"/>
      <c r="M37" s="11" t="s">
        <v>19</v>
      </c>
    </row>
    <row r="38" spans="2:31" ht="15.95" customHeight="1">
      <c r="K38" s="11"/>
      <c r="L38" s="11"/>
      <c r="M38" s="11"/>
    </row>
    <row r="39" spans="2:31" ht="15.95" customHeight="1">
      <c r="B39" s="45" t="s">
        <v>74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2"/>
    </row>
    <row r="40" spans="2:31" ht="15.95" customHeight="1">
      <c r="E40" s="82" t="s">
        <v>10</v>
      </c>
      <c r="F40" s="82"/>
      <c r="G40" s="82" t="s">
        <v>8</v>
      </c>
      <c r="H40" s="82">
        <v>5.5</v>
      </c>
      <c r="I40" s="82"/>
      <c r="J40" s="91" t="s">
        <v>7</v>
      </c>
      <c r="K40" s="82" t="s">
        <v>46</v>
      </c>
      <c r="L40" s="82"/>
      <c r="M40" s="82" t="s">
        <v>17</v>
      </c>
      <c r="N40" s="82" t="s">
        <v>46</v>
      </c>
      <c r="O40" s="82"/>
      <c r="P40" s="82"/>
      <c r="Q40" s="82"/>
      <c r="R40" s="82"/>
      <c r="S40" s="82" t="s">
        <v>12</v>
      </c>
      <c r="T40" s="82">
        <v>1</v>
      </c>
      <c r="U40" s="96" t="s">
        <v>47</v>
      </c>
      <c r="V40" s="96"/>
      <c r="W40" s="82">
        <v>1</v>
      </c>
      <c r="X40" s="82" t="s">
        <v>9</v>
      </c>
    </row>
    <row r="41" spans="2:31" ht="15.95" customHeight="1">
      <c r="E41" s="82" t="s">
        <v>11</v>
      </c>
      <c r="F41" s="82"/>
      <c r="G41" s="82"/>
      <c r="H41" s="82"/>
      <c r="I41" s="82"/>
      <c r="J41" s="91"/>
      <c r="K41" s="91" t="s">
        <v>11</v>
      </c>
      <c r="L41" s="91"/>
      <c r="M41" s="82"/>
      <c r="N41" s="82">
        <v>11.5</v>
      </c>
      <c r="O41" s="82"/>
      <c r="P41" s="1" t="s">
        <v>7</v>
      </c>
      <c r="Q41" s="82" t="s">
        <v>11</v>
      </c>
      <c r="R41" s="82"/>
      <c r="S41" s="82"/>
      <c r="T41" s="82"/>
      <c r="U41" s="96"/>
      <c r="V41" s="96"/>
      <c r="W41" s="82"/>
      <c r="X41" s="82"/>
    </row>
    <row r="42" spans="2:31" ht="15.95" customHeight="1">
      <c r="E42" s="91">
        <f>V13</f>
        <v>3</v>
      </c>
      <c r="F42" s="82"/>
      <c r="G42" s="82" t="s">
        <v>8</v>
      </c>
      <c r="H42" s="82">
        <v>5.5</v>
      </c>
      <c r="I42" s="82"/>
      <c r="J42" s="91" t="s">
        <v>7</v>
      </c>
      <c r="K42" s="82" t="s">
        <v>46</v>
      </c>
      <c r="L42" s="82"/>
      <c r="M42" s="82" t="s">
        <v>17</v>
      </c>
      <c r="N42" s="82" t="s">
        <v>46</v>
      </c>
      <c r="O42" s="82"/>
      <c r="P42" s="82"/>
      <c r="Q42" s="82"/>
      <c r="R42" s="82"/>
      <c r="S42" s="82" t="s">
        <v>12</v>
      </c>
      <c r="T42" s="82">
        <v>1</v>
      </c>
      <c r="U42" s="96" t="s">
        <v>47</v>
      </c>
      <c r="V42" s="96"/>
      <c r="W42" s="82">
        <v>1</v>
      </c>
      <c r="X42" s="82" t="s">
        <v>9</v>
      </c>
      <c r="AD42" s="13">
        <f>E42/E43</f>
        <v>0.25</v>
      </c>
      <c r="AE42" s="13">
        <f>5.5*(AD43/K43)*(((AD43/(N43*Q43))+1)^1.7-1)</f>
        <v>0.2500431784095215</v>
      </c>
    </row>
    <row r="43" spans="2:31" ht="15.95" customHeight="1">
      <c r="E43" s="91">
        <f>V10</f>
        <v>12</v>
      </c>
      <c r="F43" s="91"/>
      <c r="G43" s="82"/>
      <c r="H43" s="82"/>
      <c r="I43" s="82"/>
      <c r="J43" s="91"/>
      <c r="K43" s="91">
        <f>V10</f>
        <v>12</v>
      </c>
      <c r="L43" s="91"/>
      <c r="M43" s="82"/>
      <c r="N43" s="82">
        <v>11.5</v>
      </c>
      <c r="O43" s="82"/>
      <c r="P43" s="1" t="s">
        <v>7</v>
      </c>
      <c r="Q43" s="91">
        <f>V10</f>
        <v>12</v>
      </c>
      <c r="R43" s="82"/>
      <c r="S43" s="82"/>
      <c r="T43" s="82"/>
      <c r="U43" s="96"/>
      <c r="V43" s="96"/>
      <c r="W43" s="82"/>
      <c r="X43" s="82"/>
      <c r="AD43" s="14">
        <v>6.6</v>
      </c>
      <c r="AE43" s="41" t="str">
        <f>IF(ABS(AE42-AD42)&lt;0.01,"OK","NG")</f>
        <v>OK</v>
      </c>
    </row>
    <row r="44" spans="2:31" ht="15.95" customHeight="1">
      <c r="E44" s="82" t="s">
        <v>46</v>
      </c>
      <c r="F44" s="82"/>
      <c r="G44" s="1" t="s">
        <v>8</v>
      </c>
      <c r="H44" s="98">
        <f>AD43</f>
        <v>6.6</v>
      </c>
      <c r="I44" s="98"/>
      <c r="J44" s="91" t="s">
        <v>19</v>
      </c>
      <c r="K44" s="91"/>
      <c r="L44" s="11"/>
    </row>
    <row r="45" spans="2:31" ht="15.95" customHeight="1">
      <c r="K45" s="11"/>
      <c r="L45" s="11"/>
      <c r="M45" s="11"/>
    </row>
    <row r="46" spans="2:31" ht="15.95" customHeight="1">
      <c r="B46" s="45" t="s">
        <v>75</v>
      </c>
      <c r="C46" s="2"/>
      <c r="D46" s="45"/>
      <c r="E46" s="45"/>
      <c r="F46" s="45"/>
      <c r="G46" s="45"/>
      <c r="H46" s="45"/>
      <c r="I46" s="45"/>
      <c r="J46" s="45"/>
      <c r="K46" s="45"/>
      <c r="L46" s="45"/>
      <c r="M46" s="45"/>
    </row>
    <row r="47" spans="2:31" ht="15.95" customHeight="1">
      <c r="C47" s="6"/>
      <c r="D47" s="82" t="s">
        <v>30</v>
      </c>
      <c r="E47" s="82"/>
      <c r="F47" s="82" t="s">
        <v>8</v>
      </c>
      <c r="G47" s="82" t="s">
        <v>4</v>
      </c>
      <c r="H47" s="82"/>
      <c r="I47" s="82" t="s">
        <v>24</v>
      </c>
      <c r="J47" s="82" t="s">
        <v>16</v>
      </c>
      <c r="K47" s="1" t="s">
        <v>49</v>
      </c>
      <c r="L47" s="82" t="s">
        <v>5</v>
      </c>
      <c r="M47" s="15">
        <v>0.62</v>
      </c>
      <c r="N47" s="82" t="s">
        <v>16</v>
      </c>
      <c r="O47" s="1" t="s">
        <v>11</v>
      </c>
      <c r="P47" s="82" t="s">
        <v>5</v>
      </c>
      <c r="Q47" s="15">
        <v>0.46</v>
      </c>
      <c r="R47" s="82" t="s">
        <v>18</v>
      </c>
      <c r="S47" s="15">
        <v>0.2</v>
      </c>
      <c r="T47" s="82" t="s">
        <v>16</v>
      </c>
      <c r="U47" s="1" t="s">
        <v>10</v>
      </c>
      <c r="V47" s="82" t="s">
        <v>5</v>
      </c>
      <c r="W47" s="15">
        <v>0.08</v>
      </c>
      <c r="X47" s="82" t="s">
        <v>12</v>
      </c>
      <c r="Y47" s="82">
        <v>1</v>
      </c>
    </row>
    <row r="48" spans="2:31" ht="15.95" customHeight="1">
      <c r="C48" s="6"/>
      <c r="D48" s="82" t="s">
        <v>10</v>
      </c>
      <c r="E48" s="82"/>
      <c r="F48" s="82"/>
      <c r="G48" s="82"/>
      <c r="H48" s="82"/>
      <c r="I48" s="82"/>
      <c r="J48" s="82"/>
      <c r="K48" s="1" t="s">
        <v>10</v>
      </c>
      <c r="L48" s="82"/>
      <c r="N48" s="82"/>
      <c r="O48" s="1" t="s">
        <v>10</v>
      </c>
      <c r="P48" s="82"/>
      <c r="R48" s="82"/>
      <c r="T48" s="82"/>
      <c r="U48" s="16" t="s">
        <v>50</v>
      </c>
      <c r="V48" s="82"/>
      <c r="X48" s="82"/>
      <c r="Y48" s="82"/>
    </row>
    <row r="49" spans="2:28" ht="15.95" customHeight="1">
      <c r="C49" s="6"/>
      <c r="D49" s="6"/>
      <c r="E49" s="6"/>
      <c r="F49" s="6"/>
      <c r="G49" s="6"/>
      <c r="H49" s="1" t="s">
        <v>24</v>
      </c>
      <c r="I49" s="1" t="s">
        <v>15</v>
      </c>
      <c r="J49" s="82">
        <v>1.3</v>
      </c>
      <c r="K49" s="82"/>
      <c r="L49" s="96" t="s">
        <v>51</v>
      </c>
      <c r="M49" s="96"/>
      <c r="N49" s="96"/>
      <c r="O49" s="96"/>
      <c r="P49" s="6"/>
    </row>
    <row r="50" spans="2:28" ht="15.95" customHeight="1">
      <c r="C50" s="6"/>
      <c r="D50" s="6"/>
      <c r="E50" s="6"/>
      <c r="F50" s="6"/>
      <c r="G50" s="6"/>
      <c r="J50" s="91">
        <v>1</v>
      </c>
      <c r="K50" s="91"/>
      <c r="L50" s="96" t="s">
        <v>52</v>
      </c>
      <c r="M50" s="96"/>
      <c r="N50" s="96"/>
      <c r="O50" s="96"/>
      <c r="P50" s="6"/>
    </row>
    <row r="51" spans="2:28" ht="15.95" customHeight="1">
      <c r="C51" s="6"/>
      <c r="D51" s="6"/>
      <c r="E51" s="6"/>
      <c r="F51" s="6"/>
      <c r="G51" s="6"/>
      <c r="J51" s="82">
        <v>0.7</v>
      </c>
      <c r="K51" s="82"/>
      <c r="L51" s="96" t="s">
        <v>53</v>
      </c>
      <c r="M51" s="96"/>
      <c r="N51" s="96"/>
      <c r="O51" s="96"/>
      <c r="P51" s="96"/>
    </row>
    <row r="52" spans="2:28" ht="15.95" customHeight="1">
      <c r="B52" s="82" t="s">
        <v>30</v>
      </c>
      <c r="C52" s="82"/>
      <c r="D52" s="82" t="s">
        <v>8</v>
      </c>
      <c r="E52" s="82">
        <v>0.32</v>
      </c>
      <c r="F52" s="82"/>
      <c r="G52" s="82" t="s">
        <v>7</v>
      </c>
      <c r="H52" s="97">
        <v>1</v>
      </c>
      <c r="I52" s="82" t="s">
        <v>16</v>
      </c>
      <c r="J52" s="93">
        <f>V14</f>
        <v>3</v>
      </c>
      <c r="K52" s="93"/>
      <c r="L52" s="82" t="s">
        <v>5</v>
      </c>
      <c r="M52" s="15">
        <v>0.62</v>
      </c>
      <c r="N52" s="82" t="s">
        <v>16</v>
      </c>
      <c r="O52" s="91">
        <f>V10</f>
        <v>12</v>
      </c>
      <c r="P52" s="82"/>
      <c r="Q52" s="82" t="s">
        <v>5</v>
      </c>
      <c r="R52" s="15">
        <v>0.46</v>
      </c>
      <c r="S52" s="95">
        <f>V15</f>
        <v>0.26544060653247886</v>
      </c>
      <c r="T52" s="95"/>
      <c r="U52" s="15">
        <v>0.2</v>
      </c>
      <c r="V52" s="82" t="s">
        <v>16</v>
      </c>
      <c r="W52" s="91">
        <f>V13</f>
        <v>3</v>
      </c>
      <c r="X52" s="91"/>
      <c r="Y52" s="82" t="s">
        <v>5</v>
      </c>
      <c r="Z52" s="17">
        <v>0.08</v>
      </c>
      <c r="AA52" s="82" t="s">
        <v>12</v>
      </c>
      <c r="AB52" s="82">
        <v>1</v>
      </c>
    </row>
    <row r="53" spans="2:28" ht="15.95" customHeight="1">
      <c r="B53" s="91">
        <f>V13</f>
        <v>3</v>
      </c>
      <c r="C53" s="91"/>
      <c r="D53" s="82"/>
      <c r="E53" s="82"/>
      <c r="F53" s="82"/>
      <c r="G53" s="82"/>
      <c r="H53" s="97"/>
      <c r="I53" s="82"/>
      <c r="J53" s="93">
        <f>V13</f>
        <v>3</v>
      </c>
      <c r="K53" s="93"/>
      <c r="L53" s="82"/>
      <c r="N53" s="82"/>
      <c r="O53" s="93">
        <f>V13</f>
        <v>3</v>
      </c>
      <c r="P53" s="93"/>
      <c r="Q53" s="82"/>
      <c r="S53" s="95"/>
      <c r="T53" s="95"/>
      <c r="V53" s="82"/>
      <c r="W53" s="94">
        <f>V17</f>
        <v>1.92E-3</v>
      </c>
      <c r="X53" s="94"/>
      <c r="Y53" s="82"/>
      <c r="AA53" s="82"/>
      <c r="AB53" s="82"/>
    </row>
    <row r="54" spans="2:28" ht="15.95" customHeight="1">
      <c r="C54" s="6"/>
      <c r="D54" s="6"/>
      <c r="E54" s="6"/>
      <c r="F54" s="82" t="s">
        <v>46</v>
      </c>
      <c r="G54" s="82"/>
      <c r="H54" s="1" t="s">
        <v>8</v>
      </c>
      <c r="I54" s="90">
        <f>(B53*E52*H52*((J52/J53)^0.62)*((O52/O53)^0.46)*(S52^0.2)*((W52/W53)^0.08))+1</f>
        <v>3.50909961236969</v>
      </c>
      <c r="J54" s="90"/>
      <c r="K54" s="91" t="s">
        <v>19</v>
      </c>
      <c r="L54" s="91"/>
      <c r="M54" s="18"/>
      <c r="N54" s="18"/>
      <c r="O54" s="18"/>
    </row>
    <row r="55" spans="2:28" ht="15.95" customHeight="1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28" ht="15.95" customHeight="1">
      <c r="B56" s="1" t="s">
        <v>67</v>
      </c>
      <c r="C56" s="45" t="s">
        <v>76</v>
      </c>
      <c r="D56" s="2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2:28" ht="15.95" customHeight="1">
      <c r="C57" s="6"/>
      <c r="D57" s="92" t="s">
        <v>77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 t="s">
        <v>60</v>
      </c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spans="2:28" ht="15.95" customHeight="1">
      <c r="C58" s="6"/>
      <c r="D58" s="88" t="s">
        <v>54</v>
      </c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9">
        <f>I30</f>
        <v>6.0613714319773919</v>
      </c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2:28" ht="15.95" customHeight="1">
      <c r="C59" s="6"/>
      <c r="D59" s="88" t="s">
        <v>43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9">
        <f>K37</f>
        <v>6.8207245492967914</v>
      </c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2:28" ht="15.95" customHeight="1">
      <c r="C60" s="6"/>
      <c r="D60" s="88" t="s">
        <v>45</v>
      </c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9">
        <f>AD43</f>
        <v>6.6</v>
      </c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2:28" ht="15.95" customHeight="1">
      <c r="B61" s="6"/>
      <c r="C61" s="6"/>
      <c r="D61" s="88" t="s">
        <v>48</v>
      </c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9">
        <f>I54</f>
        <v>3.50909961236969</v>
      </c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2:28" ht="15.95" customHeight="1">
      <c r="D62" s="85" t="s">
        <v>55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6">
        <f>AVERAGE(O58:Z61)</f>
        <v>5.7477988984109682</v>
      </c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2:28" ht="15.95" customHeight="1">
      <c r="H63" s="7"/>
      <c r="J63" s="7"/>
      <c r="K63" s="7"/>
      <c r="N63" s="6"/>
      <c r="O63" s="6"/>
    </row>
    <row r="64" spans="2:28" ht="15.95" customHeight="1">
      <c r="C64" s="4"/>
      <c r="D64" s="42" t="s">
        <v>106</v>
      </c>
      <c r="E64" s="8"/>
      <c r="F64" s="5"/>
      <c r="G64" s="64"/>
      <c r="H64" s="2"/>
      <c r="I64" s="42"/>
      <c r="J64" s="43"/>
      <c r="K64" s="82" t="s">
        <v>78</v>
      </c>
      <c r="L64" s="82"/>
      <c r="M64" s="43"/>
      <c r="N64" s="2"/>
      <c r="O64" s="2"/>
      <c r="P64" s="43"/>
      <c r="Q64" s="43"/>
      <c r="R64" s="43"/>
      <c r="S64" s="43"/>
      <c r="T64" s="43"/>
      <c r="U64" s="83">
        <f>IF(O62&gt;=V18,V18,O62)</f>
        <v>5.7477988984109682</v>
      </c>
      <c r="V64" s="83"/>
      <c r="W64" s="83"/>
      <c r="X64" s="83"/>
      <c r="Y64" s="83"/>
      <c r="Z64" s="83"/>
      <c r="AA64" s="2"/>
    </row>
    <row r="65" spans="2:32" ht="15.95" customHeight="1">
      <c r="C65" s="4"/>
      <c r="D65" s="42"/>
      <c r="E65" s="8"/>
      <c r="F65" s="5"/>
      <c r="G65" s="64"/>
      <c r="H65" s="2"/>
      <c r="I65" s="42"/>
      <c r="J65" s="43"/>
      <c r="M65" s="43"/>
      <c r="N65" s="2"/>
      <c r="O65" s="2"/>
      <c r="P65" s="43"/>
      <c r="Q65" s="43"/>
      <c r="R65" s="43"/>
      <c r="S65" s="43"/>
      <c r="T65" s="43"/>
      <c r="U65" s="51"/>
      <c r="V65" s="51"/>
      <c r="W65" s="51"/>
      <c r="X65" s="51"/>
      <c r="Y65" s="51"/>
      <c r="Z65" s="51"/>
      <c r="AA65" s="2"/>
      <c r="AE65" s="41" t="s">
        <v>112</v>
      </c>
    </row>
    <row r="66" spans="2:32" ht="15.95" customHeight="1">
      <c r="E66" s="82" t="s">
        <v>78</v>
      </c>
      <c r="F66" s="82"/>
      <c r="G66" s="84">
        <f>U64</f>
        <v>5.7477988984109682</v>
      </c>
      <c r="H66" s="84"/>
      <c r="I66" s="84"/>
      <c r="J66" s="1" t="str">
        <f>IF(G66&lt;N66,"&lt;","&gt;")</f>
        <v>&lt;</v>
      </c>
      <c r="L66" s="1" t="s">
        <v>68</v>
      </c>
      <c r="M66" s="1" t="s">
        <v>79</v>
      </c>
      <c r="N66" s="84">
        <f>V9</f>
        <v>35.31</v>
      </c>
      <c r="O66" s="84"/>
      <c r="P66" s="84"/>
      <c r="Q66" s="1" t="s">
        <v>80</v>
      </c>
      <c r="R66" s="6" t="s">
        <v>81</v>
      </c>
      <c r="T66" s="6"/>
      <c r="U66" s="6"/>
      <c r="V66" s="46"/>
      <c r="W66" s="6"/>
      <c r="X66" s="6"/>
      <c r="Y66" s="6"/>
      <c r="AA66" s="87" t="str">
        <f>IF(J66="&lt;","OK","NG")</f>
        <v>OK</v>
      </c>
      <c r="AB66" s="87"/>
      <c r="AE66" s="41" t="s">
        <v>117</v>
      </c>
    </row>
    <row r="67" spans="2:32" ht="15.95" customHeight="1">
      <c r="AF67" s="6"/>
    </row>
    <row r="68" spans="2:32" ht="15.95" customHeight="1">
      <c r="H68" s="7"/>
      <c r="J68" s="7"/>
      <c r="K68" s="7"/>
      <c r="N68" s="12"/>
      <c r="O68" s="19"/>
      <c r="S68" s="6"/>
    </row>
    <row r="69" spans="2:32" ht="15.95" customHeight="1">
      <c r="G69" s="11"/>
      <c r="H69" s="11"/>
      <c r="I69" s="11"/>
      <c r="S69" s="2"/>
    </row>
    <row r="70" spans="2:32" ht="15.95" customHeight="1">
      <c r="S70" s="2"/>
    </row>
    <row r="71" spans="2:32" ht="15.95" customHeight="1">
      <c r="G71" s="12"/>
      <c r="H71" s="12"/>
      <c r="I71" s="12"/>
      <c r="J71" s="7"/>
      <c r="K71" s="7"/>
      <c r="L71" s="11"/>
      <c r="M71" s="11"/>
      <c r="N71" s="11"/>
      <c r="O71" s="11"/>
      <c r="S71" s="2"/>
    </row>
    <row r="72" spans="2:32" ht="15.95" customHeight="1">
      <c r="G72" s="12"/>
      <c r="H72" s="12"/>
      <c r="I72" s="12"/>
      <c r="J72" s="7"/>
      <c r="K72" s="7"/>
      <c r="L72" s="11"/>
      <c r="M72" s="11"/>
      <c r="N72" s="11"/>
      <c r="O72" s="11"/>
    </row>
    <row r="73" spans="2:32" ht="15.95" customHeight="1"/>
    <row r="74" spans="2:32" ht="15.95" customHeight="1"/>
    <row r="75" spans="2:32" ht="15.95" customHeight="1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2:32" ht="15.95" customHeight="1"/>
    <row r="77" spans="2:32" ht="15.95" customHeight="1"/>
    <row r="78" spans="2:32" ht="15.95" customHeight="1"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2:32" ht="15.95" customHeight="1"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2:32" ht="15.95" customHeight="1"/>
    <row r="81" spans="2:27" ht="15.95" customHeight="1">
      <c r="I81" s="7"/>
      <c r="N81" s="20"/>
      <c r="O81" s="20"/>
      <c r="P81" s="21"/>
      <c r="Q81" s="22"/>
      <c r="R81" s="22"/>
      <c r="S81" s="22"/>
      <c r="T81" s="21"/>
      <c r="X81" s="20"/>
      <c r="Y81" s="20"/>
      <c r="Z81" s="20"/>
      <c r="AA81" s="23"/>
    </row>
    <row r="82" spans="2:27" ht="15.95" customHeight="1">
      <c r="I82" s="7"/>
      <c r="N82" s="20"/>
      <c r="O82" s="20"/>
      <c r="P82" s="20"/>
      <c r="Q82" s="22"/>
      <c r="R82" s="22"/>
      <c r="S82" s="22"/>
      <c r="T82" s="20"/>
      <c r="X82" s="20"/>
      <c r="Y82" s="20"/>
      <c r="Z82" s="20"/>
    </row>
    <row r="83" spans="2:27" ht="15.95" customHeight="1"/>
    <row r="84" spans="2:27" ht="15.95" customHeight="1">
      <c r="I84" s="7"/>
      <c r="J84" s="11"/>
      <c r="K84" s="11"/>
      <c r="L84" s="11"/>
      <c r="M84" s="11"/>
    </row>
    <row r="85" spans="2:27" ht="15.95" customHeight="1">
      <c r="I85" s="7"/>
      <c r="M85" s="11"/>
    </row>
    <row r="86" spans="2:27" ht="15.95" customHeight="1"/>
    <row r="87" spans="2:27" ht="15.95" customHeight="1"/>
    <row r="88" spans="2:27" ht="15.95" customHeight="1"/>
    <row r="89" spans="2:27" ht="15.95" customHeight="1"/>
    <row r="90" spans="2:27" ht="15.95" customHeight="1"/>
    <row r="91" spans="2:27" ht="15.95" customHeight="1"/>
    <row r="92" spans="2:27" ht="15.95" customHeight="1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2:27" ht="15.95" customHeight="1"/>
    <row r="94" spans="2:27" ht="15.95" customHeight="1"/>
    <row r="95" spans="2:27" ht="15.95" customHeight="1">
      <c r="H95" s="7"/>
      <c r="J95" s="7"/>
      <c r="K95" s="21"/>
      <c r="L95" s="20"/>
    </row>
    <row r="96" spans="2:27" ht="15.95" customHeight="1">
      <c r="K96" s="20"/>
      <c r="L96" s="20"/>
    </row>
    <row r="97" spans="2:19" ht="15.95" customHeight="1"/>
    <row r="98" spans="2:19" ht="15.95" customHeight="1">
      <c r="H98" s="7"/>
      <c r="J98" s="7"/>
      <c r="K98" s="21"/>
      <c r="L98" s="20"/>
      <c r="N98" s="24"/>
    </row>
    <row r="99" spans="2:19" ht="15.95" customHeight="1">
      <c r="G99" s="11"/>
      <c r="H99" s="11"/>
      <c r="I99" s="11"/>
      <c r="K99" s="20"/>
      <c r="L99" s="20"/>
      <c r="N99" s="24"/>
      <c r="O99" s="24"/>
    </row>
    <row r="100" spans="2:19" ht="15.95" customHeight="1"/>
    <row r="101" spans="2:19" ht="15.95" customHeight="1">
      <c r="J101" s="7"/>
      <c r="K101" s="11"/>
      <c r="L101" s="11"/>
      <c r="M101" s="11"/>
      <c r="N101" s="11"/>
    </row>
    <row r="102" spans="2:19" ht="15.95" customHeight="1">
      <c r="K102" s="11"/>
      <c r="L102" s="11"/>
      <c r="M102" s="11"/>
    </row>
    <row r="103" spans="2:19" ht="15.95" customHeight="1"/>
    <row r="104" spans="2:19" ht="15.9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2:19" ht="15.9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2:19" ht="15.95" customHeight="1">
      <c r="J106" s="7"/>
      <c r="K106" s="2"/>
      <c r="L106" s="2"/>
      <c r="M106" s="2"/>
      <c r="N106" s="2"/>
      <c r="O106" s="2"/>
    </row>
    <row r="107" spans="2:19" ht="15.95" customHeight="1"/>
    <row r="108" spans="2:19" ht="15.95" customHeight="1">
      <c r="J108" s="7"/>
    </row>
    <row r="109" spans="2:19" ht="15.95" customHeight="1"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 ht="15.95" customHeight="1"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 ht="15.95" customHeight="1">
      <c r="J111" s="7"/>
      <c r="K111" s="6"/>
      <c r="L111" s="6"/>
      <c r="M111" s="6"/>
      <c r="N111" s="6"/>
      <c r="O111" s="6"/>
      <c r="P111" s="6"/>
      <c r="Q111" s="6"/>
      <c r="R111" s="6"/>
      <c r="S111" s="6"/>
    </row>
    <row r="112" spans="2:19" ht="15.95" customHeight="1"/>
    <row r="113" spans="2:21" ht="15.95" customHeight="1">
      <c r="J113" s="7"/>
      <c r="K113" s="11"/>
      <c r="O113" s="11"/>
      <c r="P113" s="11"/>
      <c r="Q113" s="25"/>
      <c r="S113" s="11"/>
      <c r="T113" s="11"/>
      <c r="U113" s="25"/>
    </row>
    <row r="114" spans="2:21" ht="15.95" customHeight="1"/>
    <row r="115" spans="2:21" ht="15.95" customHeight="1">
      <c r="J115" s="7"/>
      <c r="K115" s="11"/>
      <c r="L115" s="11"/>
      <c r="M115" s="11"/>
      <c r="N115" s="11"/>
    </row>
    <row r="116" spans="2:21" ht="15.95" customHeight="1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2:21" ht="15.95" customHeight="1"/>
    <row r="118" spans="2:21" ht="15.95" customHeight="1"/>
    <row r="119" spans="2:21" ht="15.95" customHeight="1"/>
    <row r="120" spans="2:21" ht="15.95" customHeight="1"/>
    <row r="121" spans="2:21" ht="15.95" customHeight="1"/>
    <row r="122" spans="2:21" ht="15.95" customHeight="1">
      <c r="M122" s="26"/>
    </row>
    <row r="123" spans="2:21" ht="15.95" customHeight="1"/>
    <row r="124" spans="2:21" ht="15.95" customHeight="1">
      <c r="I124" s="11"/>
      <c r="J124" s="11"/>
      <c r="K124" s="11"/>
    </row>
    <row r="125" spans="2:21" ht="15.95" customHeight="1"/>
    <row r="126" spans="2:21" ht="17.45" customHeight="1"/>
    <row r="127" spans="2:21" ht="17.45" customHeight="1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2:21" ht="17.45" customHeight="1"/>
    <row r="129" spans="2:18" ht="17.45" customHeight="1">
      <c r="O129" s="27"/>
    </row>
    <row r="130" spans="2:18" ht="17.45" customHeight="1"/>
    <row r="131" spans="2:18" ht="17.45" customHeight="1"/>
    <row r="132" spans="2:18" ht="17.45" customHeight="1">
      <c r="H132" s="12"/>
      <c r="K132" s="11"/>
      <c r="L132" s="11"/>
      <c r="Q132" s="11"/>
      <c r="R132" s="11"/>
    </row>
    <row r="133" spans="2:18" ht="17.45" customHeight="1">
      <c r="H133" s="12"/>
      <c r="K133" s="11"/>
      <c r="L133" s="11"/>
      <c r="Q133" s="11"/>
      <c r="R133" s="11"/>
    </row>
    <row r="134" spans="2:18" ht="17.45" customHeight="1"/>
    <row r="135" spans="2:18" ht="17.45" customHeight="1">
      <c r="L135" s="11"/>
      <c r="O135" s="11"/>
      <c r="Q135" s="27"/>
    </row>
    <row r="136" spans="2:18" ht="17.45" customHeight="1"/>
    <row r="137" spans="2:18" ht="17.45" customHeight="1">
      <c r="I137" s="11"/>
      <c r="J137" s="11"/>
      <c r="K137" s="11"/>
    </row>
    <row r="138" spans="2:18" ht="17.45" customHeight="1"/>
    <row r="139" spans="2:18" ht="17.45" customHeight="1"/>
    <row r="140" spans="2:18" ht="17.45" customHeight="1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2:18" ht="17.45" customHeight="1"/>
    <row r="142" spans="2:18" ht="17.45" customHeight="1">
      <c r="I142" s="11"/>
      <c r="J142" s="11"/>
      <c r="L142" s="12"/>
    </row>
    <row r="143" spans="2:18" ht="17.45" customHeight="1">
      <c r="I143" s="11"/>
      <c r="J143" s="11"/>
      <c r="L143" s="12"/>
    </row>
    <row r="144" spans="2:18" ht="17.45" customHeight="1"/>
    <row r="145" spans="2:13" ht="17.45" customHeight="1">
      <c r="M145" s="28"/>
    </row>
    <row r="146" spans="2:13" ht="17.45" customHeight="1">
      <c r="G146" s="11"/>
      <c r="H146" s="11"/>
      <c r="M146" s="28"/>
    </row>
    <row r="147" spans="2:13" ht="17.45" customHeight="1"/>
    <row r="148" spans="2:13" ht="17.45" customHeight="1">
      <c r="J148" s="11"/>
      <c r="K148" s="11"/>
      <c r="L148" s="11"/>
    </row>
    <row r="149" spans="2:13" ht="17.45" customHeight="1"/>
    <row r="150" spans="2:13" ht="17.45" customHeight="1"/>
    <row r="151" spans="2:13" ht="17.45" customHeight="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2:13" ht="17.45" customHeight="1"/>
    <row r="153" spans="2:13" ht="17.45" customHeight="1"/>
    <row r="154" spans="2:13" ht="17.45" customHeight="1"/>
    <row r="155" spans="2:13" ht="17.45" customHeight="1"/>
    <row r="156" spans="2:13" ht="17.45" customHeight="1"/>
    <row r="157" spans="2:13" ht="17.45" customHeight="1">
      <c r="G157" s="11"/>
    </row>
    <row r="158" spans="2:13" ht="17.45" customHeight="1"/>
    <row r="159" spans="2:13" ht="17.45" customHeight="1">
      <c r="J159" s="11"/>
      <c r="K159" s="11"/>
      <c r="L159" s="11"/>
    </row>
    <row r="160" spans="2:13" ht="17.45" customHeight="1"/>
    <row r="161" spans="2:18" ht="17.45" customHeight="1"/>
    <row r="162" spans="2:18" ht="17.45" customHeight="1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2:18" ht="17.45" customHeight="1"/>
    <row r="164" spans="2:18" ht="17.45" customHeight="1">
      <c r="L164" s="12"/>
      <c r="M164" s="6"/>
      <c r="N164" s="6"/>
      <c r="P164" s="12"/>
    </row>
    <row r="165" spans="2:18" ht="17.45" customHeight="1">
      <c r="L165" s="12"/>
      <c r="M165" s="6"/>
      <c r="N165" s="6"/>
      <c r="P165" s="12"/>
    </row>
    <row r="166" spans="2:18" ht="17.45" customHeight="1"/>
    <row r="167" spans="2:18" ht="17.45" customHeight="1">
      <c r="L167" s="12"/>
      <c r="M167" s="6"/>
      <c r="N167" s="6"/>
    </row>
    <row r="168" spans="2:18" ht="17.45" customHeight="1">
      <c r="G168" s="29"/>
      <c r="L168" s="30"/>
      <c r="M168" s="6"/>
      <c r="N168" s="6"/>
      <c r="P168" s="30"/>
    </row>
    <row r="169" spans="2:18" ht="17.45" customHeight="1"/>
    <row r="170" spans="2:18" ht="17.45" customHeight="1">
      <c r="J170" s="11"/>
      <c r="K170" s="11"/>
      <c r="L170" s="11"/>
    </row>
    <row r="171" spans="2:18" ht="17.45" customHeight="1"/>
    <row r="172" spans="2:18" ht="17.45" customHeight="1"/>
    <row r="173" spans="2:18" ht="17.45" customHeight="1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2:18" ht="17.45" customHeight="1"/>
    <row r="175" spans="2:18" ht="17.45" customHeight="1">
      <c r="L175" s="12"/>
      <c r="M175" s="6"/>
      <c r="N175" s="6"/>
      <c r="Q175" s="6"/>
      <c r="R175" s="6"/>
    </row>
    <row r="176" spans="2:18" ht="17.45" customHeight="1">
      <c r="L176" s="12"/>
      <c r="M176" s="6"/>
      <c r="N176" s="6"/>
      <c r="Q176" s="6"/>
      <c r="R176" s="6"/>
    </row>
    <row r="177" spans="2:22" ht="17.45" customHeight="1"/>
    <row r="178" spans="2:22" ht="17.45" customHeight="1">
      <c r="L178" s="31"/>
      <c r="M178" s="31"/>
      <c r="N178" s="6"/>
      <c r="O178" s="6"/>
      <c r="Q178" s="11"/>
      <c r="R178" s="6"/>
      <c r="S178" s="6"/>
    </row>
    <row r="179" spans="2:22" ht="18.75" customHeight="1">
      <c r="L179" s="31"/>
      <c r="M179" s="31"/>
      <c r="N179" s="6"/>
      <c r="O179" s="6"/>
      <c r="R179" s="6"/>
      <c r="S179" s="6"/>
    </row>
    <row r="181" spans="2:22" ht="18.75" customHeight="1">
      <c r="J181" s="11"/>
      <c r="K181" s="11"/>
      <c r="L181" s="11"/>
    </row>
    <row r="184" spans="2:22" ht="18.75" customHeight="1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6" spans="2:22" ht="18.75" customHeight="1">
      <c r="R186" s="6"/>
      <c r="S186" s="6"/>
      <c r="T186" s="6"/>
      <c r="U186" s="6"/>
      <c r="V186" s="6"/>
    </row>
    <row r="187" spans="2:22" ht="18.75" customHeight="1">
      <c r="G187" s="10"/>
      <c r="Q187" s="10"/>
      <c r="R187" s="6"/>
      <c r="S187" s="6"/>
      <c r="T187" s="6"/>
      <c r="U187" s="6"/>
      <c r="V187" s="6"/>
    </row>
    <row r="189" spans="2:22" ht="18.75" customHeight="1"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U189" s="11"/>
      <c r="V189" s="11"/>
    </row>
    <row r="190" spans="2:22" ht="18.75" customHeight="1"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U190" s="11"/>
      <c r="V190" s="11"/>
    </row>
    <row r="191" spans="2:22" ht="18.75" customHeight="1"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U191" s="11"/>
      <c r="V191" s="11"/>
    </row>
    <row r="192" spans="2:22" ht="18.75" customHeight="1"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U192" s="11"/>
      <c r="V192" s="11"/>
    </row>
    <row r="194" spans="2:27" ht="18.75" customHeight="1">
      <c r="K194" s="29"/>
      <c r="M194" s="29"/>
      <c r="O194" s="29"/>
      <c r="Q194" s="29"/>
      <c r="S194" s="6"/>
      <c r="T194" s="29"/>
      <c r="W194" s="6"/>
      <c r="X194" s="20"/>
      <c r="Y194" s="20"/>
      <c r="Z194" s="6"/>
      <c r="AA194" s="6"/>
    </row>
    <row r="195" spans="2:27" ht="18.75" customHeight="1">
      <c r="K195" s="16"/>
      <c r="M195" s="16"/>
      <c r="O195" s="16"/>
      <c r="Q195" s="16"/>
      <c r="S195" s="6"/>
      <c r="W195" s="6"/>
      <c r="X195" s="20"/>
      <c r="Y195" s="20"/>
      <c r="Z195" s="6"/>
      <c r="AA195" s="6"/>
    </row>
    <row r="197" spans="2:27" ht="18.75" customHeight="1">
      <c r="I197" s="11"/>
      <c r="J197" s="11"/>
      <c r="K197" s="11"/>
    </row>
    <row r="200" spans="2:27" ht="18.75" customHeight="1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2:27" ht="18.75" customHeight="1">
      <c r="R201" s="32"/>
      <c r="S201" s="32"/>
      <c r="T201" s="32"/>
      <c r="U201" s="32"/>
      <c r="V201" s="32"/>
      <c r="W201" s="32"/>
      <c r="X201" s="32"/>
      <c r="Y201" s="32"/>
    </row>
    <row r="202" spans="2:27" ht="18.75" customHeight="1">
      <c r="G202" s="33"/>
      <c r="H202" s="33"/>
      <c r="R202" s="32"/>
      <c r="S202" s="32"/>
      <c r="T202" s="32"/>
      <c r="U202" s="32"/>
      <c r="V202" s="32"/>
      <c r="W202" s="32"/>
      <c r="X202" s="32"/>
      <c r="Y202" s="32"/>
    </row>
    <row r="203" spans="2:27" ht="18.75" customHeight="1">
      <c r="G203" s="33"/>
      <c r="H203" s="33"/>
      <c r="S203" s="34"/>
      <c r="U203" s="6"/>
      <c r="V203" s="20"/>
      <c r="W203" s="20"/>
      <c r="X203" s="35"/>
    </row>
    <row r="204" spans="2:27" ht="18.75" customHeight="1">
      <c r="G204" s="33"/>
      <c r="H204" s="33"/>
      <c r="S204" s="34"/>
      <c r="U204" s="6"/>
      <c r="W204" s="33"/>
      <c r="X204" s="35"/>
    </row>
    <row r="205" spans="2:27" ht="18.75" customHeight="1">
      <c r="G205" s="33"/>
      <c r="H205" s="33"/>
    </row>
    <row r="206" spans="2:27" ht="18.75" customHeight="1">
      <c r="G206" s="33"/>
      <c r="H206" s="33"/>
      <c r="M206" s="2"/>
      <c r="N206" s="2"/>
      <c r="O206" s="11"/>
      <c r="P206" s="11"/>
      <c r="R206" s="32"/>
      <c r="S206" s="32"/>
      <c r="T206" s="32"/>
      <c r="U206" s="32"/>
      <c r="V206" s="32"/>
      <c r="W206" s="32"/>
      <c r="X206" s="32"/>
      <c r="Y206" s="32"/>
    </row>
    <row r="207" spans="2:27" ht="18.75" customHeight="1">
      <c r="G207" s="33"/>
      <c r="H207" s="33"/>
      <c r="M207" s="2"/>
      <c r="N207" s="2"/>
      <c r="O207" s="11"/>
      <c r="P207" s="11"/>
      <c r="S207" s="34"/>
      <c r="U207" s="6"/>
      <c r="V207" s="20"/>
      <c r="W207" s="20"/>
      <c r="X207" s="20"/>
      <c r="Y207" s="36"/>
    </row>
    <row r="208" spans="2:27" ht="18.75" customHeight="1">
      <c r="G208" s="33"/>
      <c r="H208" s="33"/>
      <c r="S208" s="34"/>
      <c r="U208" s="6"/>
      <c r="W208" s="11"/>
      <c r="Y208" s="36"/>
    </row>
    <row r="213" spans="2:25" ht="18.75" customHeight="1">
      <c r="G213" s="33"/>
      <c r="H213" s="33"/>
    </row>
    <row r="217" spans="2:25" ht="18.75" customHeight="1">
      <c r="T217" s="11"/>
      <c r="V217" s="20"/>
      <c r="X217" s="25"/>
      <c r="Y217" s="25"/>
    </row>
    <row r="219" spans="2:25" ht="18.75" customHeight="1">
      <c r="R219" s="11"/>
      <c r="S219" s="11"/>
      <c r="T219" s="11"/>
    </row>
    <row r="222" spans="2:25" ht="18.75" customHeight="1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8" spans="2:18" ht="18.75" customHeight="1">
      <c r="L228" s="11"/>
      <c r="O228" s="37"/>
      <c r="P228" s="37"/>
      <c r="Q228" s="25"/>
      <c r="R228" s="25"/>
    </row>
    <row r="230" spans="2:18" ht="18.75" customHeight="1">
      <c r="J230" s="11"/>
      <c r="K230" s="11"/>
      <c r="L230" s="11"/>
    </row>
    <row r="233" spans="2:18" ht="18.7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9" spans="2:18" ht="18.75" customHeight="1">
      <c r="M239" s="11"/>
      <c r="O239" s="25"/>
      <c r="P239" s="25"/>
    </row>
    <row r="241" spans="2:12" ht="18.75" customHeight="1">
      <c r="J241" s="11"/>
      <c r="K241" s="11"/>
      <c r="L241" s="11"/>
    </row>
    <row r="244" spans="2:12" ht="18.75" customHeight="1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54" spans="2:12" ht="18.75" customHeight="1">
      <c r="J254" s="11"/>
      <c r="K254" s="11"/>
      <c r="L254" s="11"/>
    </row>
    <row r="257" spans="2:26" ht="18.75" customHeight="1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61" spans="2:26" ht="18.75" customHeight="1">
      <c r="N261" s="6"/>
      <c r="O261" s="6"/>
      <c r="Q261" s="38"/>
      <c r="R261" s="38"/>
    </row>
    <row r="262" spans="2:26" ht="18.75" customHeight="1">
      <c r="N262" s="6"/>
      <c r="O262" s="6"/>
    </row>
    <row r="264" spans="2:26" ht="18.75" customHeight="1">
      <c r="O264" s="6"/>
      <c r="P264" s="6"/>
      <c r="Q264" s="20"/>
      <c r="R264" s="20"/>
      <c r="S264" s="38"/>
      <c r="T264" s="38"/>
    </row>
    <row r="265" spans="2:26" ht="18.75" customHeight="1">
      <c r="G265" s="11"/>
      <c r="M265" s="11"/>
      <c r="N265" s="11"/>
      <c r="O265" s="6"/>
      <c r="P265" s="6"/>
      <c r="Q265" s="20"/>
      <c r="R265" s="20"/>
      <c r="S265" s="20"/>
    </row>
    <row r="267" spans="2:26" ht="18.75" customHeight="1">
      <c r="J267" s="11"/>
      <c r="K267" s="11"/>
    </row>
    <row r="270" spans="2:26" ht="18.75" customHeight="1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2" spans="2:26" ht="18.75" customHeight="1">
      <c r="P272" s="15"/>
      <c r="T272" s="15"/>
      <c r="V272" s="15"/>
      <c r="Z272" s="15"/>
    </row>
    <row r="275" spans="2:26" ht="18.75" customHeight="1">
      <c r="N275" s="6"/>
      <c r="O275" s="6"/>
      <c r="P275" s="6"/>
      <c r="Q275" s="6"/>
      <c r="R275" s="6"/>
    </row>
    <row r="276" spans="2:26" ht="18.75" customHeight="1">
      <c r="L276" s="11"/>
      <c r="M276" s="11"/>
      <c r="N276" s="6"/>
      <c r="O276" s="6"/>
      <c r="P276" s="6"/>
      <c r="Q276" s="6"/>
      <c r="R276" s="6"/>
    </row>
    <row r="277" spans="2:26" ht="18.75" customHeight="1">
      <c r="N277" s="6"/>
      <c r="O277" s="6"/>
      <c r="P277" s="6"/>
      <c r="Q277" s="6"/>
      <c r="R277" s="6"/>
    </row>
    <row r="279" spans="2:26" ht="18.75" customHeight="1">
      <c r="J279" s="29"/>
      <c r="L279" s="29"/>
      <c r="N279" s="15"/>
      <c r="R279" s="15"/>
      <c r="S279" s="20"/>
      <c r="T279" s="20"/>
      <c r="U279" s="15"/>
      <c r="W279" s="11"/>
      <c r="X279" s="11"/>
      <c r="Z279" s="15"/>
    </row>
    <row r="280" spans="2:26" ht="18.75" customHeight="1">
      <c r="E280" s="11"/>
      <c r="F280" s="11"/>
      <c r="J280" s="29"/>
      <c r="L280" s="29"/>
      <c r="P280" s="29"/>
      <c r="S280" s="20"/>
      <c r="T280" s="20"/>
    </row>
    <row r="282" spans="2:26" ht="18.75" customHeight="1">
      <c r="I282" s="11"/>
      <c r="J282" s="11"/>
    </row>
    <row r="285" spans="2:26" ht="18.75" customHeight="1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7" spans="2:26" ht="18.75" customHeight="1">
      <c r="I287" s="6"/>
      <c r="J287" s="6"/>
      <c r="L287" s="39"/>
      <c r="M287" s="39"/>
    </row>
    <row r="288" spans="2:26" ht="18.75" customHeight="1">
      <c r="G288" s="40"/>
      <c r="H288" s="40"/>
      <c r="I288" s="40"/>
      <c r="J288" s="40"/>
      <c r="L288" s="39"/>
      <c r="M288" s="39"/>
    </row>
  </sheetData>
  <mergeCells count="185">
    <mergeCell ref="D7:E7"/>
    <mergeCell ref="V7:AA7"/>
    <mergeCell ref="D8:E8"/>
    <mergeCell ref="V8:AA8"/>
    <mergeCell ref="D9:E9"/>
    <mergeCell ref="V9:AA9"/>
    <mergeCell ref="A1:S2"/>
    <mergeCell ref="T1:AC2"/>
    <mergeCell ref="D5:E5"/>
    <mergeCell ref="V5:AA5"/>
    <mergeCell ref="D6:E6"/>
    <mergeCell ref="V6:AA6"/>
    <mergeCell ref="D12:E12"/>
    <mergeCell ref="H12:O12"/>
    <mergeCell ref="V12:AA12"/>
    <mergeCell ref="D13:E13"/>
    <mergeCell ref="H13:O13"/>
    <mergeCell ref="V13:AA13"/>
    <mergeCell ref="D10:E10"/>
    <mergeCell ref="H10:O10"/>
    <mergeCell ref="V10:AA10"/>
    <mergeCell ref="D11:E11"/>
    <mergeCell ref="H11:O11"/>
    <mergeCell ref="V11:AA11"/>
    <mergeCell ref="D16:E16"/>
    <mergeCell ref="H16:O16"/>
    <mergeCell ref="V16:AA16"/>
    <mergeCell ref="D17:E17"/>
    <mergeCell ref="H17:O17"/>
    <mergeCell ref="V17:AA17"/>
    <mergeCell ref="D14:E14"/>
    <mergeCell ref="H14:T14"/>
    <mergeCell ref="V14:AA14"/>
    <mergeCell ref="D15:E15"/>
    <mergeCell ref="H15:O15"/>
    <mergeCell ref="V15:AA15"/>
    <mergeCell ref="I24:S24"/>
    <mergeCell ref="U24:V24"/>
    <mergeCell ref="I25:S25"/>
    <mergeCell ref="U25:V25"/>
    <mergeCell ref="I26:S26"/>
    <mergeCell ref="U26:V26"/>
    <mergeCell ref="D18:E18"/>
    <mergeCell ref="V18:AA18"/>
    <mergeCell ref="B21:L21"/>
    <mergeCell ref="H22:H23"/>
    <mergeCell ref="I22:O23"/>
    <mergeCell ref="P22:P23"/>
    <mergeCell ref="R22:V23"/>
    <mergeCell ref="I27:S27"/>
    <mergeCell ref="U27:V27"/>
    <mergeCell ref="E28:F28"/>
    <mergeCell ref="G28:G29"/>
    <mergeCell ref="H28:H29"/>
    <mergeCell ref="I28:I29"/>
    <mergeCell ref="J28:J29"/>
    <mergeCell ref="K28:K29"/>
    <mergeCell ref="L28:L29"/>
    <mergeCell ref="M28:M29"/>
    <mergeCell ref="AA28:AB29"/>
    <mergeCell ref="E29:F29"/>
    <mergeCell ref="S29:T29"/>
    <mergeCell ref="N28:N29"/>
    <mergeCell ref="O28:O29"/>
    <mergeCell ref="P28:P29"/>
    <mergeCell ref="Q28:Q29"/>
    <mergeCell ref="R28:R29"/>
    <mergeCell ref="S28:T28"/>
    <mergeCell ref="I30:J30"/>
    <mergeCell ref="B32:I32"/>
    <mergeCell ref="I33:I34"/>
    <mergeCell ref="J33:K34"/>
    <mergeCell ref="L33:L34"/>
    <mergeCell ref="M33:M34"/>
    <mergeCell ref="U28:V29"/>
    <mergeCell ref="W28:X29"/>
    <mergeCell ref="Y28:Z29"/>
    <mergeCell ref="I37:J37"/>
    <mergeCell ref="K37:L37"/>
    <mergeCell ref="E40:F40"/>
    <mergeCell ref="G40:G41"/>
    <mergeCell ref="H40:I41"/>
    <mergeCell ref="J40:J41"/>
    <mergeCell ref="K40:L40"/>
    <mergeCell ref="O33:P34"/>
    <mergeCell ref="H35:I35"/>
    <mergeCell ref="J35:J36"/>
    <mergeCell ref="K35:L36"/>
    <mergeCell ref="M35:M36"/>
    <mergeCell ref="N35:O35"/>
    <mergeCell ref="P35:Q36"/>
    <mergeCell ref="H36:I36"/>
    <mergeCell ref="N36:O36"/>
    <mergeCell ref="X40:X41"/>
    <mergeCell ref="E41:F41"/>
    <mergeCell ref="K41:L41"/>
    <mergeCell ref="N41:O41"/>
    <mergeCell ref="Q41:R41"/>
    <mergeCell ref="E42:F42"/>
    <mergeCell ref="G42:G43"/>
    <mergeCell ref="H42:I43"/>
    <mergeCell ref="J42:J43"/>
    <mergeCell ref="K42:L42"/>
    <mergeCell ref="M40:M41"/>
    <mergeCell ref="N40:R40"/>
    <mergeCell ref="S40:S41"/>
    <mergeCell ref="T40:T41"/>
    <mergeCell ref="U40:V41"/>
    <mergeCell ref="W40:W41"/>
    <mergeCell ref="X42:X43"/>
    <mergeCell ref="E43:F43"/>
    <mergeCell ref="K43:L43"/>
    <mergeCell ref="N43:O43"/>
    <mergeCell ref="Q43:R43"/>
    <mergeCell ref="E44:F44"/>
    <mergeCell ref="H44:I44"/>
    <mergeCell ref="J44:K44"/>
    <mergeCell ref="M42:M43"/>
    <mergeCell ref="N42:R42"/>
    <mergeCell ref="S42:S43"/>
    <mergeCell ref="T42:T43"/>
    <mergeCell ref="U42:V43"/>
    <mergeCell ref="W42:W43"/>
    <mergeCell ref="Y47:Y48"/>
    <mergeCell ref="D48:E48"/>
    <mergeCell ref="J49:K49"/>
    <mergeCell ref="L49:O49"/>
    <mergeCell ref="J50:K50"/>
    <mergeCell ref="L50:O50"/>
    <mergeCell ref="N47:N48"/>
    <mergeCell ref="P47:P48"/>
    <mergeCell ref="R47:R48"/>
    <mergeCell ref="T47:T48"/>
    <mergeCell ref="V47:V48"/>
    <mergeCell ref="X47:X48"/>
    <mergeCell ref="D47:E47"/>
    <mergeCell ref="F47:F48"/>
    <mergeCell ref="G47:H48"/>
    <mergeCell ref="I47:I48"/>
    <mergeCell ref="J47:J48"/>
    <mergeCell ref="L47:L48"/>
    <mergeCell ref="J51:K51"/>
    <mergeCell ref="L51:P51"/>
    <mergeCell ref="B52:C52"/>
    <mergeCell ref="D52:D53"/>
    <mergeCell ref="E52:F53"/>
    <mergeCell ref="G52:G53"/>
    <mergeCell ref="H52:H53"/>
    <mergeCell ref="I52:I53"/>
    <mergeCell ref="J52:K52"/>
    <mergeCell ref="L52:L53"/>
    <mergeCell ref="AB52:AB53"/>
    <mergeCell ref="B53:C53"/>
    <mergeCell ref="J53:K53"/>
    <mergeCell ref="O53:P53"/>
    <mergeCell ref="W53:X53"/>
    <mergeCell ref="N52:N53"/>
    <mergeCell ref="O52:P52"/>
    <mergeCell ref="Q52:Q53"/>
    <mergeCell ref="S52:T53"/>
    <mergeCell ref="V52:V53"/>
    <mergeCell ref="W52:X52"/>
    <mergeCell ref="F54:G54"/>
    <mergeCell ref="I54:J54"/>
    <mergeCell ref="K54:L54"/>
    <mergeCell ref="D57:N57"/>
    <mergeCell ref="O57:Z57"/>
    <mergeCell ref="D58:N58"/>
    <mergeCell ref="O58:Z58"/>
    <mergeCell ref="Y52:Y53"/>
    <mergeCell ref="AA52:AA53"/>
    <mergeCell ref="AA66:AB66"/>
    <mergeCell ref="D62:N62"/>
    <mergeCell ref="O62:Z62"/>
    <mergeCell ref="K64:L64"/>
    <mergeCell ref="U64:Z64"/>
    <mergeCell ref="E66:F66"/>
    <mergeCell ref="G66:I66"/>
    <mergeCell ref="N66:P66"/>
    <mergeCell ref="D59:N59"/>
    <mergeCell ref="O59:Z59"/>
    <mergeCell ref="D60:N60"/>
    <mergeCell ref="O60:Z60"/>
    <mergeCell ref="D61:N61"/>
    <mergeCell ref="O61:Z61"/>
  </mergeCells>
  <phoneticPr fontId="19" type="noConversion"/>
  <pageMargins left="0.74777776002883911" right="0.74777776002883911" top="0.98416668176651001" bottom="0.98416668176651001" header="0.51166665554046631" footer="0.51166665554046631"/>
  <pageSetup paperSize="9" orientation="portrait" blackAndWhite="1" r:id="rId1"/>
  <rowBreaks count="1" manualBreakCount="1">
    <brk id="38" max="28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9274-C4AF-4ABB-81DE-F204348C2480}">
  <sheetPr>
    <tabColor rgb="FF00B0F0"/>
  </sheetPr>
  <dimension ref="A1:IS288"/>
  <sheetViews>
    <sheetView view="pageBreakPreview" zoomScale="110" zoomScaleNormal="100" zoomScaleSheetLayoutView="110" workbookViewId="0">
      <selection activeCell="V18" sqref="V18:AA18"/>
    </sheetView>
  </sheetViews>
  <sheetFormatPr defaultColWidth="0.88671875" defaultRowHeight="18.75" customHeight="1"/>
  <cols>
    <col min="1" max="13" width="2.5546875" style="1" customWidth="1"/>
    <col min="14" max="14" width="2.77734375" style="1" customWidth="1"/>
    <col min="15" max="19" width="2.5546875" style="1" customWidth="1"/>
    <col min="20" max="20" width="3.109375" style="1" customWidth="1"/>
    <col min="21" max="29" width="2.5546875" style="1" customWidth="1"/>
    <col min="30" max="30" width="17.77734375" style="1" customWidth="1"/>
    <col min="31" max="31" width="10.44140625" style="41" customWidth="1"/>
    <col min="32" max="32" width="3.44140625" style="1" customWidth="1"/>
    <col min="33" max="253" width="0.88671875" style="1"/>
    <col min="254" max="16384" width="0.88671875" style="2"/>
  </cols>
  <sheetData>
    <row r="1" spans="1:32" ht="15.95" customHeight="1">
      <c r="A1" s="103" t="s">
        <v>26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7" t="s">
        <v>124</v>
      </c>
      <c r="U1" s="107"/>
      <c r="V1" s="107"/>
      <c r="W1" s="107"/>
      <c r="X1" s="107"/>
      <c r="Y1" s="107"/>
      <c r="Z1" s="107"/>
      <c r="AA1" s="107"/>
      <c r="AB1" s="107"/>
      <c r="AC1" s="108"/>
    </row>
    <row r="2" spans="1:32" ht="15.95" customHeigh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9"/>
      <c r="U2" s="109"/>
      <c r="V2" s="109"/>
      <c r="W2" s="109"/>
      <c r="X2" s="109"/>
      <c r="Y2" s="109"/>
      <c r="Z2" s="109"/>
      <c r="AA2" s="109"/>
      <c r="AB2" s="109"/>
      <c r="AC2" s="110"/>
      <c r="AD2" s="3"/>
    </row>
    <row r="3" spans="1:32" ht="15.95" customHeight="1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32" ht="15.95" customHeight="1">
      <c r="B4" s="1" t="s">
        <v>67</v>
      </c>
      <c r="C4" s="44" t="s">
        <v>66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32" ht="15.95" customHeight="1">
      <c r="C5" s="44"/>
      <c r="D5" s="80" t="s">
        <v>69</v>
      </c>
      <c r="E5" s="80"/>
      <c r="F5" s="2"/>
      <c r="G5" s="44"/>
      <c r="H5" s="6" t="s">
        <v>57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111">
        <f>Data!Q16</f>
        <v>-9.89</v>
      </c>
      <c r="W5" s="111"/>
      <c r="X5" s="111"/>
      <c r="Y5" s="111"/>
      <c r="Z5" s="111"/>
      <c r="AA5" s="111"/>
      <c r="AE5" s="2"/>
      <c r="AF5" s="2"/>
    </row>
    <row r="6" spans="1:32" ht="15.95" customHeight="1">
      <c r="C6" s="44"/>
      <c r="D6" s="80" t="s">
        <v>70</v>
      </c>
      <c r="E6" s="80"/>
      <c r="F6" s="2"/>
      <c r="G6" s="44"/>
      <c r="H6" s="6" t="s">
        <v>58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81">
        <f>Data!M16</f>
        <v>-46.5</v>
      </c>
      <c r="W6" s="81"/>
      <c r="X6" s="81"/>
      <c r="Y6" s="81"/>
      <c r="Z6" s="81"/>
      <c r="AA6" s="81"/>
      <c r="AE6" s="2"/>
      <c r="AF6" s="2"/>
    </row>
    <row r="7" spans="1:32" ht="15.95" customHeight="1">
      <c r="C7" s="44"/>
      <c r="D7" s="80" t="s">
        <v>71</v>
      </c>
      <c r="E7" s="80"/>
      <c r="F7" s="2"/>
      <c r="G7" s="44"/>
      <c r="H7" s="6" t="s">
        <v>56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81">
        <f>Data!J16</f>
        <v>-59.4</v>
      </c>
      <c r="W7" s="81"/>
      <c r="X7" s="81"/>
      <c r="Y7" s="81"/>
      <c r="Z7" s="81"/>
      <c r="AA7" s="81"/>
      <c r="AE7" s="2"/>
      <c r="AF7" s="2"/>
    </row>
    <row r="8" spans="1:32" ht="15.95" customHeight="1">
      <c r="C8" s="44"/>
      <c r="D8" s="80" t="s">
        <v>65</v>
      </c>
      <c r="E8" s="80"/>
      <c r="F8" s="2"/>
      <c r="G8" s="44"/>
      <c r="H8" s="6" t="s">
        <v>64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81">
        <f>Data!L16</f>
        <v>12.899999999999999</v>
      </c>
      <c r="W8" s="81"/>
      <c r="X8" s="81"/>
      <c r="Y8" s="81"/>
      <c r="Z8" s="81"/>
      <c r="AA8" s="81"/>
      <c r="AE8" s="2"/>
      <c r="AF8" s="2"/>
    </row>
    <row r="9" spans="1:32" ht="15.95" customHeight="1">
      <c r="C9" s="44"/>
      <c r="D9" s="80" t="s">
        <v>68</v>
      </c>
      <c r="E9" s="80"/>
      <c r="F9" s="2"/>
      <c r="G9" s="44"/>
      <c r="H9" s="6" t="s">
        <v>63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81">
        <f>V5-V6</f>
        <v>36.61</v>
      </c>
      <c r="W9" s="81"/>
      <c r="X9" s="81"/>
      <c r="Y9" s="81"/>
      <c r="Z9" s="81"/>
      <c r="AA9" s="81"/>
      <c r="AE9" s="2"/>
      <c r="AF9" s="2"/>
    </row>
    <row r="10" spans="1:32" ht="15.95" customHeight="1">
      <c r="C10" s="4"/>
      <c r="D10" s="80" t="s">
        <v>11</v>
      </c>
      <c r="E10" s="80"/>
      <c r="F10" s="5"/>
      <c r="G10" s="5"/>
      <c r="H10" s="102" t="s">
        <v>27</v>
      </c>
      <c r="I10" s="102"/>
      <c r="J10" s="102"/>
      <c r="K10" s="102"/>
      <c r="L10" s="102"/>
      <c r="M10" s="102"/>
      <c r="N10" s="102"/>
      <c r="O10" s="102"/>
      <c r="P10" s="42"/>
      <c r="Q10" s="42"/>
      <c r="R10" s="42"/>
      <c r="S10" s="42"/>
      <c r="T10" s="42"/>
      <c r="U10" s="5"/>
      <c r="V10" s="81">
        <f>Data!T16</f>
        <v>11</v>
      </c>
      <c r="W10" s="81"/>
      <c r="X10" s="81"/>
      <c r="Y10" s="81"/>
      <c r="Z10" s="81"/>
      <c r="AA10" s="81"/>
    </row>
    <row r="11" spans="1:32" ht="15.95" customHeight="1">
      <c r="C11" s="4"/>
      <c r="D11" s="80" t="s">
        <v>14</v>
      </c>
      <c r="E11" s="80"/>
      <c r="F11" s="5"/>
      <c r="G11" s="5"/>
      <c r="H11" s="102" t="s">
        <v>59</v>
      </c>
      <c r="I11" s="102"/>
      <c r="J11" s="102"/>
      <c r="K11" s="102"/>
      <c r="L11" s="102"/>
      <c r="M11" s="102"/>
      <c r="N11" s="102"/>
      <c r="O11" s="102"/>
      <c r="P11" s="42"/>
      <c r="Q11" s="42"/>
      <c r="R11" s="42"/>
      <c r="S11" s="42"/>
      <c r="T11" s="42"/>
      <c r="U11" s="5"/>
      <c r="V11" s="81">
        <f>V12*V10</f>
        <v>5566</v>
      </c>
      <c r="W11" s="81"/>
      <c r="X11" s="81"/>
      <c r="Y11" s="81"/>
      <c r="Z11" s="81"/>
      <c r="AA11" s="81"/>
    </row>
    <row r="12" spans="1:32" ht="15.95" customHeight="1">
      <c r="C12" s="4"/>
      <c r="D12" s="80" t="s">
        <v>6</v>
      </c>
      <c r="E12" s="80"/>
      <c r="F12" s="5"/>
      <c r="G12" s="5"/>
      <c r="H12" s="102" t="s">
        <v>3</v>
      </c>
      <c r="I12" s="102"/>
      <c r="J12" s="102"/>
      <c r="K12" s="102"/>
      <c r="L12" s="102"/>
      <c r="M12" s="102"/>
      <c r="N12" s="102"/>
      <c r="O12" s="102"/>
      <c r="P12" s="42"/>
      <c r="Q12" s="42"/>
      <c r="R12" s="42"/>
      <c r="S12" s="42"/>
      <c r="T12" s="42"/>
      <c r="U12" s="5"/>
      <c r="V12" s="81">
        <v>506</v>
      </c>
      <c r="W12" s="81"/>
      <c r="X12" s="81"/>
      <c r="Y12" s="81"/>
      <c r="Z12" s="81"/>
      <c r="AA12" s="81"/>
    </row>
    <row r="13" spans="1:32" ht="15.95" customHeight="1">
      <c r="C13" s="4"/>
      <c r="D13" s="80" t="s">
        <v>10</v>
      </c>
      <c r="E13" s="80"/>
      <c r="F13" s="5"/>
      <c r="G13" s="5"/>
      <c r="H13" s="102" t="s">
        <v>0</v>
      </c>
      <c r="I13" s="102"/>
      <c r="J13" s="102"/>
      <c r="K13" s="102"/>
      <c r="L13" s="102"/>
      <c r="M13" s="102"/>
      <c r="N13" s="102"/>
      <c r="O13" s="102"/>
      <c r="P13" s="42"/>
      <c r="Q13" s="42"/>
      <c r="R13" s="42"/>
      <c r="S13" s="42"/>
      <c r="T13" s="42"/>
      <c r="U13" s="5"/>
      <c r="V13" s="81">
        <v>3</v>
      </c>
      <c r="W13" s="81"/>
      <c r="X13" s="81"/>
      <c r="Y13" s="81"/>
      <c r="Z13" s="81"/>
      <c r="AA13" s="81"/>
    </row>
    <row r="14" spans="1:32" ht="15.95" customHeight="1">
      <c r="C14" s="4"/>
      <c r="D14" s="80" t="s">
        <v>23</v>
      </c>
      <c r="E14" s="80"/>
      <c r="F14" s="5"/>
      <c r="G14" s="5"/>
      <c r="H14" s="102" t="s">
        <v>25</v>
      </c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5"/>
      <c r="V14" s="81">
        <v>3</v>
      </c>
      <c r="W14" s="81"/>
      <c r="X14" s="81"/>
      <c r="Y14" s="81"/>
      <c r="Z14" s="81"/>
      <c r="AA14" s="81"/>
    </row>
    <row r="15" spans="1:32" ht="15.95" customHeight="1">
      <c r="C15" s="4"/>
      <c r="D15" s="80" t="s">
        <v>18</v>
      </c>
      <c r="E15" s="80"/>
      <c r="F15" s="5"/>
      <c r="G15" s="5"/>
      <c r="H15" s="102" t="s">
        <v>1</v>
      </c>
      <c r="I15" s="102"/>
      <c r="J15" s="102"/>
      <c r="K15" s="102"/>
      <c r="L15" s="102"/>
      <c r="M15" s="102"/>
      <c r="N15" s="102"/>
      <c r="O15" s="102"/>
      <c r="P15" s="42"/>
      <c r="Q15" s="42"/>
      <c r="R15" s="42"/>
      <c r="S15" s="42"/>
      <c r="T15" s="42"/>
      <c r="U15" s="5"/>
      <c r="V15" s="81">
        <f>AE15</f>
        <v>0.2772436714837957</v>
      </c>
      <c r="W15" s="81"/>
      <c r="X15" s="81"/>
      <c r="Y15" s="81"/>
      <c r="Z15" s="81"/>
      <c r="AA15" s="81"/>
      <c r="AD15" s="7" t="s">
        <v>62</v>
      </c>
      <c r="AE15" s="41">
        <f>V16/SQRT(9.81*V10)</f>
        <v>0.2772436714837957</v>
      </c>
    </row>
    <row r="16" spans="1:32" ht="15.95" customHeight="1">
      <c r="C16" s="4"/>
      <c r="D16" s="80" t="s">
        <v>13</v>
      </c>
      <c r="E16" s="80"/>
      <c r="F16" s="5"/>
      <c r="G16" s="5"/>
      <c r="H16" s="102" t="s">
        <v>28</v>
      </c>
      <c r="I16" s="102"/>
      <c r="J16" s="102"/>
      <c r="K16" s="102"/>
      <c r="L16" s="102"/>
      <c r="M16" s="102"/>
      <c r="N16" s="102"/>
      <c r="O16" s="102"/>
      <c r="P16" s="42"/>
      <c r="Q16" s="42"/>
      <c r="R16" s="42"/>
      <c r="S16" s="42"/>
      <c r="T16" s="42"/>
      <c r="U16" s="5"/>
      <c r="V16" s="81">
        <f>Data!U16</f>
        <v>2.88</v>
      </c>
      <c r="W16" s="81"/>
      <c r="X16" s="81"/>
      <c r="Y16" s="81"/>
      <c r="Z16" s="81"/>
      <c r="AA16" s="81"/>
    </row>
    <row r="17" spans="2:32" ht="15.95" customHeight="1">
      <c r="C17" s="4"/>
      <c r="D17" s="80" t="s">
        <v>61</v>
      </c>
      <c r="E17" s="80"/>
      <c r="F17" s="5"/>
      <c r="G17" s="5"/>
      <c r="H17" s="102" t="s">
        <v>29</v>
      </c>
      <c r="I17" s="102"/>
      <c r="J17" s="102"/>
      <c r="K17" s="102"/>
      <c r="L17" s="102"/>
      <c r="M17" s="102"/>
      <c r="N17" s="102"/>
      <c r="O17" s="102"/>
      <c r="P17" s="42"/>
      <c r="Q17" s="42"/>
      <c r="R17" s="42"/>
      <c r="S17" s="42"/>
      <c r="T17" s="42"/>
      <c r="V17" s="81">
        <v>1.92E-3</v>
      </c>
      <c r="W17" s="81"/>
      <c r="X17" s="81"/>
      <c r="Y17" s="81"/>
      <c r="Z17" s="81"/>
      <c r="AA17" s="81"/>
      <c r="AD17" s="6"/>
    </row>
    <row r="18" spans="2:32" ht="15.95" customHeight="1">
      <c r="C18" s="4"/>
      <c r="D18" s="80" t="s">
        <v>104</v>
      </c>
      <c r="E18" s="80"/>
      <c r="F18" s="5"/>
      <c r="G18" s="5"/>
      <c r="H18" s="42" t="s">
        <v>105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V18" s="81">
        <f>V5-V6</f>
        <v>36.61</v>
      </c>
      <c r="W18" s="81"/>
      <c r="X18" s="81"/>
      <c r="Y18" s="81"/>
      <c r="Z18" s="81"/>
      <c r="AA18" s="81"/>
      <c r="AD18" s="6" t="s">
        <v>111</v>
      </c>
    </row>
    <row r="19" spans="2:32" ht="15.95" customHeight="1">
      <c r="C19" s="4"/>
      <c r="D19" s="8"/>
      <c r="E19" s="8"/>
      <c r="F19" s="5"/>
      <c r="G19" s="64"/>
      <c r="H19" s="42"/>
      <c r="I19" s="42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V19" s="5"/>
      <c r="W19" s="9"/>
    </row>
    <row r="20" spans="2:32" ht="15.95" customHeight="1">
      <c r="C20" s="4"/>
      <c r="D20" s="8"/>
      <c r="E20" s="8"/>
      <c r="F20" s="5"/>
      <c r="G20" s="64"/>
      <c r="H20" s="2"/>
      <c r="I20" s="42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V20" s="5"/>
      <c r="W20" s="9"/>
    </row>
    <row r="21" spans="2:32" ht="15.95" customHeight="1">
      <c r="B21" s="99" t="s">
        <v>72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</row>
    <row r="22" spans="2:32" ht="15.95" customHeight="1">
      <c r="G22" s="1" t="s">
        <v>30</v>
      </c>
      <c r="H22" s="82" t="s">
        <v>8</v>
      </c>
      <c r="I22" s="82" t="s">
        <v>31</v>
      </c>
      <c r="J22" s="82"/>
      <c r="K22" s="82"/>
      <c r="L22" s="82"/>
      <c r="M22" s="82"/>
      <c r="N22" s="82"/>
      <c r="O22" s="82"/>
      <c r="P22" s="82" t="s">
        <v>21</v>
      </c>
      <c r="Q22" s="1" t="s">
        <v>10</v>
      </c>
      <c r="R22" s="96" t="s">
        <v>32</v>
      </c>
      <c r="S22" s="96"/>
      <c r="T22" s="96"/>
      <c r="U22" s="96"/>
      <c r="V22" s="96"/>
    </row>
    <row r="23" spans="2:32" ht="15.95" customHeight="1">
      <c r="G23" s="10" t="s">
        <v>11</v>
      </c>
      <c r="H23" s="82"/>
      <c r="I23" s="82"/>
      <c r="J23" s="82"/>
      <c r="K23" s="82"/>
      <c r="L23" s="82"/>
      <c r="M23" s="82"/>
      <c r="N23" s="82"/>
      <c r="O23" s="82"/>
      <c r="P23" s="82"/>
      <c r="Q23" s="10" t="s">
        <v>11</v>
      </c>
      <c r="R23" s="96"/>
      <c r="S23" s="96"/>
      <c r="T23" s="96"/>
      <c r="U23" s="96"/>
      <c r="V23" s="96"/>
      <c r="AD23" s="2"/>
      <c r="AE23" s="2"/>
      <c r="AF23" s="2"/>
    </row>
    <row r="24" spans="2:32" ht="15.95" customHeight="1">
      <c r="H24" s="1" t="s">
        <v>33</v>
      </c>
      <c r="I24" s="96" t="s">
        <v>34</v>
      </c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1" t="s">
        <v>15</v>
      </c>
      <c r="U24" s="91">
        <v>1</v>
      </c>
      <c r="V24" s="91"/>
      <c r="AD24" s="2"/>
      <c r="AE24" s="2"/>
      <c r="AF24" s="2"/>
    </row>
    <row r="25" spans="2:32" ht="15.95" customHeight="1">
      <c r="H25" s="1" t="s">
        <v>35</v>
      </c>
      <c r="I25" s="96" t="s">
        <v>36</v>
      </c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1" t="s">
        <v>15</v>
      </c>
      <c r="U25" s="91">
        <v>1</v>
      </c>
      <c r="V25" s="91"/>
      <c r="AD25" s="2"/>
      <c r="AE25" s="2"/>
      <c r="AF25" s="2"/>
    </row>
    <row r="26" spans="2:32" ht="15.95" customHeight="1">
      <c r="H26" s="1" t="s">
        <v>37</v>
      </c>
      <c r="I26" s="96" t="s">
        <v>38</v>
      </c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1" t="s">
        <v>15</v>
      </c>
      <c r="U26" s="91">
        <v>1.1000000000000001</v>
      </c>
      <c r="V26" s="91"/>
      <c r="AD26" s="2"/>
      <c r="AE26" s="2"/>
      <c r="AF26" s="2"/>
    </row>
    <row r="27" spans="2:32" ht="15.95" customHeight="1">
      <c r="H27" s="1" t="s">
        <v>39</v>
      </c>
      <c r="I27" s="96" t="s">
        <v>40</v>
      </c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1" t="s">
        <v>15</v>
      </c>
      <c r="U27" s="98">
        <v>1</v>
      </c>
      <c r="V27" s="98"/>
    </row>
    <row r="28" spans="2:32" ht="15.95" customHeight="1">
      <c r="E28" s="82" t="s">
        <v>30</v>
      </c>
      <c r="F28" s="82"/>
      <c r="G28" s="82" t="s">
        <v>8</v>
      </c>
      <c r="H28" s="82">
        <v>2</v>
      </c>
      <c r="I28" s="82" t="s">
        <v>7</v>
      </c>
      <c r="J28" s="100">
        <f>U24</f>
        <v>1</v>
      </c>
      <c r="K28" s="82" t="s">
        <v>7</v>
      </c>
      <c r="L28" s="100">
        <f>U25</f>
        <v>1</v>
      </c>
      <c r="M28" s="82" t="s">
        <v>7</v>
      </c>
      <c r="N28" s="100">
        <f>U26</f>
        <v>1.1000000000000001</v>
      </c>
      <c r="O28" s="82" t="s">
        <v>7</v>
      </c>
      <c r="P28" s="100">
        <f>U27</f>
        <v>1</v>
      </c>
      <c r="Q28" s="82" t="s">
        <v>7</v>
      </c>
      <c r="R28" s="96" t="s">
        <v>22</v>
      </c>
      <c r="S28" s="91">
        <f>V13</f>
        <v>3</v>
      </c>
      <c r="T28" s="91"/>
      <c r="U28" s="82" t="s">
        <v>41</v>
      </c>
      <c r="V28" s="82"/>
      <c r="W28" s="96" t="s">
        <v>2</v>
      </c>
      <c r="X28" s="96"/>
      <c r="Y28" s="95">
        <f>V15</f>
        <v>0.2772436714837957</v>
      </c>
      <c r="Z28" s="95"/>
      <c r="AA28" s="96" t="s">
        <v>42</v>
      </c>
      <c r="AB28" s="96"/>
    </row>
    <row r="29" spans="2:32" ht="15.95" customHeight="1">
      <c r="E29" s="91">
        <f>V10</f>
        <v>11</v>
      </c>
      <c r="F29" s="91"/>
      <c r="G29" s="82"/>
      <c r="H29" s="82"/>
      <c r="I29" s="82"/>
      <c r="J29" s="101"/>
      <c r="K29" s="82"/>
      <c r="L29" s="101"/>
      <c r="M29" s="82"/>
      <c r="N29" s="101"/>
      <c r="O29" s="82"/>
      <c r="P29" s="101"/>
      <c r="Q29" s="82"/>
      <c r="R29" s="96"/>
      <c r="S29" s="91">
        <f>E29</f>
        <v>11</v>
      </c>
      <c r="T29" s="91"/>
      <c r="U29" s="82"/>
      <c r="V29" s="82"/>
      <c r="W29" s="96"/>
      <c r="X29" s="96"/>
      <c r="Y29" s="95"/>
      <c r="Z29" s="95"/>
      <c r="AA29" s="96"/>
      <c r="AB29" s="96"/>
    </row>
    <row r="30" spans="2:32" ht="15.95" customHeight="1">
      <c r="G30" s="1" t="s">
        <v>30</v>
      </c>
      <c r="H30" s="1" t="s">
        <v>8</v>
      </c>
      <c r="I30" s="98">
        <f>(E29*H28*J28*L28*N28*P28*((S28/S29)^0.65)*(Y28^0.43))</f>
        <v>5.9905878596713711</v>
      </c>
      <c r="J30" s="98"/>
      <c r="K30" s="11" t="s">
        <v>19</v>
      </c>
    </row>
    <row r="31" spans="2:32" ht="15.95" customHeight="1">
      <c r="I31" s="11"/>
      <c r="J31" s="11"/>
      <c r="K31" s="11"/>
    </row>
    <row r="32" spans="2:32" ht="15.95" customHeight="1">
      <c r="B32" s="99" t="s">
        <v>73</v>
      </c>
      <c r="C32" s="99"/>
      <c r="D32" s="99"/>
      <c r="E32" s="99"/>
      <c r="F32" s="99"/>
      <c r="G32" s="99"/>
      <c r="H32" s="99"/>
      <c r="I32" s="99"/>
      <c r="J32" s="6"/>
      <c r="K32" s="6"/>
      <c r="L32" s="6"/>
      <c r="M32" s="6"/>
    </row>
    <row r="33" spans="2:31" ht="15.95" customHeight="1">
      <c r="H33" s="1" t="s">
        <v>30</v>
      </c>
      <c r="I33" s="82" t="s">
        <v>8</v>
      </c>
      <c r="J33" s="91">
        <v>1.5</v>
      </c>
      <c r="K33" s="91"/>
      <c r="L33" s="91" t="s">
        <v>7</v>
      </c>
      <c r="M33" s="82" t="s">
        <v>16</v>
      </c>
      <c r="N33" s="12" t="s">
        <v>11</v>
      </c>
      <c r="O33" s="82" t="s">
        <v>44</v>
      </c>
      <c r="P33" s="82"/>
    </row>
    <row r="34" spans="2:31" ht="15.95" customHeight="1">
      <c r="H34" s="1" t="s">
        <v>10</v>
      </c>
      <c r="I34" s="82"/>
      <c r="J34" s="91"/>
      <c r="K34" s="91"/>
      <c r="L34" s="91"/>
      <c r="M34" s="82"/>
      <c r="N34" s="12" t="s">
        <v>10</v>
      </c>
      <c r="O34" s="82"/>
      <c r="P34" s="82"/>
    </row>
    <row r="35" spans="2:31" ht="15.95" customHeight="1">
      <c r="H35" s="82" t="s">
        <v>20</v>
      </c>
      <c r="I35" s="82"/>
      <c r="J35" s="82" t="s">
        <v>8</v>
      </c>
      <c r="K35" s="82">
        <v>1.5</v>
      </c>
      <c r="L35" s="82"/>
      <c r="M35" s="82" t="s">
        <v>16</v>
      </c>
      <c r="N35" s="91">
        <f>V10</f>
        <v>11</v>
      </c>
      <c r="O35" s="91"/>
      <c r="P35" s="82" t="s">
        <v>44</v>
      </c>
      <c r="Q35" s="82"/>
    </row>
    <row r="36" spans="2:31" ht="15.95" customHeight="1">
      <c r="H36" s="91">
        <f>V13</f>
        <v>3</v>
      </c>
      <c r="I36" s="91"/>
      <c r="J36" s="82"/>
      <c r="K36" s="82"/>
      <c r="L36" s="82"/>
      <c r="M36" s="82"/>
      <c r="N36" s="91">
        <f>V13</f>
        <v>3</v>
      </c>
      <c r="O36" s="91"/>
      <c r="P36" s="82"/>
      <c r="Q36" s="82"/>
    </row>
    <row r="37" spans="2:31" ht="15.95" customHeight="1">
      <c r="H37" s="1" t="s">
        <v>30</v>
      </c>
      <c r="I37" s="82" t="s">
        <v>8</v>
      </c>
      <c r="J37" s="82"/>
      <c r="K37" s="98">
        <f>H36*K35*((N35/N36)^0.3)</f>
        <v>6.6449840510233456</v>
      </c>
      <c r="L37" s="98"/>
      <c r="M37" s="11" t="s">
        <v>19</v>
      </c>
    </row>
    <row r="38" spans="2:31" ht="15.95" customHeight="1">
      <c r="K38" s="11"/>
      <c r="L38" s="11"/>
      <c r="M38" s="11"/>
    </row>
    <row r="39" spans="2:31" ht="15.95" customHeight="1">
      <c r="B39" s="45" t="s">
        <v>74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2"/>
    </row>
    <row r="40" spans="2:31" ht="15.95" customHeight="1">
      <c r="E40" s="82" t="s">
        <v>10</v>
      </c>
      <c r="F40" s="82"/>
      <c r="G40" s="82" t="s">
        <v>8</v>
      </c>
      <c r="H40" s="82">
        <v>5.5</v>
      </c>
      <c r="I40" s="82"/>
      <c r="J40" s="91" t="s">
        <v>7</v>
      </c>
      <c r="K40" s="82" t="s">
        <v>46</v>
      </c>
      <c r="L40" s="82"/>
      <c r="M40" s="82" t="s">
        <v>17</v>
      </c>
      <c r="N40" s="82" t="s">
        <v>46</v>
      </c>
      <c r="O40" s="82"/>
      <c r="P40" s="82"/>
      <c r="Q40" s="82"/>
      <c r="R40" s="82"/>
      <c r="S40" s="82" t="s">
        <v>12</v>
      </c>
      <c r="T40" s="82">
        <v>1</v>
      </c>
      <c r="U40" s="96" t="s">
        <v>47</v>
      </c>
      <c r="V40" s="96"/>
      <c r="W40" s="82">
        <v>1</v>
      </c>
      <c r="X40" s="82" t="s">
        <v>9</v>
      </c>
    </row>
    <row r="41" spans="2:31" ht="15.95" customHeight="1">
      <c r="E41" s="82" t="s">
        <v>11</v>
      </c>
      <c r="F41" s="82"/>
      <c r="G41" s="82"/>
      <c r="H41" s="82"/>
      <c r="I41" s="82"/>
      <c r="J41" s="91"/>
      <c r="K41" s="91" t="s">
        <v>11</v>
      </c>
      <c r="L41" s="91"/>
      <c r="M41" s="82"/>
      <c r="N41" s="82">
        <v>11.5</v>
      </c>
      <c r="O41" s="82"/>
      <c r="P41" s="1" t="s">
        <v>7</v>
      </c>
      <c r="Q41" s="82" t="s">
        <v>11</v>
      </c>
      <c r="R41" s="82"/>
      <c r="S41" s="82"/>
      <c r="T41" s="82"/>
      <c r="U41" s="96"/>
      <c r="V41" s="96"/>
      <c r="W41" s="82"/>
      <c r="X41" s="82"/>
    </row>
    <row r="42" spans="2:31" ht="15.95" customHeight="1">
      <c r="E42" s="91">
        <f>V13</f>
        <v>3</v>
      </c>
      <c r="F42" s="82"/>
      <c r="G42" s="82" t="s">
        <v>8</v>
      </c>
      <c r="H42" s="82">
        <v>5.5</v>
      </c>
      <c r="I42" s="82"/>
      <c r="J42" s="91" t="s">
        <v>7</v>
      </c>
      <c r="K42" s="82" t="s">
        <v>46</v>
      </c>
      <c r="L42" s="82"/>
      <c r="M42" s="82" t="s">
        <v>17</v>
      </c>
      <c r="N42" s="82" t="s">
        <v>46</v>
      </c>
      <c r="O42" s="82"/>
      <c r="P42" s="82"/>
      <c r="Q42" s="82"/>
      <c r="R42" s="82"/>
      <c r="S42" s="82" t="s">
        <v>12</v>
      </c>
      <c r="T42" s="82">
        <v>1</v>
      </c>
      <c r="U42" s="96" t="s">
        <v>47</v>
      </c>
      <c r="V42" s="96"/>
      <c r="W42" s="82">
        <v>1</v>
      </c>
      <c r="X42" s="82" t="s">
        <v>9</v>
      </c>
      <c r="AD42" s="13">
        <f>E42/E43</f>
        <v>0.27272727272727271</v>
      </c>
      <c r="AE42" s="13">
        <f>5.5*(AD43/K43)*(((AD43/(N43*Q43))+1)^1.7-1)</f>
        <v>0.27305766468743975</v>
      </c>
    </row>
    <row r="43" spans="2:31" ht="15.95" customHeight="1">
      <c r="E43" s="91">
        <f>V10</f>
        <v>11</v>
      </c>
      <c r="F43" s="91"/>
      <c r="G43" s="82"/>
      <c r="H43" s="82"/>
      <c r="I43" s="82"/>
      <c r="J43" s="91"/>
      <c r="K43" s="91">
        <f>V10</f>
        <v>11</v>
      </c>
      <c r="L43" s="91"/>
      <c r="M43" s="82"/>
      <c r="N43" s="82">
        <v>11.5</v>
      </c>
      <c r="O43" s="82"/>
      <c r="P43" s="1" t="s">
        <v>7</v>
      </c>
      <c r="Q43" s="91">
        <f>V10</f>
        <v>11</v>
      </c>
      <c r="R43" s="82"/>
      <c r="S43" s="82"/>
      <c r="T43" s="82"/>
      <c r="U43" s="96"/>
      <c r="V43" s="96"/>
      <c r="W43" s="82"/>
      <c r="X43" s="82"/>
      <c r="AD43" s="14">
        <v>6.32</v>
      </c>
      <c r="AE43" s="41" t="str">
        <f>IF(ABS(AE42-AD42)&lt;0.01,"OK","NG")</f>
        <v>OK</v>
      </c>
    </row>
    <row r="44" spans="2:31" ht="15.95" customHeight="1">
      <c r="E44" s="82" t="s">
        <v>46</v>
      </c>
      <c r="F44" s="82"/>
      <c r="G44" s="1" t="s">
        <v>8</v>
      </c>
      <c r="H44" s="98">
        <f>AD43</f>
        <v>6.32</v>
      </c>
      <c r="I44" s="98"/>
      <c r="J44" s="91" t="s">
        <v>19</v>
      </c>
      <c r="K44" s="91"/>
      <c r="L44" s="11"/>
    </row>
    <row r="45" spans="2:31" ht="15.95" customHeight="1">
      <c r="K45" s="11"/>
      <c r="L45" s="11"/>
      <c r="M45" s="11"/>
    </row>
    <row r="46" spans="2:31" ht="15.95" customHeight="1">
      <c r="B46" s="45" t="s">
        <v>75</v>
      </c>
      <c r="C46" s="2"/>
      <c r="D46" s="45"/>
      <c r="E46" s="45"/>
      <c r="F46" s="45"/>
      <c r="G46" s="45"/>
      <c r="H46" s="45"/>
      <c r="I46" s="45"/>
      <c r="J46" s="45"/>
      <c r="K46" s="45"/>
      <c r="L46" s="45"/>
      <c r="M46" s="45"/>
    </row>
    <row r="47" spans="2:31" ht="15.95" customHeight="1">
      <c r="C47" s="6"/>
      <c r="D47" s="82" t="s">
        <v>30</v>
      </c>
      <c r="E47" s="82"/>
      <c r="F47" s="82" t="s">
        <v>8</v>
      </c>
      <c r="G47" s="82" t="s">
        <v>4</v>
      </c>
      <c r="H47" s="82"/>
      <c r="I47" s="82" t="s">
        <v>24</v>
      </c>
      <c r="J47" s="82" t="s">
        <v>16</v>
      </c>
      <c r="K47" s="1" t="s">
        <v>49</v>
      </c>
      <c r="L47" s="82" t="s">
        <v>5</v>
      </c>
      <c r="M47" s="15">
        <v>0.62</v>
      </c>
      <c r="N47" s="82" t="s">
        <v>16</v>
      </c>
      <c r="O47" s="1" t="s">
        <v>11</v>
      </c>
      <c r="P47" s="82" t="s">
        <v>5</v>
      </c>
      <c r="Q47" s="15">
        <v>0.46</v>
      </c>
      <c r="R47" s="82" t="s">
        <v>18</v>
      </c>
      <c r="S47" s="15">
        <v>0.2</v>
      </c>
      <c r="T47" s="82" t="s">
        <v>16</v>
      </c>
      <c r="U47" s="1" t="s">
        <v>10</v>
      </c>
      <c r="V47" s="82" t="s">
        <v>5</v>
      </c>
      <c r="W47" s="15">
        <v>0.08</v>
      </c>
      <c r="X47" s="82" t="s">
        <v>12</v>
      </c>
      <c r="Y47" s="82">
        <v>1</v>
      </c>
    </row>
    <row r="48" spans="2:31" ht="15.95" customHeight="1">
      <c r="C48" s="6"/>
      <c r="D48" s="82" t="s">
        <v>10</v>
      </c>
      <c r="E48" s="82"/>
      <c r="F48" s="82"/>
      <c r="G48" s="82"/>
      <c r="H48" s="82"/>
      <c r="I48" s="82"/>
      <c r="J48" s="82"/>
      <c r="K48" s="1" t="s">
        <v>10</v>
      </c>
      <c r="L48" s="82"/>
      <c r="N48" s="82"/>
      <c r="O48" s="1" t="s">
        <v>10</v>
      </c>
      <c r="P48" s="82"/>
      <c r="R48" s="82"/>
      <c r="T48" s="82"/>
      <c r="U48" s="16" t="s">
        <v>50</v>
      </c>
      <c r="V48" s="82"/>
      <c r="X48" s="82"/>
      <c r="Y48" s="82"/>
    </row>
    <row r="49" spans="2:28" ht="15.95" customHeight="1">
      <c r="C49" s="6"/>
      <c r="D49" s="6"/>
      <c r="E49" s="6"/>
      <c r="F49" s="6"/>
      <c r="G49" s="6"/>
      <c r="H49" s="1" t="s">
        <v>24</v>
      </c>
      <c r="I49" s="1" t="s">
        <v>15</v>
      </c>
      <c r="J49" s="82">
        <v>1.3</v>
      </c>
      <c r="K49" s="82"/>
      <c r="L49" s="96" t="s">
        <v>51</v>
      </c>
      <c r="M49" s="96"/>
      <c r="N49" s="96"/>
      <c r="O49" s="96"/>
      <c r="P49" s="6"/>
    </row>
    <row r="50" spans="2:28" ht="15.95" customHeight="1">
      <c r="C50" s="6"/>
      <c r="D50" s="6"/>
      <c r="E50" s="6"/>
      <c r="F50" s="6"/>
      <c r="G50" s="6"/>
      <c r="J50" s="91">
        <v>1</v>
      </c>
      <c r="K50" s="91"/>
      <c r="L50" s="96" t="s">
        <v>52</v>
      </c>
      <c r="M50" s="96"/>
      <c r="N50" s="96"/>
      <c r="O50" s="96"/>
      <c r="P50" s="6"/>
    </row>
    <row r="51" spans="2:28" ht="15.95" customHeight="1">
      <c r="C51" s="6"/>
      <c r="D51" s="6"/>
      <c r="E51" s="6"/>
      <c r="F51" s="6"/>
      <c r="G51" s="6"/>
      <c r="J51" s="82">
        <v>0.7</v>
      </c>
      <c r="K51" s="82"/>
      <c r="L51" s="96" t="s">
        <v>53</v>
      </c>
      <c r="M51" s="96"/>
      <c r="N51" s="96"/>
      <c r="O51" s="96"/>
      <c r="P51" s="96"/>
    </row>
    <row r="52" spans="2:28" ht="15.95" customHeight="1">
      <c r="B52" s="82" t="s">
        <v>30</v>
      </c>
      <c r="C52" s="82"/>
      <c r="D52" s="82" t="s">
        <v>8</v>
      </c>
      <c r="E52" s="82">
        <v>0.32</v>
      </c>
      <c r="F52" s="82"/>
      <c r="G52" s="82" t="s">
        <v>7</v>
      </c>
      <c r="H52" s="97">
        <v>1</v>
      </c>
      <c r="I52" s="82" t="s">
        <v>16</v>
      </c>
      <c r="J52" s="93">
        <f>V14</f>
        <v>3</v>
      </c>
      <c r="K52" s="93"/>
      <c r="L52" s="82" t="s">
        <v>5</v>
      </c>
      <c r="M52" s="15">
        <v>0.62</v>
      </c>
      <c r="N52" s="82" t="s">
        <v>16</v>
      </c>
      <c r="O52" s="91">
        <f>V10</f>
        <v>11</v>
      </c>
      <c r="P52" s="82"/>
      <c r="Q52" s="82" t="s">
        <v>5</v>
      </c>
      <c r="R52" s="15">
        <v>0.46</v>
      </c>
      <c r="S52" s="95">
        <f>V15</f>
        <v>0.2772436714837957</v>
      </c>
      <c r="T52" s="95"/>
      <c r="U52" s="15">
        <v>0.2</v>
      </c>
      <c r="V52" s="82" t="s">
        <v>16</v>
      </c>
      <c r="W52" s="91">
        <f>V13</f>
        <v>3</v>
      </c>
      <c r="X52" s="91"/>
      <c r="Y52" s="82" t="s">
        <v>5</v>
      </c>
      <c r="Z52" s="17">
        <v>0.08</v>
      </c>
      <c r="AA52" s="82" t="s">
        <v>12</v>
      </c>
      <c r="AB52" s="82">
        <v>1</v>
      </c>
    </row>
    <row r="53" spans="2:28" ht="15.95" customHeight="1">
      <c r="B53" s="91">
        <f>V13</f>
        <v>3</v>
      </c>
      <c r="C53" s="91"/>
      <c r="D53" s="82"/>
      <c r="E53" s="82"/>
      <c r="F53" s="82"/>
      <c r="G53" s="82"/>
      <c r="H53" s="97"/>
      <c r="I53" s="82"/>
      <c r="J53" s="93">
        <f>V13</f>
        <v>3</v>
      </c>
      <c r="K53" s="93"/>
      <c r="L53" s="82"/>
      <c r="N53" s="82"/>
      <c r="O53" s="93">
        <f>V13</f>
        <v>3</v>
      </c>
      <c r="P53" s="93"/>
      <c r="Q53" s="82"/>
      <c r="S53" s="95"/>
      <c r="T53" s="95"/>
      <c r="V53" s="82"/>
      <c r="W53" s="94">
        <f>V17</f>
        <v>1.92E-3</v>
      </c>
      <c r="X53" s="94"/>
      <c r="Y53" s="82"/>
      <c r="AA53" s="82"/>
      <c r="AB53" s="82"/>
    </row>
    <row r="54" spans="2:28" ht="15.95" customHeight="1">
      <c r="C54" s="6"/>
      <c r="D54" s="6"/>
      <c r="E54" s="6"/>
      <c r="F54" s="82" t="s">
        <v>46</v>
      </c>
      <c r="G54" s="82"/>
      <c r="H54" s="1" t="s">
        <v>8</v>
      </c>
      <c r="I54" s="90">
        <f>(B53*E52*H52*((J52/J53)^0.62)*((O52/O53)^0.46)*(S52^0.2)*((W52/W53)^0.08))+1</f>
        <v>3.4317225460211507</v>
      </c>
      <c r="J54" s="90"/>
      <c r="K54" s="91" t="s">
        <v>19</v>
      </c>
      <c r="L54" s="91"/>
      <c r="M54" s="18"/>
      <c r="N54" s="18"/>
      <c r="O54" s="18"/>
    </row>
    <row r="55" spans="2:28" ht="15.95" customHeight="1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28" ht="15.95" customHeight="1">
      <c r="B56" s="1" t="s">
        <v>67</v>
      </c>
      <c r="C56" s="45" t="s">
        <v>76</v>
      </c>
      <c r="D56" s="2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2:28" ht="15.95" customHeight="1">
      <c r="C57" s="6"/>
      <c r="D57" s="92" t="s">
        <v>77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 t="s">
        <v>60</v>
      </c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spans="2:28" ht="15.95" customHeight="1">
      <c r="C58" s="6"/>
      <c r="D58" s="88" t="s">
        <v>54</v>
      </c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9">
        <f>I30</f>
        <v>5.9905878596713711</v>
      </c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2:28" ht="15.95" customHeight="1">
      <c r="C59" s="6"/>
      <c r="D59" s="88" t="s">
        <v>43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9">
        <f>K37</f>
        <v>6.6449840510233456</v>
      </c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2:28" ht="15.95" customHeight="1">
      <c r="C60" s="6"/>
      <c r="D60" s="88" t="s">
        <v>45</v>
      </c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9">
        <f>AD43</f>
        <v>6.32</v>
      </c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2:28" ht="15.95" customHeight="1">
      <c r="B61" s="6"/>
      <c r="C61" s="6"/>
      <c r="D61" s="88" t="s">
        <v>48</v>
      </c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9">
        <f>I54</f>
        <v>3.4317225460211507</v>
      </c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2:28" ht="15.95" customHeight="1">
      <c r="D62" s="85" t="s">
        <v>55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6">
        <f>AVERAGE(O58:Z61)</f>
        <v>5.596823614178966</v>
      </c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2:28" ht="15.95" customHeight="1">
      <c r="H63" s="7"/>
      <c r="J63" s="7"/>
      <c r="K63" s="7"/>
      <c r="N63" s="6"/>
      <c r="O63" s="6"/>
    </row>
    <row r="64" spans="2:28" ht="15.95" customHeight="1">
      <c r="C64" s="4"/>
      <c r="D64" s="42" t="s">
        <v>106</v>
      </c>
      <c r="E64" s="8"/>
      <c r="F64" s="5"/>
      <c r="G64" s="64"/>
      <c r="H64" s="2"/>
      <c r="I64" s="42"/>
      <c r="J64" s="43"/>
      <c r="K64" s="82" t="s">
        <v>78</v>
      </c>
      <c r="L64" s="82"/>
      <c r="M64" s="43"/>
      <c r="N64" s="2"/>
      <c r="O64" s="2"/>
      <c r="P64" s="43"/>
      <c r="Q64" s="43"/>
      <c r="R64" s="43"/>
      <c r="S64" s="43"/>
      <c r="T64" s="43"/>
      <c r="U64" s="83">
        <f>IF(O62&gt;=V18,V18,O62)</f>
        <v>5.596823614178966</v>
      </c>
      <c r="V64" s="83"/>
      <c r="W64" s="83"/>
      <c r="X64" s="83"/>
      <c r="Y64" s="83"/>
      <c r="Z64" s="83"/>
      <c r="AA64" s="2"/>
    </row>
    <row r="65" spans="2:32" ht="15.95" customHeight="1">
      <c r="C65" s="4"/>
      <c r="D65" s="42"/>
      <c r="E65" s="8"/>
      <c r="F65" s="5"/>
      <c r="G65" s="64"/>
      <c r="H65" s="2"/>
      <c r="I65" s="42"/>
      <c r="J65" s="43"/>
      <c r="M65" s="43"/>
      <c r="N65" s="2"/>
      <c r="O65" s="2"/>
      <c r="P65" s="43"/>
      <c r="Q65" s="43"/>
      <c r="R65" s="43"/>
      <c r="S65" s="43"/>
      <c r="T65" s="43"/>
      <c r="U65" s="51"/>
      <c r="V65" s="51"/>
      <c r="W65" s="51"/>
      <c r="X65" s="51"/>
      <c r="Y65" s="51"/>
      <c r="Z65" s="51"/>
      <c r="AA65" s="2"/>
      <c r="AE65" s="41" t="s">
        <v>112</v>
      </c>
    </row>
    <row r="66" spans="2:32" ht="15.95" customHeight="1">
      <c r="E66" s="82" t="s">
        <v>78</v>
      </c>
      <c r="F66" s="82"/>
      <c r="G66" s="84">
        <f>U64</f>
        <v>5.596823614178966</v>
      </c>
      <c r="H66" s="84"/>
      <c r="I66" s="84"/>
      <c r="J66" s="1" t="str">
        <f>IF(G66&lt;N66,"&lt;","&gt;")</f>
        <v>&lt;</v>
      </c>
      <c r="L66" s="1" t="s">
        <v>68</v>
      </c>
      <c r="M66" s="1" t="s">
        <v>79</v>
      </c>
      <c r="N66" s="84">
        <f>V9</f>
        <v>36.61</v>
      </c>
      <c r="O66" s="84"/>
      <c r="P66" s="84"/>
      <c r="Q66" s="1" t="s">
        <v>80</v>
      </c>
      <c r="R66" s="6" t="s">
        <v>81</v>
      </c>
      <c r="T66" s="6"/>
      <c r="U66" s="6"/>
      <c r="V66" s="46"/>
      <c r="W66" s="6"/>
      <c r="X66" s="6"/>
      <c r="Y66" s="6"/>
      <c r="AA66" s="87" t="str">
        <f>IF(J66="&lt;","OK","NG")</f>
        <v>OK</v>
      </c>
      <c r="AB66" s="87"/>
      <c r="AE66" s="41" t="s">
        <v>117</v>
      </c>
    </row>
    <row r="67" spans="2:32" ht="15.95" customHeight="1">
      <c r="AF67" s="6"/>
    </row>
    <row r="68" spans="2:32" ht="15.95" customHeight="1">
      <c r="H68" s="7"/>
      <c r="J68" s="7"/>
      <c r="K68" s="7"/>
      <c r="N68" s="12"/>
      <c r="O68" s="19"/>
      <c r="S68" s="6"/>
    </row>
    <row r="69" spans="2:32" ht="15.95" customHeight="1">
      <c r="G69" s="11"/>
      <c r="H69" s="11"/>
      <c r="I69" s="11"/>
      <c r="S69" s="2"/>
    </row>
    <row r="70" spans="2:32" ht="15.95" customHeight="1">
      <c r="S70" s="2"/>
    </row>
    <row r="71" spans="2:32" ht="15.95" customHeight="1">
      <c r="G71" s="12"/>
      <c r="H71" s="12"/>
      <c r="I71" s="12"/>
      <c r="J71" s="7"/>
      <c r="K71" s="7"/>
      <c r="L71" s="11"/>
      <c r="M71" s="11"/>
      <c r="N71" s="11"/>
      <c r="O71" s="11"/>
      <c r="S71" s="2"/>
    </row>
    <row r="72" spans="2:32" ht="15.95" customHeight="1">
      <c r="G72" s="12"/>
      <c r="H72" s="12"/>
      <c r="I72" s="12"/>
      <c r="J72" s="7"/>
      <c r="K72" s="7"/>
      <c r="L72" s="11"/>
      <c r="M72" s="11"/>
      <c r="N72" s="11"/>
      <c r="O72" s="11"/>
    </row>
    <row r="73" spans="2:32" ht="15.95" customHeight="1"/>
    <row r="74" spans="2:32" ht="15.95" customHeight="1"/>
    <row r="75" spans="2:32" ht="15.95" customHeight="1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2:32" ht="15.95" customHeight="1"/>
    <row r="77" spans="2:32" ht="15.95" customHeight="1"/>
    <row r="78" spans="2:32" ht="15.95" customHeight="1"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2:32" ht="15.95" customHeight="1"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2:32" ht="15.95" customHeight="1"/>
    <row r="81" spans="2:27" ht="15.95" customHeight="1">
      <c r="I81" s="7"/>
      <c r="N81" s="20"/>
      <c r="O81" s="20"/>
      <c r="P81" s="21"/>
      <c r="Q81" s="22"/>
      <c r="R81" s="22"/>
      <c r="S81" s="22"/>
      <c r="T81" s="21"/>
      <c r="X81" s="20"/>
      <c r="Y81" s="20"/>
      <c r="Z81" s="20"/>
      <c r="AA81" s="23"/>
    </row>
    <row r="82" spans="2:27" ht="15.95" customHeight="1">
      <c r="I82" s="7"/>
      <c r="N82" s="20"/>
      <c r="O82" s="20"/>
      <c r="P82" s="20"/>
      <c r="Q82" s="22"/>
      <c r="R82" s="22"/>
      <c r="S82" s="22"/>
      <c r="T82" s="20"/>
      <c r="X82" s="20"/>
      <c r="Y82" s="20"/>
      <c r="Z82" s="20"/>
    </row>
    <row r="83" spans="2:27" ht="15.95" customHeight="1"/>
    <row r="84" spans="2:27" ht="15.95" customHeight="1">
      <c r="I84" s="7"/>
      <c r="J84" s="11"/>
      <c r="K84" s="11"/>
      <c r="L84" s="11"/>
      <c r="M84" s="11"/>
    </row>
    <row r="85" spans="2:27" ht="15.95" customHeight="1">
      <c r="I85" s="7"/>
      <c r="M85" s="11"/>
    </row>
    <row r="86" spans="2:27" ht="15.95" customHeight="1"/>
    <row r="87" spans="2:27" ht="15.95" customHeight="1"/>
    <row r="88" spans="2:27" ht="15.95" customHeight="1"/>
    <row r="89" spans="2:27" ht="15.95" customHeight="1"/>
    <row r="90" spans="2:27" ht="15.95" customHeight="1"/>
    <row r="91" spans="2:27" ht="15.95" customHeight="1"/>
    <row r="92" spans="2:27" ht="15.95" customHeight="1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2:27" ht="15.95" customHeight="1"/>
    <row r="94" spans="2:27" ht="15.95" customHeight="1"/>
    <row r="95" spans="2:27" ht="15.95" customHeight="1">
      <c r="H95" s="7"/>
      <c r="J95" s="7"/>
      <c r="K95" s="21"/>
      <c r="L95" s="20"/>
    </row>
    <row r="96" spans="2:27" ht="15.95" customHeight="1">
      <c r="K96" s="20"/>
      <c r="L96" s="20"/>
    </row>
    <row r="97" spans="2:19" ht="15.95" customHeight="1"/>
    <row r="98" spans="2:19" ht="15.95" customHeight="1">
      <c r="H98" s="7"/>
      <c r="J98" s="7"/>
      <c r="K98" s="21"/>
      <c r="L98" s="20"/>
      <c r="N98" s="24"/>
    </row>
    <row r="99" spans="2:19" ht="15.95" customHeight="1">
      <c r="G99" s="11"/>
      <c r="H99" s="11"/>
      <c r="I99" s="11"/>
      <c r="K99" s="20"/>
      <c r="L99" s="20"/>
      <c r="N99" s="24"/>
      <c r="O99" s="24"/>
    </row>
    <row r="100" spans="2:19" ht="15.95" customHeight="1"/>
    <row r="101" spans="2:19" ht="15.95" customHeight="1">
      <c r="J101" s="7"/>
      <c r="K101" s="11"/>
      <c r="L101" s="11"/>
      <c r="M101" s="11"/>
      <c r="N101" s="11"/>
    </row>
    <row r="102" spans="2:19" ht="15.95" customHeight="1">
      <c r="K102" s="11"/>
      <c r="L102" s="11"/>
      <c r="M102" s="11"/>
    </row>
    <row r="103" spans="2:19" ht="15.95" customHeight="1"/>
    <row r="104" spans="2:19" ht="15.9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2:19" ht="15.9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2:19" ht="15.95" customHeight="1">
      <c r="J106" s="7"/>
      <c r="K106" s="2"/>
      <c r="L106" s="2"/>
      <c r="M106" s="2"/>
      <c r="N106" s="2"/>
      <c r="O106" s="2"/>
    </row>
    <row r="107" spans="2:19" ht="15.95" customHeight="1"/>
    <row r="108" spans="2:19" ht="15.95" customHeight="1">
      <c r="J108" s="7"/>
    </row>
    <row r="109" spans="2:19" ht="15.95" customHeight="1"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 ht="15.95" customHeight="1"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 ht="15.95" customHeight="1">
      <c r="J111" s="7"/>
      <c r="K111" s="6"/>
      <c r="L111" s="6"/>
      <c r="M111" s="6"/>
      <c r="N111" s="6"/>
      <c r="O111" s="6"/>
      <c r="P111" s="6"/>
      <c r="Q111" s="6"/>
      <c r="R111" s="6"/>
      <c r="S111" s="6"/>
    </row>
    <row r="112" spans="2:19" ht="15.95" customHeight="1"/>
    <row r="113" spans="2:21" ht="15.95" customHeight="1">
      <c r="J113" s="7"/>
      <c r="K113" s="11"/>
      <c r="O113" s="11"/>
      <c r="P113" s="11"/>
      <c r="Q113" s="25"/>
      <c r="S113" s="11"/>
      <c r="T113" s="11"/>
      <c r="U113" s="25"/>
    </row>
    <row r="114" spans="2:21" ht="15.95" customHeight="1"/>
    <row r="115" spans="2:21" ht="15.95" customHeight="1">
      <c r="J115" s="7"/>
      <c r="K115" s="11"/>
      <c r="L115" s="11"/>
      <c r="M115" s="11"/>
      <c r="N115" s="11"/>
    </row>
    <row r="116" spans="2:21" ht="15.95" customHeight="1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2:21" ht="15.95" customHeight="1"/>
    <row r="118" spans="2:21" ht="15.95" customHeight="1"/>
    <row r="119" spans="2:21" ht="15.95" customHeight="1"/>
    <row r="120" spans="2:21" ht="15.95" customHeight="1"/>
    <row r="121" spans="2:21" ht="15.95" customHeight="1"/>
    <row r="122" spans="2:21" ht="15.95" customHeight="1">
      <c r="M122" s="26"/>
    </row>
    <row r="123" spans="2:21" ht="15.95" customHeight="1"/>
    <row r="124" spans="2:21" ht="15.95" customHeight="1">
      <c r="I124" s="11"/>
      <c r="J124" s="11"/>
      <c r="K124" s="11"/>
    </row>
    <row r="125" spans="2:21" ht="15.95" customHeight="1"/>
    <row r="126" spans="2:21" ht="17.45" customHeight="1"/>
    <row r="127" spans="2:21" ht="17.45" customHeight="1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2:21" ht="17.45" customHeight="1"/>
    <row r="129" spans="2:18" ht="17.45" customHeight="1">
      <c r="O129" s="27"/>
    </row>
    <row r="130" spans="2:18" ht="17.45" customHeight="1"/>
    <row r="131" spans="2:18" ht="17.45" customHeight="1"/>
    <row r="132" spans="2:18" ht="17.45" customHeight="1">
      <c r="H132" s="12"/>
      <c r="K132" s="11"/>
      <c r="L132" s="11"/>
      <c r="Q132" s="11"/>
      <c r="R132" s="11"/>
    </row>
    <row r="133" spans="2:18" ht="17.45" customHeight="1">
      <c r="H133" s="12"/>
      <c r="K133" s="11"/>
      <c r="L133" s="11"/>
      <c r="Q133" s="11"/>
      <c r="R133" s="11"/>
    </row>
    <row r="134" spans="2:18" ht="17.45" customHeight="1"/>
    <row r="135" spans="2:18" ht="17.45" customHeight="1">
      <c r="L135" s="11"/>
      <c r="O135" s="11"/>
      <c r="Q135" s="27"/>
    </row>
    <row r="136" spans="2:18" ht="17.45" customHeight="1"/>
    <row r="137" spans="2:18" ht="17.45" customHeight="1">
      <c r="I137" s="11"/>
      <c r="J137" s="11"/>
      <c r="K137" s="11"/>
    </row>
    <row r="138" spans="2:18" ht="17.45" customHeight="1"/>
    <row r="139" spans="2:18" ht="17.45" customHeight="1"/>
    <row r="140" spans="2:18" ht="17.45" customHeight="1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2:18" ht="17.45" customHeight="1"/>
    <row r="142" spans="2:18" ht="17.45" customHeight="1">
      <c r="I142" s="11"/>
      <c r="J142" s="11"/>
      <c r="L142" s="12"/>
    </row>
    <row r="143" spans="2:18" ht="17.45" customHeight="1">
      <c r="I143" s="11"/>
      <c r="J143" s="11"/>
      <c r="L143" s="12"/>
    </row>
    <row r="144" spans="2:18" ht="17.45" customHeight="1"/>
    <row r="145" spans="2:13" ht="17.45" customHeight="1">
      <c r="M145" s="28"/>
    </row>
    <row r="146" spans="2:13" ht="17.45" customHeight="1">
      <c r="G146" s="11"/>
      <c r="H146" s="11"/>
      <c r="M146" s="28"/>
    </row>
    <row r="147" spans="2:13" ht="17.45" customHeight="1"/>
    <row r="148" spans="2:13" ht="17.45" customHeight="1">
      <c r="J148" s="11"/>
      <c r="K148" s="11"/>
      <c r="L148" s="11"/>
    </row>
    <row r="149" spans="2:13" ht="17.45" customHeight="1"/>
    <row r="150" spans="2:13" ht="17.45" customHeight="1"/>
    <row r="151" spans="2:13" ht="17.45" customHeight="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2:13" ht="17.45" customHeight="1"/>
    <row r="153" spans="2:13" ht="17.45" customHeight="1"/>
    <row r="154" spans="2:13" ht="17.45" customHeight="1"/>
    <row r="155" spans="2:13" ht="17.45" customHeight="1"/>
    <row r="156" spans="2:13" ht="17.45" customHeight="1"/>
    <row r="157" spans="2:13" ht="17.45" customHeight="1">
      <c r="G157" s="11"/>
    </row>
    <row r="158" spans="2:13" ht="17.45" customHeight="1"/>
    <row r="159" spans="2:13" ht="17.45" customHeight="1">
      <c r="J159" s="11"/>
      <c r="K159" s="11"/>
      <c r="L159" s="11"/>
    </row>
    <row r="160" spans="2:13" ht="17.45" customHeight="1"/>
    <row r="161" spans="2:18" ht="17.45" customHeight="1"/>
    <row r="162" spans="2:18" ht="17.45" customHeight="1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2:18" ht="17.45" customHeight="1"/>
    <row r="164" spans="2:18" ht="17.45" customHeight="1">
      <c r="L164" s="12"/>
      <c r="M164" s="6"/>
      <c r="N164" s="6"/>
      <c r="P164" s="12"/>
    </row>
    <row r="165" spans="2:18" ht="17.45" customHeight="1">
      <c r="L165" s="12"/>
      <c r="M165" s="6"/>
      <c r="N165" s="6"/>
      <c r="P165" s="12"/>
    </row>
    <row r="166" spans="2:18" ht="17.45" customHeight="1"/>
    <row r="167" spans="2:18" ht="17.45" customHeight="1">
      <c r="L167" s="12"/>
      <c r="M167" s="6"/>
      <c r="N167" s="6"/>
    </row>
    <row r="168" spans="2:18" ht="17.45" customHeight="1">
      <c r="G168" s="29"/>
      <c r="L168" s="30"/>
      <c r="M168" s="6"/>
      <c r="N168" s="6"/>
      <c r="P168" s="30"/>
    </row>
    <row r="169" spans="2:18" ht="17.45" customHeight="1"/>
    <row r="170" spans="2:18" ht="17.45" customHeight="1">
      <c r="J170" s="11"/>
      <c r="K170" s="11"/>
      <c r="L170" s="11"/>
    </row>
    <row r="171" spans="2:18" ht="17.45" customHeight="1"/>
    <row r="172" spans="2:18" ht="17.45" customHeight="1"/>
    <row r="173" spans="2:18" ht="17.45" customHeight="1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2:18" ht="17.45" customHeight="1"/>
    <row r="175" spans="2:18" ht="17.45" customHeight="1">
      <c r="L175" s="12"/>
      <c r="M175" s="6"/>
      <c r="N175" s="6"/>
      <c r="Q175" s="6"/>
      <c r="R175" s="6"/>
    </row>
    <row r="176" spans="2:18" ht="17.45" customHeight="1">
      <c r="L176" s="12"/>
      <c r="M176" s="6"/>
      <c r="N176" s="6"/>
      <c r="Q176" s="6"/>
      <c r="R176" s="6"/>
    </row>
    <row r="177" spans="2:22" ht="17.45" customHeight="1"/>
    <row r="178" spans="2:22" ht="17.45" customHeight="1">
      <c r="L178" s="31"/>
      <c r="M178" s="31"/>
      <c r="N178" s="6"/>
      <c r="O178" s="6"/>
      <c r="Q178" s="11"/>
      <c r="R178" s="6"/>
      <c r="S178" s="6"/>
    </row>
    <row r="179" spans="2:22" ht="18.75" customHeight="1">
      <c r="L179" s="31"/>
      <c r="M179" s="31"/>
      <c r="N179" s="6"/>
      <c r="O179" s="6"/>
      <c r="R179" s="6"/>
      <c r="S179" s="6"/>
    </row>
    <row r="181" spans="2:22" ht="18.75" customHeight="1">
      <c r="J181" s="11"/>
      <c r="K181" s="11"/>
      <c r="L181" s="11"/>
    </row>
    <row r="184" spans="2:22" ht="18.75" customHeight="1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6" spans="2:22" ht="18.75" customHeight="1">
      <c r="R186" s="6"/>
      <c r="S186" s="6"/>
      <c r="T186" s="6"/>
      <c r="U186" s="6"/>
      <c r="V186" s="6"/>
    </row>
    <row r="187" spans="2:22" ht="18.75" customHeight="1">
      <c r="G187" s="10"/>
      <c r="Q187" s="10"/>
      <c r="R187" s="6"/>
      <c r="S187" s="6"/>
      <c r="T187" s="6"/>
      <c r="U187" s="6"/>
      <c r="V187" s="6"/>
    </row>
    <row r="189" spans="2:22" ht="18.75" customHeight="1"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U189" s="11"/>
      <c r="V189" s="11"/>
    </row>
    <row r="190" spans="2:22" ht="18.75" customHeight="1"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U190" s="11"/>
      <c r="V190" s="11"/>
    </row>
    <row r="191" spans="2:22" ht="18.75" customHeight="1"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U191" s="11"/>
      <c r="V191" s="11"/>
    </row>
    <row r="192" spans="2:22" ht="18.75" customHeight="1"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U192" s="11"/>
      <c r="V192" s="11"/>
    </row>
    <row r="194" spans="2:27" ht="18.75" customHeight="1">
      <c r="K194" s="29"/>
      <c r="M194" s="29"/>
      <c r="O194" s="29"/>
      <c r="Q194" s="29"/>
      <c r="S194" s="6"/>
      <c r="T194" s="29"/>
      <c r="W194" s="6"/>
      <c r="X194" s="20"/>
      <c r="Y194" s="20"/>
      <c r="Z194" s="6"/>
      <c r="AA194" s="6"/>
    </row>
    <row r="195" spans="2:27" ht="18.75" customHeight="1">
      <c r="K195" s="16"/>
      <c r="M195" s="16"/>
      <c r="O195" s="16"/>
      <c r="Q195" s="16"/>
      <c r="S195" s="6"/>
      <c r="W195" s="6"/>
      <c r="X195" s="20"/>
      <c r="Y195" s="20"/>
      <c r="Z195" s="6"/>
      <c r="AA195" s="6"/>
    </row>
    <row r="197" spans="2:27" ht="18.75" customHeight="1">
      <c r="I197" s="11"/>
      <c r="J197" s="11"/>
      <c r="K197" s="11"/>
    </row>
    <row r="200" spans="2:27" ht="18.75" customHeight="1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2:27" ht="18.75" customHeight="1">
      <c r="R201" s="32"/>
      <c r="S201" s="32"/>
      <c r="T201" s="32"/>
      <c r="U201" s="32"/>
      <c r="V201" s="32"/>
      <c r="W201" s="32"/>
      <c r="X201" s="32"/>
      <c r="Y201" s="32"/>
    </row>
    <row r="202" spans="2:27" ht="18.75" customHeight="1">
      <c r="G202" s="33"/>
      <c r="H202" s="33"/>
      <c r="R202" s="32"/>
      <c r="S202" s="32"/>
      <c r="T202" s="32"/>
      <c r="U202" s="32"/>
      <c r="V202" s="32"/>
      <c r="W202" s="32"/>
      <c r="X202" s="32"/>
      <c r="Y202" s="32"/>
    </row>
    <row r="203" spans="2:27" ht="18.75" customHeight="1">
      <c r="G203" s="33"/>
      <c r="H203" s="33"/>
      <c r="S203" s="34"/>
      <c r="U203" s="6"/>
      <c r="V203" s="20"/>
      <c r="W203" s="20"/>
      <c r="X203" s="35"/>
    </row>
    <row r="204" spans="2:27" ht="18.75" customHeight="1">
      <c r="G204" s="33"/>
      <c r="H204" s="33"/>
      <c r="S204" s="34"/>
      <c r="U204" s="6"/>
      <c r="W204" s="33"/>
      <c r="X204" s="35"/>
    </row>
    <row r="205" spans="2:27" ht="18.75" customHeight="1">
      <c r="G205" s="33"/>
      <c r="H205" s="33"/>
    </row>
    <row r="206" spans="2:27" ht="18.75" customHeight="1">
      <c r="G206" s="33"/>
      <c r="H206" s="33"/>
      <c r="M206" s="2"/>
      <c r="N206" s="2"/>
      <c r="O206" s="11"/>
      <c r="P206" s="11"/>
      <c r="R206" s="32"/>
      <c r="S206" s="32"/>
      <c r="T206" s="32"/>
      <c r="U206" s="32"/>
      <c r="V206" s="32"/>
      <c r="W206" s="32"/>
      <c r="X206" s="32"/>
      <c r="Y206" s="32"/>
    </row>
    <row r="207" spans="2:27" ht="18.75" customHeight="1">
      <c r="G207" s="33"/>
      <c r="H207" s="33"/>
      <c r="M207" s="2"/>
      <c r="N207" s="2"/>
      <c r="O207" s="11"/>
      <c r="P207" s="11"/>
      <c r="S207" s="34"/>
      <c r="U207" s="6"/>
      <c r="V207" s="20"/>
      <c r="W207" s="20"/>
      <c r="X207" s="20"/>
      <c r="Y207" s="36"/>
    </row>
    <row r="208" spans="2:27" ht="18.75" customHeight="1">
      <c r="G208" s="33"/>
      <c r="H208" s="33"/>
      <c r="S208" s="34"/>
      <c r="U208" s="6"/>
      <c r="W208" s="11"/>
      <c r="Y208" s="36"/>
    </row>
    <row r="213" spans="2:25" ht="18.75" customHeight="1">
      <c r="G213" s="33"/>
      <c r="H213" s="33"/>
    </row>
    <row r="217" spans="2:25" ht="18.75" customHeight="1">
      <c r="T217" s="11"/>
      <c r="V217" s="20"/>
      <c r="X217" s="25"/>
      <c r="Y217" s="25"/>
    </row>
    <row r="219" spans="2:25" ht="18.75" customHeight="1">
      <c r="R219" s="11"/>
      <c r="S219" s="11"/>
      <c r="T219" s="11"/>
    </row>
    <row r="222" spans="2:25" ht="18.75" customHeight="1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8" spans="2:18" ht="18.75" customHeight="1">
      <c r="L228" s="11"/>
      <c r="O228" s="37"/>
      <c r="P228" s="37"/>
      <c r="Q228" s="25"/>
      <c r="R228" s="25"/>
    </row>
    <row r="230" spans="2:18" ht="18.75" customHeight="1">
      <c r="J230" s="11"/>
      <c r="K230" s="11"/>
      <c r="L230" s="11"/>
    </row>
    <row r="233" spans="2:18" ht="18.7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9" spans="2:18" ht="18.75" customHeight="1">
      <c r="M239" s="11"/>
      <c r="O239" s="25"/>
      <c r="P239" s="25"/>
    </row>
    <row r="241" spans="2:12" ht="18.75" customHeight="1">
      <c r="J241" s="11"/>
      <c r="K241" s="11"/>
      <c r="L241" s="11"/>
    </row>
    <row r="244" spans="2:12" ht="18.75" customHeight="1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54" spans="2:12" ht="18.75" customHeight="1">
      <c r="J254" s="11"/>
      <c r="K254" s="11"/>
      <c r="L254" s="11"/>
    </row>
    <row r="257" spans="2:26" ht="18.75" customHeight="1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61" spans="2:26" ht="18.75" customHeight="1">
      <c r="N261" s="6"/>
      <c r="O261" s="6"/>
      <c r="Q261" s="38"/>
      <c r="R261" s="38"/>
    </row>
    <row r="262" spans="2:26" ht="18.75" customHeight="1">
      <c r="N262" s="6"/>
      <c r="O262" s="6"/>
    </row>
    <row r="264" spans="2:26" ht="18.75" customHeight="1">
      <c r="O264" s="6"/>
      <c r="P264" s="6"/>
      <c r="Q264" s="20"/>
      <c r="R264" s="20"/>
      <c r="S264" s="38"/>
      <c r="T264" s="38"/>
    </row>
    <row r="265" spans="2:26" ht="18.75" customHeight="1">
      <c r="G265" s="11"/>
      <c r="M265" s="11"/>
      <c r="N265" s="11"/>
      <c r="O265" s="6"/>
      <c r="P265" s="6"/>
      <c r="Q265" s="20"/>
      <c r="R265" s="20"/>
      <c r="S265" s="20"/>
    </row>
    <row r="267" spans="2:26" ht="18.75" customHeight="1">
      <c r="J267" s="11"/>
      <c r="K267" s="11"/>
    </row>
    <row r="270" spans="2:26" ht="18.75" customHeight="1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2" spans="2:26" ht="18.75" customHeight="1">
      <c r="P272" s="15"/>
      <c r="T272" s="15"/>
      <c r="V272" s="15"/>
      <c r="Z272" s="15"/>
    </row>
    <row r="275" spans="2:26" ht="18.75" customHeight="1">
      <c r="N275" s="6"/>
      <c r="O275" s="6"/>
      <c r="P275" s="6"/>
      <c r="Q275" s="6"/>
      <c r="R275" s="6"/>
    </row>
    <row r="276" spans="2:26" ht="18.75" customHeight="1">
      <c r="L276" s="11"/>
      <c r="M276" s="11"/>
      <c r="N276" s="6"/>
      <c r="O276" s="6"/>
      <c r="P276" s="6"/>
      <c r="Q276" s="6"/>
      <c r="R276" s="6"/>
    </row>
    <row r="277" spans="2:26" ht="18.75" customHeight="1">
      <c r="N277" s="6"/>
      <c r="O277" s="6"/>
      <c r="P277" s="6"/>
      <c r="Q277" s="6"/>
      <c r="R277" s="6"/>
    </row>
    <row r="279" spans="2:26" ht="18.75" customHeight="1">
      <c r="J279" s="29"/>
      <c r="L279" s="29"/>
      <c r="N279" s="15"/>
      <c r="R279" s="15"/>
      <c r="S279" s="20"/>
      <c r="T279" s="20"/>
      <c r="U279" s="15"/>
      <c r="W279" s="11"/>
      <c r="X279" s="11"/>
      <c r="Z279" s="15"/>
    </row>
    <row r="280" spans="2:26" ht="18.75" customHeight="1">
      <c r="E280" s="11"/>
      <c r="F280" s="11"/>
      <c r="J280" s="29"/>
      <c r="L280" s="29"/>
      <c r="P280" s="29"/>
      <c r="S280" s="20"/>
      <c r="T280" s="20"/>
    </row>
    <row r="282" spans="2:26" ht="18.75" customHeight="1">
      <c r="I282" s="11"/>
      <c r="J282" s="11"/>
    </row>
    <row r="285" spans="2:26" ht="18.75" customHeight="1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7" spans="2:26" ht="18.75" customHeight="1">
      <c r="I287" s="6"/>
      <c r="J287" s="6"/>
      <c r="L287" s="39"/>
      <c r="M287" s="39"/>
    </row>
    <row r="288" spans="2:26" ht="18.75" customHeight="1">
      <c r="G288" s="40"/>
      <c r="H288" s="40"/>
      <c r="I288" s="40"/>
      <c r="J288" s="40"/>
      <c r="L288" s="39"/>
      <c r="M288" s="39"/>
    </row>
  </sheetData>
  <mergeCells count="185">
    <mergeCell ref="D7:E7"/>
    <mergeCell ref="V7:AA7"/>
    <mergeCell ref="D8:E8"/>
    <mergeCell ref="V8:AA8"/>
    <mergeCell ref="D9:E9"/>
    <mergeCell ref="V9:AA9"/>
    <mergeCell ref="A1:S2"/>
    <mergeCell ref="T1:AC2"/>
    <mergeCell ref="D5:E5"/>
    <mergeCell ref="V5:AA5"/>
    <mergeCell ref="D6:E6"/>
    <mergeCell ref="V6:AA6"/>
    <mergeCell ref="D12:E12"/>
    <mergeCell ref="H12:O12"/>
    <mergeCell ref="V12:AA12"/>
    <mergeCell ref="D13:E13"/>
    <mergeCell ref="H13:O13"/>
    <mergeCell ref="V13:AA13"/>
    <mergeCell ref="D10:E10"/>
    <mergeCell ref="H10:O10"/>
    <mergeCell ref="V10:AA10"/>
    <mergeCell ref="D11:E11"/>
    <mergeCell ref="H11:O11"/>
    <mergeCell ref="V11:AA11"/>
    <mergeCell ref="D16:E16"/>
    <mergeCell ref="H16:O16"/>
    <mergeCell ref="V16:AA16"/>
    <mergeCell ref="D17:E17"/>
    <mergeCell ref="H17:O17"/>
    <mergeCell ref="V17:AA17"/>
    <mergeCell ref="D14:E14"/>
    <mergeCell ref="H14:T14"/>
    <mergeCell ref="V14:AA14"/>
    <mergeCell ref="D15:E15"/>
    <mergeCell ref="H15:O15"/>
    <mergeCell ref="V15:AA15"/>
    <mergeCell ref="I24:S24"/>
    <mergeCell ref="U24:V24"/>
    <mergeCell ref="I25:S25"/>
    <mergeCell ref="U25:V25"/>
    <mergeCell ref="I26:S26"/>
    <mergeCell ref="U26:V26"/>
    <mergeCell ref="D18:E18"/>
    <mergeCell ref="V18:AA18"/>
    <mergeCell ref="B21:L21"/>
    <mergeCell ref="H22:H23"/>
    <mergeCell ref="I22:O23"/>
    <mergeCell ref="P22:P23"/>
    <mergeCell ref="R22:V23"/>
    <mergeCell ref="I27:S27"/>
    <mergeCell ref="U27:V27"/>
    <mergeCell ref="E28:F28"/>
    <mergeCell ref="G28:G29"/>
    <mergeCell ref="H28:H29"/>
    <mergeCell ref="I28:I29"/>
    <mergeCell ref="J28:J29"/>
    <mergeCell ref="K28:K29"/>
    <mergeCell ref="L28:L29"/>
    <mergeCell ref="M28:M29"/>
    <mergeCell ref="AA28:AB29"/>
    <mergeCell ref="E29:F29"/>
    <mergeCell ref="S29:T29"/>
    <mergeCell ref="N28:N29"/>
    <mergeCell ref="O28:O29"/>
    <mergeCell ref="P28:P29"/>
    <mergeCell ref="Q28:Q29"/>
    <mergeCell ref="R28:R29"/>
    <mergeCell ref="S28:T28"/>
    <mergeCell ref="I30:J30"/>
    <mergeCell ref="B32:I32"/>
    <mergeCell ref="I33:I34"/>
    <mergeCell ref="J33:K34"/>
    <mergeCell ref="L33:L34"/>
    <mergeCell ref="M33:M34"/>
    <mergeCell ref="U28:V29"/>
    <mergeCell ref="W28:X29"/>
    <mergeCell ref="Y28:Z29"/>
    <mergeCell ref="I37:J37"/>
    <mergeCell ref="K37:L37"/>
    <mergeCell ref="E40:F40"/>
    <mergeCell ref="G40:G41"/>
    <mergeCell ref="H40:I41"/>
    <mergeCell ref="J40:J41"/>
    <mergeCell ref="K40:L40"/>
    <mergeCell ref="O33:P34"/>
    <mergeCell ref="H35:I35"/>
    <mergeCell ref="J35:J36"/>
    <mergeCell ref="K35:L36"/>
    <mergeCell ref="M35:M36"/>
    <mergeCell ref="N35:O35"/>
    <mergeCell ref="P35:Q36"/>
    <mergeCell ref="H36:I36"/>
    <mergeCell ref="N36:O36"/>
    <mergeCell ref="X40:X41"/>
    <mergeCell ref="E41:F41"/>
    <mergeCell ref="K41:L41"/>
    <mergeCell ref="N41:O41"/>
    <mergeCell ref="Q41:R41"/>
    <mergeCell ref="E42:F42"/>
    <mergeCell ref="G42:G43"/>
    <mergeCell ref="H42:I43"/>
    <mergeCell ref="J42:J43"/>
    <mergeCell ref="K42:L42"/>
    <mergeCell ref="M40:M41"/>
    <mergeCell ref="N40:R40"/>
    <mergeCell ref="S40:S41"/>
    <mergeCell ref="T40:T41"/>
    <mergeCell ref="U40:V41"/>
    <mergeCell ref="W40:W41"/>
    <mergeCell ref="X42:X43"/>
    <mergeCell ref="E43:F43"/>
    <mergeCell ref="K43:L43"/>
    <mergeCell ref="N43:O43"/>
    <mergeCell ref="Q43:R43"/>
    <mergeCell ref="E44:F44"/>
    <mergeCell ref="H44:I44"/>
    <mergeCell ref="J44:K44"/>
    <mergeCell ref="M42:M43"/>
    <mergeCell ref="N42:R42"/>
    <mergeCell ref="S42:S43"/>
    <mergeCell ref="T42:T43"/>
    <mergeCell ref="U42:V43"/>
    <mergeCell ref="W42:W43"/>
    <mergeCell ref="Y47:Y48"/>
    <mergeCell ref="D48:E48"/>
    <mergeCell ref="J49:K49"/>
    <mergeCell ref="L49:O49"/>
    <mergeCell ref="J50:K50"/>
    <mergeCell ref="L50:O50"/>
    <mergeCell ref="N47:N48"/>
    <mergeCell ref="P47:P48"/>
    <mergeCell ref="R47:R48"/>
    <mergeCell ref="T47:T48"/>
    <mergeCell ref="V47:V48"/>
    <mergeCell ref="X47:X48"/>
    <mergeCell ref="D47:E47"/>
    <mergeCell ref="F47:F48"/>
    <mergeCell ref="G47:H48"/>
    <mergeCell ref="I47:I48"/>
    <mergeCell ref="J47:J48"/>
    <mergeCell ref="L47:L48"/>
    <mergeCell ref="J51:K51"/>
    <mergeCell ref="L51:P51"/>
    <mergeCell ref="B52:C52"/>
    <mergeCell ref="D52:D53"/>
    <mergeCell ref="E52:F53"/>
    <mergeCell ref="G52:G53"/>
    <mergeCell ref="H52:H53"/>
    <mergeCell ref="I52:I53"/>
    <mergeCell ref="J52:K52"/>
    <mergeCell ref="L52:L53"/>
    <mergeCell ref="AB52:AB53"/>
    <mergeCell ref="B53:C53"/>
    <mergeCell ref="J53:K53"/>
    <mergeCell ref="O53:P53"/>
    <mergeCell ref="W53:X53"/>
    <mergeCell ref="N52:N53"/>
    <mergeCell ref="O52:P52"/>
    <mergeCell ref="Q52:Q53"/>
    <mergeCell ref="S52:T53"/>
    <mergeCell ref="V52:V53"/>
    <mergeCell ref="W52:X52"/>
    <mergeCell ref="F54:G54"/>
    <mergeCell ref="I54:J54"/>
    <mergeCell ref="K54:L54"/>
    <mergeCell ref="D57:N57"/>
    <mergeCell ref="O57:Z57"/>
    <mergeCell ref="D58:N58"/>
    <mergeCell ref="O58:Z58"/>
    <mergeCell ref="Y52:Y53"/>
    <mergeCell ref="AA52:AA53"/>
    <mergeCell ref="AA66:AB66"/>
    <mergeCell ref="D62:N62"/>
    <mergeCell ref="O62:Z62"/>
    <mergeCell ref="K64:L64"/>
    <mergeCell ref="U64:Z64"/>
    <mergeCell ref="E66:F66"/>
    <mergeCell ref="G66:I66"/>
    <mergeCell ref="N66:P66"/>
    <mergeCell ref="D59:N59"/>
    <mergeCell ref="O59:Z59"/>
    <mergeCell ref="D60:N60"/>
    <mergeCell ref="O60:Z60"/>
    <mergeCell ref="D61:N61"/>
    <mergeCell ref="O61:Z61"/>
  </mergeCells>
  <phoneticPr fontId="19" type="noConversion"/>
  <pageMargins left="0.74777776002883911" right="0.74777776002883911" top="0.98416668176651001" bottom="0.98416668176651001" header="0.51166665554046631" footer="0.51166665554046631"/>
  <pageSetup paperSize="9" orientation="portrait" blackAndWhite="1" r:id="rId1"/>
  <rowBreaks count="1" manualBreakCount="1">
    <brk id="38" max="28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9AE0-FCF2-4460-AE51-2883FD1F8663}">
  <sheetPr>
    <tabColor rgb="FF00B0F0"/>
  </sheetPr>
  <dimension ref="A1:IS288"/>
  <sheetViews>
    <sheetView view="pageBreakPreview" zoomScale="110" zoomScaleNormal="100" zoomScaleSheetLayoutView="110" workbookViewId="0">
      <selection activeCell="V18" sqref="V18:AA18"/>
    </sheetView>
  </sheetViews>
  <sheetFormatPr defaultColWidth="0.88671875" defaultRowHeight="18.75" customHeight="1"/>
  <cols>
    <col min="1" max="13" width="2.5546875" style="1" customWidth="1"/>
    <col min="14" max="14" width="2.77734375" style="1" customWidth="1"/>
    <col min="15" max="19" width="2.5546875" style="1" customWidth="1"/>
    <col min="20" max="20" width="3.109375" style="1" customWidth="1"/>
    <col min="21" max="29" width="2.5546875" style="1" customWidth="1"/>
    <col min="30" max="30" width="17.77734375" style="1" customWidth="1"/>
    <col min="31" max="31" width="10.44140625" style="41" customWidth="1"/>
    <col min="32" max="32" width="3.44140625" style="1" customWidth="1"/>
    <col min="33" max="253" width="0.88671875" style="1"/>
    <col min="254" max="16384" width="0.88671875" style="2"/>
  </cols>
  <sheetData>
    <row r="1" spans="1:32" ht="15.95" customHeight="1">
      <c r="A1" s="103" t="s">
        <v>26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7" t="s">
        <v>125</v>
      </c>
      <c r="U1" s="107"/>
      <c r="V1" s="107"/>
      <c r="W1" s="107"/>
      <c r="X1" s="107"/>
      <c r="Y1" s="107"/>
      <c r="Z1" s="107"/>
      <c r="AA1" s="107"/>
      <c r="AB1" s="107"/>
      <c r="AC1" s="108"/>
    </row>
    <row r="2" spans="1:32" ht="15.95" customHeigh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9"/>
      <c r="U2" s="109"/>
      <c r="V2" s="109"/>
      <c r="W2" s="109"/>
      <c r="X2" s="109"/>
      <c r="Y2" s="109"/>
      <c r="Z2" s="109"/>
      <c r="AA2" s="109"/>
      <c r="AB2" s="109"/>
      <c r="AC2" s="110"/>
      <c r="AD2" s="3"/>
    </row>
    <row r="3" spans="1:32" ht="15.95" customHeight="1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32" ht="15.95" customHeight="1">
      <c r="B4" s="1" t="s">
        <v>67</v>
      </c>
      <c r="C4" s="44" t="s">
        <v>66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32" ht="15.95" customHeight="1">
      <c r="C5" s="44"/>
      <c r="D5" s="80" t="s">
        <v>69</v>
      </c>
      <c r="E5" s="80"/>
      <c r="F5" s="2"/>
      <c r="G5" s="44"/>
      <c r="H5" s="6" t="s">
        <v>57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111">
        <f>Data!Q20</f>
        <v>-4.83</v>
      </c>
      <c r="W5" s="111"/>
      <c r="X5" s="111"/>
      <c r="Y5" s="111"/>
      <c r="Z5" s="111"/>
      <c r="AA5" s="111"/>
      <c r="AE5" s="2"/>
      <c r="AF5" s="2"/>
    </row>
    <row r="6" spans="1:32" ht="15.95" customHeight="1">
      <c r="C6" s="44"/>
      <c r="D6" s="80" t="s">
        <v>70</v>
      </c>
      <c r="E6" s="80"/>
      <c r="F6" s="2"/>
      <c r="G6" s="44"/>
      <c r="H6" s="6" t="s">
        <v>58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81">
        <f>Data!M20</f>
        <v>-63.3</v>
      </c>
      <c r="W6" s="81"/>
      <c r="X6" s="81"/>
      <c r="Y6" s="81"/>
      <c r="Z6" s="81"/>
      <c r="AA6" s="81"/>
      <c r="AE6" s="2"/>
      <c r="AF6" s="2"/>
    </row>
    <row r="7" spans="1:32" ht="15.95" customHeight="1">
      <c r="C7" s="44"/>
      <c r="D7" s="80" t="s">
        <v>71</v>
      </c>
      <c r="E7" s="80"/>
      <c r="F7" s="2"/>
      <c r="G7" s="44"/>
      <c r="H7" s="6" t="s">
        <v>56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81">
        <f>Data!J20</f>
        <v>-64.900000000000006</v>
      </c>
      <c r="W7" s="81"/>
      <c r="X7" s="81"/>
      <c r="Y7" s="81"/>
      <c r="Z7" s="81"/>
      <c r="AA7" s="81"/>
      <c r="AE7" s="2"/>
      <c r="AF7" s="2"/>
    </row>
    <row r="8" spans="1:32" ht="15.95" customHeight="1">
      <c r="C8" s="44"/>
      <c r="D8" s="80" t="s">
        <v>65</v>
      </c>
      <c r="E8" s="80"/>
      <c r="F8" s="2"/>
      <c r="G8" s="44"/>
      <c r="H8" s="6" t="s">
        <v>64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81">
        <f>Data!L20</f>
        <v>1.6000000000000085</v>
      </c>
      <c r="W8" s="81"/>
      <c r="X8" s="81"/>
      <c r="Y8" s="81"/>
      <c r="Z8" s="81"/>
      <c r="AA8" s="81"/>
      <c r="AE8" s="2"/>
      <c r="AF8" s="2"/>
    </row>
    <row r="9" spans="1:32" ht="15.95" customHeight="1">
      <c r="C9" s="44"/>
      <c r="D9" s="80" t="s">
        <v>68</v>
      </c>
      <c r="E9" s="80"/>
      <c r="F9" s="2"/>
      <c r="G9" s="44"/>
      <c r="H9" s="6" t="s">
        <v>63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81">
        <f>V5-V6</f>
        <v>58.47</v>
      </c>
      <c r="W9" s="81"/>
      <c r="X9" s="81"/>
      <c r="Y9" s="81"/>
      <c r="Z9" s="81"/>
      <c r="AA9" s="81"/>
      <c r="AE9" s="2"/>
      <c r="AF9" s="2"/>
    </row>
    <row r="10" spans="1:32" ht="15.95" customHeight="1">
      <c r="C10" s="4"/>
      <c r="D10" s="80" t="s">
        <v>11</v>
      </c>
      <c r="E10" s="80"/>
      <c r="F10" s="5"/>
      <c r="G10" s="5"/>
      <c r="H10" s="102" t="s">
        <v>27</v>
      </c>
      <c r="I10" s="102"/>
      <c r="J10" s="102"/>
      <c r="K10" s="102"/>
      <c r="L10" s="102"/>
      <c r="M10" s="102"/>
      <c r="N10" s="102"/>
      <c r="O10" s="102"/>
      <c r="P10" s="42"/>
      <c r="Q10" s="42"/>
      <c r="R10" s="42"/>
      <c r="S10" s="42"/>
      <c r="T10" s="42"/>
      <c r="U10" s="5"/>
      <c r="V10" s="81">
        <f>Data!T20</f>
        <v>6.2</v>
      </c>
      <c r="W10" s="81"/>
      <c r="X10" s="81"/>
      <c r="Y10" s="81"/>
      <c r="Z10" s="81"/>
      <c r="AA10" s="81"/>
    </row>
    <row r="11" spans="1:32" ht="15.95" customHeight="1">
      <c r="C11" s="4"/>
      <c r="D11" s="80" t="s">
        <v>14</v>
      </c>
      <c r="E11" s="80"/>
      <c r="F11" s="5"/>
      <c r="G11" s="5"/>
      <c r="H11" s="102" t="s">
        <v>59</v>
      </c>
      <c r="I11" s="102"/>
      <c r="J11" s="102"/>
      <c r="K11" s="102"/>
      <c r="L11" s="102"/>
      <c r="M11" s="102"/>
      <c r="N11" s="102"/>
      <c r="O11" s="102"/>
      <c r="P11" s="42"/>
      <c r="Q11" s="42"/>
      <c r="R11" s="42"/>
      <c r="S11" s="42"/>
      <c r="T11" s="42"/>
      <c r="U11" s="5"/>
      <c r="V11" s="81">
        <f>V12*V10</f>
        <v>3137.2000000000003</v>
      </c>
      <c r="W11" s="81"/>
      <c r="X11" s="81"/>
      <c r="Y11" s="81"/>
      <c r="Z11" s="81"/>
      <c r="AA11" s="81"/>
    </row>
    <row r="12" spans="1:32" ht="15.95" customHeight="1">
      <c r="C12" s="4"/>
      <c r="D12" s="80" t="s">
        <v>6</v>
      </c>
      <c r="E12" s="80"/>
      <c r="F12" s="5"/>
      <c r="G12" s="5"/>
      <c r="H12" s="102" t="s">
        <v>3</v>
      </c>
      <c r="I12" s="102"/>
      <c r="J12" s="102"/>
      <c r="K12" s="102"/>
      <c r="L12" s="102"/>
      <c r="M12" s="102"/>
      <c r="N12" s="102"/>
      <c r="O12" s="102"/>
      <c r="P12" s="42"/>
      <c r="Q12" s="42"/>
      <c r="R12" s="42"/>
      <c r="S12" s="42"/>
      <c r="T12" s="42"/>
      <c r="U12" s="5"/>
      <c r="V12" s="81">
        <v>506</v>
      </c>
      <c r="W12" s="81"/>
      <c r="X12" s="81"/>
      <c r="Y12" s="81"/>
      <c r="Z12" s="81"/>
      <c r="AA12" s="81"/>
    </row>
    <row r="13" spans="1:32" ht="15.95" customHeight="1">
      <c r="C13" s="4"/>
      <c r="D13" s="80" t="s">
        <v>10</v>
      </c>
      <c r="E13" s="80"/>
      <c r="F13" s="5"/>
      <c r="G13" s="5"/>
      <c r="H13" s="102" t="s">
        <v>0</v>
      </c>
      <c r="I13" s="102"/>
      <c r="J13" s="102"/>
      <c r="K13" s="102"/>
      <c r="L13" s="102"/>
      <c r="M13" s="102"/>
      <c r="N13" s="102"/>
      <c r="O13" s="102"/>
      <c r="P13" s="42"/>
      <c r="Q13" s="42"/>
      <c r="R13" s="42"/>
      <c r="S13" s="42"/>
      <c r="T13" s="42"/>
      <c r="U13" s="5"/>
      <c r="V13" s="81">
        <v>3</v>
      </c>
      <c r="W13" s="81"/>
      <c r="X13" s="81"/>
      <c r="Y13" s="81"/>
      <c r="Z13" s="81"/>
      <c r="AA13" s="81"/>
    </row>
    <row r="14" spans="1:32" ht="15.95" customHeight="1">
      <c r="C14" s="4"/>
      <c r="D14" s="80" t="s">
        <v>23</v>
      </c>
      <c r="E14" s="80"/>
      <c r="F14" s="5"/>
      <c r="G14" s="5"/>
      <c r="H14" s="102" t="s">
        <v>25</v>
      </c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5"/>
      <c r="V14" s="81">
        <v>3</v>
      </c>
      <c r="W14" s="81"/>
      <c r="X14" s="81"/>
      <c r="Y14" s="81"/>
      <c r="Z14" s="81"/>
      <c r="AA14" s="81"/>
    </row>
    <row r="15" spans="1:32" ht="15.95" customHeight="1">
      <c r="C15" s="4"/>
      <c r="D15" s="80" t="s">
        <v>18</v>
      </c>
      <c r="E15" s="80"/>
      <c r="F15" s="5"/>
      <c r="G15" s="5"/>
      <c r="H15" s="102" t="s">
        <v>1</v>
      </c>
      <c r="I15" s="102"/>
      <c r="J15" s="102"/>
      <c r="K15" s="102"/>
      <c r="L15" s="102"/>
      <c r="M15" s="102"/>
      <c r="N15" s="102"/>
      <c r="O15" s="102"/>
      <c r="P15" s="42"/>
      <c r="Q15" s="42"/>
      <c r="R15" s="42"/>
      <c r="S15" s="42"/>
      <c r="T15" s="42"/>
      <c r="U15" s="5"/>
      <c r="V15" s="81">
        <f>AE15</f>
        <v>0.36928540128984322</v>
      </c>
      <c r="W15" s="81"/>
      <c r="X15" s="81"/>
      <c r="Y15" s="81"/>
      <c r="Z15" s="81"/>
      <c r="AA15" s="81"/>
      <c r="AD15" s="7" t="s">
        <v>62</v>
      </c>
      <c r="AE15" s="41">
        <f>V16/SQRT(9.81*V10)</f>
        <v>0.36928540128984322</v>
      </c>
    </row>
    <row r="16" spans="1:32" ht="15.95" customHeight="1">
      <c r="C16" s="4"/>
      <c r="D16" s="80" t="s">
        <v>13</v>
      </c>
      <c r="E16" s="80"/>
      <c r="F16" s="5"/>
      <c r="G16" s="5"/>
      <c r="H16" s="102" t="s">
        <v>28</v>
      </c>
      <c r="I16" s="102"/>
      <c r="J16" s="102"/>
      <c r="K16" s="102"/>
      <c r="L16" s="102"/>
      <c r="M16" s="102"/>
      <c r="N16" s="102"/>
      <c r="O16" s="102"/>
      <c r="P16" s="42"/>
      <c r="Q16" s="42"/>
      <c r="R16" s="42"/>
      <c r="S16" s="42"/>
      <c r="T16" s="42"/>
      <c r="U16" s="5"/>
      <c r="V16" s="81">
        <f>Data!U20</f>
        <v>2.88</v>
      </c>
      <c r="W16" s="81"/>
      <c r="X16" s="81"/>
      <c r="Y16" s="81"/>
      <c r="Z16" s="81"/>
      <c r="AA16" s="81"/>
    </row>
    <row r="17" spans="2:32" ht="15.95" customHeight="1">
      <c r="C17" s="4"/>
      <c r="D17" s="80" t="s">
        <v>61</v>
      </c>
      <c r="E17" s="80"/>
      <c r="F17" s="5"/>
      <c r="G17" s="5"/>
      <c r="H17" s="102" t="s">
        <v>29</v>
      </c>
      <c r="I17" s="102"/>
      <c r="J17" s="102"/>
      <c r="K17" s="102"/>
      <c r="L17" s="102"/>
      <c r="M17" s="102"/>
      <c r="N17" s="102"/>
      <c r="O17" s="102"/>
      <c r="P17" s="42"/>
      <c r="Q17" s="42"/>
      <c r="R17" s="42"/>
      <c r="S17" s="42"/>
      <c r="T17" s="42"/>
      <c r="V17" s="81">
        <v>1.92E-3</v>
      </c>
      <c r="W17" s="81"/>
      <c r="X17" s="81"/>
      <c r="Y17" s="81"/>
      <c r="Z17" s="81"/>
      <c r="AA17" s="81"/>
      <c r="AD17" s="6"/>
    </row>
    <row r="18" spans="2:32" ht="15.95" customHeight="1">
      <c r="C18" s="4"/>
      <c r="D18" s="80" t="s">
        <v>104</v>
      </c>
      <c r="E18" s="80"/>
      <c r="F18" s="5"/>
      <c r="G18" s="5"/>
      <c r="H18" s="42" t="s">
        <v>105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V18" s="81">
        <f>V5-V6</f>
        <v>58.47</v>
      </c>
      <c r="W18" s="81"/>
      <c r="X18" s="81"/>
      <c r="Y18" s="81"/>
      <c r="Z18" s="81"/>
      <c r="AA18" s="81"/>
      <c r="AD18" s="6" t="s">
        <v>111</v>
      </c>
    </row>
    <row r="19" spans="2:32" ht="15.95" customHeight="1">
      <c r="C19" s="4"/>
      <c r="D19" s="8"/>
      <c r="E19" s="8"/>
      <c r="F19" s="5"/>
      <c r="G19" s="64"/>
      <c r="H19" s="42"/>
      <c r="I19" s="42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V19" s="5"/>
      <c r="W19" s="9"/>
    </row>
    <row r="20" spans="2:32" ht="15.95" customHeight="1">
      <c r="C20" s="4"/>
      <c r="D20" s="8"/>
      <c r="E20" s="8"/>
      <c r="F20" s="5"/>
      <c r="G20" s="64"/>
      <c r="H20" s="2"/>
      <c r="I20" s="42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V20" s="5"/>
      <c r="W20" s="9"/>
    </row>
    <row r="21" spans="2:32" ht="15.95" customHeight="1">
      <c r="B21" s="99" t="s">
        <v>72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</row>
    <row r="22" spans="2:32" ht="15.95" customHeight="1">
      <c r="G22" s="1" t="s">
        <v>30</v>
      </c>
      <c r="H22" s="82" t="s">
        <v>8</v>
      </c>
      <c r="I22" s="82" t="s">
        <v>31</v>
      </c>
      <c r="J22" s="82"/>
      <c r="K22" s="82"/>
      <c r="L22" s="82"/>
      <c r="M22" s="82"/>
      <c r="N22" s="82"/>
      <c r="O22" s="82"/>
      <c r="P22" s="82" t="s">
        <v>21</v>
      </c>
      <c r="Q22" s="1" t="s">
        <v>10</v>
      </c>
      <c r="R22" s="96" t="s">
        <v>32</v>
      </c>
      <c r="S22" s="96"/>
      <c r="T22" s="96"/>
      <c r="U22" s="96"/>
      <c r="V22" s="96"/>
    </row>
    <row r="23" spans="2:32" ht="15.95" customHeight="1">
      <c r="G23" s="10" t="s">
        <v>11</v>
      </c>
      <c r="H23" s="82"/>
      <c r="I23" s="82"/>
      <c r="J23" s="82"/>
      <c r="K23" s="82"/>
      <c r="L23" s="82"/>
      <c r="M23" s="82"/>
      <c r="N23" s="82"/>
      <c r="O23" s="82"/>
      <c r="P23" s="82"/>
      <c r="Q23" s="10" t="s">
        <v>11</v>
      </c>
      <c r="R23" s="96"/>
      <c r="S23" s="96"/>
      <c r="T23" s="96"/>
      <c r="U23" s="96"/>
      <c r="V23" s="96"/>
      <c r="AD23" s="2"/>
      <c r="AE23" s="2"/>
      <c r="AF23" s="2"/>
    </row>
    <row r="24" spans="2:32" ht="15.95" customHeight="1">
      <c r="H24" s="1" t="s">
        <v>33</v>
      </c>
      <c r="I24" s="96" t="s">
        <v>34</v>
      </c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1" t="s">
        <v>15</v>
      </c>
      <c r="U24" s="91">
        <v>1</v>
      </c>
      <c r="V24" s="91"/>
      <c r="AD24" s="2"/>
      <c r="AE24" s="2"/>
      <c r="AF24" s="2"/>
    </row>
    <row r="25" spans="2:32" ht="15.95" customHeight="1">
      <c r="H25" s="1" t="s">
        <v>35</v>
      </c>
      <c r="I25" s="96" t="s">
        <v>36</v>
      </c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1" t="s">
        <v>15</v>
      </c>
      <c r="U25" s="91">
        <v>1</v>
      </c>
      <c r="V25" s="91"/>
      <c r="AD25" s="2"/>
      <c r="AE25" s="2"/>
      <c r="AF25" s="2"/>
    </row>
    <row r="26" spans="2:32" ht="15.95" customHeight="1">
      <c r="H26" s="1" t="s">
        <v>37</v>
      </c>
      <c r="I26" s="96" t="s">
        <v>38</v>
      </c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1" t="s">
        <v>15</v>
      </c>
      <c r="U26" s="91">
        <v>1.1000000000000001</v>
      </c>
      <c r="V26" s="91"/>
      <c r="AD26" s="2"/>
      <c r="AE26" s="2"/>
      <c r="AF26" s="2"/>
    </row>
    <row r="27" spans="2:32" ht="15.95" customHeight="1">
      <c r="H27" s="1" t="s">
        <v>39</v>
      </c>
      <c r="I27" s="96" t="s">
        <v>40</v>
      </c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1" t="s">
        <v>15</v>
      </c>
      <c r="U27" s="98">
        <v>1</v>
      </c>
      <c r="V27" s="98"/>
    </row>
    <row r="28" spans="2:32" ht="15.95" customHeight="1">
      <c r="E28" s="82" t="s">
        <v>30</v>
      </c>
      <c r="F28" s="82"/>
      <c r="G28" s="82" t="s">
        <v>8</v>
      </c>
      <c r="H28" s="82">
        <v>2</v>
      </c>
      <c r="I28" s="82" t="s">
        <v>7</v>
      </c>
      <c r="J28" s="100">
        <f>U24</f>
        <v>1</v>
      </c>
      <c r="K28" s="82" t="s">
        <v>7</v>
      </c>
      <c r="L28" s="100">
        <f>U25</f>
        <v>1</v>
      </c>
      <c r="M28" s="82" t="s">
        <v>7</v>
      </c>
      <c r="N28" s="100">
        <f>U26</f>
        <v>1.1000000000000001</v>
      </c>
      <c r="O28" s="82" t="s">
        <v>7</v>
      </c>
      <c r="P28" s="100">
        <f>U27</f>
        <v>1</v>
      </c>
      <c r="Q28" s="82" t="s">
        <v>7</v>
      </c>
      <c r="R28" s="96" t="s">
        <v>22</v>
      </c>
      <c r="S28" s="91">
        <f>V13</f>
        <v>3</v>
      </c>
      <c r="T28" s="91"/>
      <c r="U28" s="82" t="s">
        <v>41</v>
      </c>
      <c r="V28" s="82"/>
      <c r="W28" s="96" t="s">
        <v>2</v>
      </c>
      <c r="X28" s="96"/>
      <c r="Y28" s="95">
        <f>V15</f>
        <v>0.36928540128984322</v>
      </c>
      <c r="Z28" s="95"/>
      <c r="AA28" s="96" t="s">
        <v>42</v>
      </c>
      <c r="AB28" s="96"/>
    </row>
    <row r="29" spans="2:32" ht="15.95" customHeight="1">
      <c r="E29" s="91">
        <f>V10</f>
        <v>6.2</v>
      </c>
      <c r="F29" s="91"/>
      <c r="G29" s="82"/>
      <c r="H29" s="82"/>
      <c r="I29" s="82"/>
      <c r="J29" s="101"/>
      <c r="K29" s="82"/>
      <c r="L29" s="101"/>
      <c r="M29" s="82"/>
      <c r="N29" s="101"/>
      <c r="O29" s="82"/>
      <c r="P29" s="101"/>
      <c r="Q29" s="82"/>
      <c r="R29" s="96"/>
      <c r="S29" s="91">
        <f>E29</f>
        <v>6.2</v>
      </c>
      <c r="T29" s="91"/>
      <c r="U29" s="82"/>
      <c r="V29" s="82"/>
      <c r="W29" s="96"/>
      <c r="X29" s="96"/>
      <c r="Y29" s="95"/>
      <c r="Z29" s="95"/>
      <c r="AA29" s="96"/>
      <c r="AB29" s="96"/>
    </row>
    <row r="30" spans="2:32" ht="15.95" customHeight="1">
      <c r="G30" s="1" t="s">
        <v>30</v>
      </c>
      <c r="H30" s="1" t="s">
        <v>8</v>
      </c>
      <c r="I30" s="98">
        <f>(E29*H28*J28*L28*N28*P28*((S28/S29)^0.65)*(Y28^0.43))</f>
        <v>5.5443968437560338</v>
      </c>
      <c r="J30" s="98"/>
      <c r="K30" s="11" t="s">
        <v>19</v>
      </c>
    </row>
    <row r="31" spans="2:32" ht="15.95" customHeight="1">
      <c r="I31" s="11"/>
      <c r="J31" s="11"/>
      <c r="K31" s="11"/>
    </row>
    <row r="32" spans="2:32" ht="15.95" customHeight="1">
      <c r="B32" s="99" t="s">
        <v>73</v>
      </c>
      <c r="C32" s="99"/>
      <c r="D32" s="99"/>
      <c r="E32" s="99"/>
      <c r="F32" s="99"/>
      <c r="G32" s="99"/>
      <c r="H32" s="99"/>
      <c r="I32" s="99"/>
      <c r="J32" s="6"/>
      <c r="K32" s="6"/>
      <c r="L32" s="6"/>
      <c r="M32" s="6"/>
    </row>
    <row r="33" spans="2:31" ht="15.95" customHeight="1">
      <c r="H33" s="1" t="s">
        <v>30</v>
      </c>
      <c r="I33" s="82" t="s">
        <v>8</v>
      </c>
      <c r="J33" s="91">
        <v>1.5</v>
      </c>
      <c r="K33" s="91"/>
      <c r="L33" s="91" t="s">
        <v>7</v>
      </c>
      <c r="M33" s="82" t="s">
        <v>16</v>
      </c>
      <c r="N33" s="12" t="s">
        <v>11</v>
      </c>
      <c r="O33" s="82" t="s">
        <v>44</v>
      </c>
      <c r="P33" s="82"/>
    </row>
    <row r="34" spans="2:31" ht="15.95" customHeight="1">
      <c r="H34" s="1" t="s">
        <v>10</v>
      </c>
      <c r="I34" s="82"/>
      <c r="J34" s="91"/>
      <c r="K34" s="91"/>
      <c r="L34" s="91"/>
      <c r="M34" s="82"/>
      <c r="N34" s="12" t="s">
        <v>10</v>
      </c>
      <c r="O34" s="82"/>
      <c r="P34" s="82"/>
    </row>
    <row r="35" spans="2:31" ht="15.95" customHeight="1">
      <c r="H35" s="82" t="s">
        <v>20</v>
      </c>
      <c r="I35" s="82"/>
      <c r="J35" s="82" t="s">
        <v>8</v>
      </c>
      <c r="K35" s="82">
        <v>1.5</v>
      </c>
      <c r="L35" s="82"/>
      <c r="M35" s="82" t="s">
        <v>16</v>
      </c>
      <c r="N35" s="91">
        <f>V10</f>
        <v>6.2</v>
      </c>
      <c r="O35" s="91"/>
      <c r="P35" s="82" t="s">
        <v>44</v>
      </c>
      <c r="Q35" s="82"/>
    </row>
    <row r="36" spans="2:31" ht="15.95" customHeight="1">
      <c r="H36" s="91">
        <f>V13</f>
        <v>3</v>
      </c>
      <c r="I36" s="91"/>
      <c r="J36" s="82"/>
      <c r="K36" s="82"/>
      <c r="L36" s="82"/>
      <c r="M36" s="82"/>
      <c r="N36" s="91">
        <f>V13</f>
        <v>3</v>
      </c>
      <c r="O36" s="91"/>
      <c r="P36" s="82"/>
      <c r="Q36" s="82"/>
    </row>
    <row r="37" spans="2:31" ht="15.95" customHeight="1">
      <c r="H37" s="1" t="s">
        <v>30</v>
      </c>
      <c r="I37" s="82" t="s">
        <v>8</v>
      </c>
      <c r="J37" s="82"/>
      <c r="K37" s="98">
        <f>H36*K35*((N35/N36)^0.3)</f>
        <v>5.5949169485889643</v>
      </c>
      <c r="L37" s="98"/>
      <c r="M37" s="11" t="s">
        <v>19</v>
      </c>
    </row>
    <row r="38" spans="2:31" ht="15.95" customHeight="1">
      <c r="K38" s="11"/>
      <c r="L38" s="11"/>
      <c r="M38" s="11"/>
    </row>
    <row r="39" spans="2:31" ht="15.95" customHeight="1">
      <c r="B39" s="45" t="s">
        <v>74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2"/>
    </row>
    <row r="40" spans="2:31" ht="15.95" customHeight="1">
      <c r="E40" s="82" t="s">
        <v>10</v>
      </c>
      <c r="F40" s="82"/>
      <c r="G40" s="82" t="s">
        <v>8</v>
      </c>
      <c r="H40" s="82">
        <v>5.5</v>
      </c>
      <c r="I40" s="82"/>
      <c r="J40" s="91" t="s">
        <v>7</v>
      </c>
      <c r="K40" s="82" t="s">
        <v>46</v>
      </c>
      <c r="L40" s="82"/>
      <c r="M40" s="82" t="s">
        <v>17</v>
      </c>
      <c r="N40" s="82" t="s">
        <v>46</v>
      </c>
      <c r="O40" s="82"/>
      <c r="P40" s="82"/>
      <c r="Q40" s="82"/>
      <c r="R40" s="82"/>
      <c r="S40" s="82" t="s">
        <v>12</v>
      </c>
      <c r="T40" s="82">
        <v>1</v>
      </c>
      <c r="U40" s="96" t="s">
        <v>47</v>
      </c>
      <c r="V40" s="96"/>
      <c r="W40" s="82">
        <v>1</v>
      </c>
      <c r="X40" s="82" t="s">
        <v>9</v>
      </c>
    </row>
    <row r="41" spans="2:31" ht="15.95" customHeight="1">
      <c r="E41" s="82" t="s">
        <v>11</v>
      </c>
      <c r="F41" s="82"/>
      <c r="G41" s="82"/>
      <c r="H41" s="82"/>
      <c r="I41" s="82"/>
      <c r="J41" s="91"/>
      <c r="K41" s="91" t="s">
        <v>11</v>
      </c>
      <c r="L41" s="91"/>
      <c r="M41" s="82"/>
      <c r="N41" s="82">
        <v>11.5</v>
      </c>
      <c r="O41" s="82"/>
      <c r="P41" s="1" t="s">
        <v>7</v>
      </c>
      <c r="Q41" s="82" t="s">
        <v>11</v>
      </c>
      <c r="R41" s="82"/>
      <c r="S41" s="82"/>
      <c r="T41" s="82"/>
      <c r="U41" s="96"/>
      <c r="V41" s="96"/>
      <c r="W41" s="82"/>
      <c r="X41" s="82"/>
    </row>
    <row r="42" spans="2:31" ht="15.95" customHeight="1">
      <c r="E42" s="91">
        <f>V13</f>
        <v>3</v>
      </c>
      <c r="F42" s="82"/>
      <c r="G42" s="82" t="s">
        <v>8</v>
      </c>
      <c r="H42" s="82">
        <v>5.5</v>
      </c>
      <c r="I42" s="82"/>
      <c r="J42" s="91" t="s">
        <v>7</v>
      </c>
      <c r="K42" s="82" t="s">
        <v>46</v>
      </c>
      <c r="L42" s="82"/>
      <c r="M42" s="82" t="s">
        <v>17</v>
      </c>
      <c r="N42" s="82" t="s">
        <v>46</v>
      </c>
      <c r="O42" s="82"/>
      <c r="P42" s="82"/>
      <c r="Q42" s="82"/>
      <c r="R42" s="82"/>
      <c r="S42" s="82" t="s">
        <v>12</v>
      </c>
      <c r="T42" s="82">
        <v>1</v>
      </c>
      <c r="U42" s="96" t="s">
        <v>47</v>
      </c>
      <c r="V42" s="96"/>
      <c r="W42" s="82">
        <v>1</v>
      </c>
      <c r="X42" s="82" t="s">
        <v>9</v>
      </c>
      <c r="AD42" s="13">
        <f>E42/E43</f>
        <v>0.48387096774193544</v>
      </c>
      <c r="AE42" s="13">
        <f>5.5*(AD43/K43)*(((AD43/(N43*Q43))+1)^1.7-1)</f>
        <v>0.48412461810114038</v>
      </c>
    </row>
    <row r="43" spans="2:31" ht="15.95" customHeight="1">
      <c r="E43" s="91">
        <f>V10</f>
        <v>6.2</v>
      </c>
      <c r="F43" s="91"/>
      <c r="G43" s="82"/>
      <c r="H43" s="82"/>
      <c r="I43" s="82"/>
      <c r="J43" s="91"/>
      <c r="K43" s="91">
        <f>V10</f>
        <v>6.2</v>
      </c>
      <c r="L43" s="91"/>
      <c r="M43" s="82"/>
      <c r="N43" s="82">
        <v>11.5</v>
      </c>
      <c r="O43" s="82"/>
      <c r="P43" s="1" t="s">
        <v>7</v>
      </c>
      <c r="Q43" s="91">
        <f>V10</f>
        <v>6.2</v>
      </c>
      <c r="R43" s="82"/>
      <c r="S43" s="82"/>
      <c r="T43" s="82"/>
      <c r="U43" s="96"/>
      <c r="V43" s="96"/>
      <c r="W43" s="82"/>
      <c r="X43" s="82"/>
      <c r="AD43" s="14">
        <v>4.7300000000000004</v>
      </c>
      <c r="AE43" s="41" t="str">
        <f>IF(ABS(AE42-AD42)&lt;0.01,"OK","NG")</f>
        <v>OK</v>
      </c>
    </row>
    <row r="44" spans="2:31" ht="15.95" customHeight="1">
      <c r="E44" s="82" t="s">
        <v>46</v>
      </c>
      <c r="F44" s="82"/>
      <c r="G44" s="1" t="s">
        <v>8</v>
      </c>
      <c r="H44" s="98">
        <f>AD43</f>
        <v>4.7300000000000004</v>
      </c>
      <c r="I44" s="98"/>
      <c r="J44" s="91" t="s">
        <v>19</v>
      </c>
      <c r="K44" s="91"/>
      <c r="L44" s="11"/>
    </row>
    <row r="45" spans="2:31" ht="15.95" customHeight="1">
      <c r="K45" s="11"/>
      <c r="L45" s="11"/>
      <c r="M45" s="11"/>
    </row>
    <row r="46" spans="2:31" ht="15.95" customHeight="1">
      <c r="B46" s="45" t="s">
        <v>75</v>
      </c>
      <c r="C46" s="2"/>
      <c r="D46" s="45"/>
      <c r="E46" s="45"/>
      <c r="F46" s="45"/>
      <c r="G46" s="45"/>
      <c r="H46" s="45"/>
      <c r="I46" s="45"/>
      <c r="J46" s="45"/>
      <c r="K46" s="45"/>
      <c r="L46" s="45"/>
      <c r="M46" s="45"/>
    </row>
    <row r="47" spans="2:31" ht="15.95" customHeight="1">
      <c r="C47" s="6"/>
      <c r="D47" s="82" t="s">
        <v>30</v>
      </c>
      <c r="E47" s="82"/>
      <c r="F47" s="82" t="s">
        <v>8</v>
      </c>
      <c r="G47" s="82" t="s">
        <v>4</v>
      </c>
      <c r="H47" s="82"/>
      <c r="I47" s="82" t="s">
        <v>24</v>
      </c>
      <c r="J47" s="82" t="s">
        <v>16</v>
      </c>
      <c r="K47" s="1" t="s">
        <v>49</v>
      </c>
      <c r="L47" s="82" t="s">
        <v>5</v>
      </c>
      <c r="M47" s="15">
        <v>0.62</v>
      </c>
      <c r="N47" s="82" t="s">
        <v>16</v>
      </c>
      <c r="O47" s="1" t="s">
        <v>11</v>
      </c>
      <c r="P47" s="82" t="s">
        <v>5</v>
      </c>
      <c r="Q47" s="15">
        <v>0.46</v>
      </c>
      <c r="R47" s="82" t="s">
        <v>18</v>
      </c>
      <c r="S47" s="15">
        <v>0.2</v>
      </c>
      <c r="T47" s="82" t="s">
        <v>16</v>
      </c>
      <c r="U47" s="1" t="s">
        <v>10</v>
      </c>
      <c r="V47" s="82" t="s">
        <v>5</v>
      </c>
      <c r="W47" s="15">
        <v>0.08</v>
      </c>
      <c r="X47" s="82" t="s">
        <v>12</v>
      </c>
      <c r="Y47" s="82">
        <v>1</v>
      </c>
    </row>
    <row r="48" spans="2:31" ht="15.95" customHeight="1">
      <c r="C48" s="6"/>
      <c r="D48" s="82" t="s">
        <v>10</v>
      </c>
      <c r="E48" s="82"/>
      <c r="F48" s="82"/>
      <c r="G48" s="82"/>
      <c r="H48" s="82"/>
      <c r="I48" s="82"/>
      <c r="J48" s="82"/>
      <c r="K48" s="1" t="s">
        <v>10</v>
      </c>
      <c r="L48" s="82"/>
      <c r="N48" s="82"/>
      <c r="O48" s="1" t="s">
        <v>10</v>
      </c>
      <c r="P48" s="82"/>
      <c r="R48" s="82"/>
      <c r="T48" s="82"/>
      <c r="U48" s="16" t="s">
        <v>50</v>
      </c>
      <c r="V48" s="82"/>
      <c r="X48" s="82"/>
      <c r="Y48" s="82"/>
    </row>
    <row r="49" spans="2:28" ht="15.95" customHeight="1">
      <c r="C49" s="6"/>
      <c r="D49" s="6"/>
      <c r="E49" s="6"/>
      <c r="F49" s="6"/>
      <c r="G49" s="6"/>
      <c r="H49" s="1" t="s">
        <v>24</v>
      </c>
      <c r="I49" s="1" t="s">
        <v>15</v>
      </c>
      <c r="J49" s="82">
        <v>1.3</v>
      </c>
      <c r="K49" s="82"/>
      <c r="L49" s="96" t="s">
        <v>51</v>
      </c>
      <c r="M49" s="96"/>
      <c r="N49" s="96"/>
      <c r="O49" s="96"/>
      <c r="P49" s="6"/>
    </row>
    <row r="50" spans="2:28" ht="15.95" customHeight="1">
      <c r="C50" s="6"/>
      <c r="D50" s="6"/>
      <c r="E50" s="6"/>
      <c r="F50" s="6"/>
      <c r="G50" s="6"/>
      <c r="J50" s="91">
        <v>1</v>
      </c>
      <c r="K50" s="91"/>
      <c r="L50" s="96" t="s">
        <v>52</v>
      </c>
      <c r="M50" s="96"/>
      <c r="N50" s="96"/>
      <c r="O50" s="96"/>
      <c r="P50" s="6"/>
    </row>
    <row r="51" spans="2:28" ht="15.95" customHeight="1">
      <c r="C51" s="6"/>
      <c r="D51" s="6"/>
      <c r="E51" s="6"/>
      <c r="F51" s="6"/>
      <c r="G51" s="6"/>
      <c r="J51" s="82">
        <v>0.7</v>
      </c>
      <c r="K51" s="82"/>
      <c r="L51" s="96" t="s">
        <v>53</v>
      </c>
      <c r="M51" s="96"/>
      <c r="N51" s="96"/>
      <c r="O51" s="96"/>
      <c r="P51" s="96"/>
    </row>
    <row r="52" spans="2:28" ht="15.95" customHeight="1">
      <c r="B52" s="82" t="s">
        <v>30</v>
      </c>
      <c r="C52" s="82"/>
      <c r="D52" s="82" t="s">
        <v>8</v>
      </c>
      <c r="E52" s="82">
        <v>0.32</v>
      </c>
      <c r="F52" s="82"/>
      <c r="G52" s="82" t="s">
        <v>7</v>
      </c>
      <c r="H52" s="97">
        <v>1</v>
      </c>
      <c r="I52" s="82" t="s">
        <v>16</v>
      </c>
      <c r="J52" s="93">
        <f>V14</f>
        <v>3</v>
      </c>
      <c r="K52" s="93"/>
      <c r="L52" s="82" t="s">
        <v>5</v>
      </c>
      <c r="M52" s="15">
        <v>0.62</v>
      </c>
      <c r="N52" s="82" t="s">
        <v>16</v>
      </c>
      <c r="O52" s="91">
        <f>V10</f>
        <v>6.2</v>
      </c>
      <c r="P52" s="82"/>
      <c r="Q52" s="82" t="s">
        <v>5</v>
      </c>
      <c r="R52" s="15">
        <v>0.46</v>
      </c>
      <c r="S52" s="95">
        <f>V15</f>
        <v>0.36928540128984322</v>
      </c>
      <c r="T52" s="95"/>
      <c r="U52" s="15">
        <v>0.2</v>
      </c>
      <c r="V52" s="82" t="s">
        <v>16</v>
      </c>
      <c r="W52" s="91">
        <f>V13</f>
        <v>3</v>
      </c>
      <c r="X52" s="91"/>
      <c r="Y52" s="82" t="s">
        <v>5</v>
      </c>
      <c r="Z52" s="17">
        <v>0.08</v>
      </c>
      <c r="AA52" s="82" t="s">
        <v>12</v>
      </c>
      <c r="AB52" s="82">
        <v>1</v>
      </c>
    </row>
    <row r="53" spans="2:28" ht="15.95" customHeight="1">
      <c r="B53" s="91">
        <f>V13</f>
        <v>3</v>
      </c>
      <c r="C53" s="91"/>
      <c r="D53" s="82"/>
      <c r="E53" s="82"/>
      <c r="F53" s="82"/>
      <c r="G53" s="82"/>
      <c r="H53" s="97"/>
      <c r="I53" s="82"/>
      <c r="J53" s="93">
        <f>V13</f>
        <v>3</v>
      </c>
      <c r="K53" s="93"/>
      <c r="L53" s="82"/>
      <c r="N53" s="82"/>
      <c r="O53" s="93">
        <f>V13</f>
        <v>3</v>
      </c>
      <c r="P53" s="93"/>
      <c r="Q53" s="82"/>
      <c r="S53" s="95"/>
      <c r="T53" s="95"/>
      <c r="V53" s="82"/>
      <c r="W53" s="94">
        <f>V17</f>
        <v>1.92E-3</v>
      </c>
      <c r="X53" s="94"/>
      <c r="Y53" s="82"/>
      <c r="AA53" s="82"/>
      <c r="AB53" s="82"/>
    </row>
    <row r="54" spans="2:28" ht="15.95" customHeight="1">
      <c r="C54" s="6"/>
      <c r="D54" s="6"/>
      <c r="E54" s="6"/>
      <c r="F54" s="82" t="s">
        <v>46</v>
      </c>
      <c r="G54" s="82"/>
      <c r="H54" s="1" t="s">
        <v>8</v>
      </c>
      <c r="I54" s="90">
        <f>(B53*E52*H52*((J52/J53)^0.62)*((O52/O53)^0.46)*(S52^0.2)*((W52/W53)^0.08))+1</f>
        <v>2.9782157851254594</v>
      </c>
      <c r="J54" s="90"/>
      <c r="K54" s="91" t="s">
        <v>19</v>
      </c>
      <c r="L54" s="91"/>
      <c r="M54" s="18"/>
      <c r="N54" s="18"/>
      <c r="O54" s="18"/>
    </row>
    <row r="55" spans="2:28" ht="15.95" customHeight="1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28" ht="15.95" customHeight="1">
      <c r="B56" s="1" t="s">
        <v>67</v>
      </c>
      <c r="C56" s="45" t="s">
        <v>76</v>
      </c>
      <c r="D56" s="2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2:28" ht="15.95" customHeight="1">
      <c r="C57" s="6"/>
      <c r="D57" s="92" t="s">
        <v>77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 t="s">
        <v>60</v>
      </c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spans="2:28" ht="15.95" customHeight="1">
      <c r="C58" s="6"/>
      <c r="D58" s="88" t="s">
        <v>54</v>
      </c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9">
        <f>I30</f>
        <v>5.5443968437560338</v>
      </c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2:28" ht="15.95" customHeight="1">
      <c r="C59" s="6"/>
      <c r="D59" s="88" t="s">
        <v>43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9">
        <f>K37</f>
        <v>5.5949169485889643</v>
      </c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2:28" ht="15.95" customHeight="1">
      <c r="C60" s="6"/>
      <c r="D60" s="88" t="s">
        <v>45</v>
      </c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9">
        <f>AD43</f>
        <v>4.7300000000000004</v>
      </c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2:28" ht="15.95" customHeight="1">
      <c r="B61" s="6"/>
      <c r="C61" s="6"/>
      <c r="D61" s="88" t="s">
        <v>48</v>
      </c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9">
        <f>I54</f>
        <v>2.9782157851254594</v>
      </c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2:28" ht="15.95" customHeight="1">
      <c r="D62" s="85" t="s">
        <v>55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6">
        <f>AVERAGE(O58:Z61)</f>
        <v>4.7118823943676142</v>
      </c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2:28" ht="15.95" customHeight="1">
      <c r="H63" s="7"/>
      <c r="J63" s="7"/>
      <c r="K63" s="7"/>
      <c r="N63" s="6"/>
      <c r="O63" s="6"/>
    </row>
    <row r="64" spans="2:28" ht="15.95" customHeight="1">
      <c r="C64" s="4"/>
      <c r="D64" s="42" t="s">
        <v>106</v>
      </c>
      <c r="E64" s="8"/>
      <c r="F64" s="5"/>
      <c r="G64" s="64"/>
      <c r="H64" s="2"/>
      <c r="I64" s="42"/>
      <c r="J64" s="43"/>
      <c r="K64" s="82" t="s">
        <v>78</v>
      </c>
      <c r="L64" s="82"/>
      <c r="M64" s="43"/>
      <c r="N64" s="2"/>
      <c r="O64" s="2"/>
      <c r="P64" s="43"/>
      <c r="Q64" s="43"/>
      <c r="R64" s="43"/>
      <c r="S64" s="43"/>
      <c r="T64" s="43"/>
      <c r="U64" s="83">
        <f>IF(O62&gt;=V18,V18,O62)</f>
        <v>4.7118823943676142</v>
      </c>
      <c r="V64" s="83"/>
      <c r="W64" s="83"/>
      <c r="X64" s="83"/>
      <c r="Y64" s="83"/>
      <c r="Z64" s="83"/>
      <c r="AA64" s="2"/>
    </row>
    <row r="65" spans="2:32" ht="15.95" customHeight="1">
      <c r="C65" s="4"/>
      <c r="D65" s="42"/>
      <c r="E65" s="8"/>
      <c r="F65" s="5"/>
      <c r="G65" s="64"/>
      <c r="H65" s="2"/>
      <c r="I65" s="42"/>
      <c r="J65" s="43"/>
      <c r="M65" s="43"/>
      <c r="N65" s="2"/>
      <c r="O65" s="2"/>
      <c r="P65" s="43"/>
      <c r="Q65" s="43"/>
      <c r="R65" s="43"/>
      <c r="S65" s="43"/>
      <c r="T65" s="43"/>
      <c r="U65" s="51"/>
      <c r="V65" s="51"/>
      <c r="W65" s="51"/>
      <c r="X65" s="51"/>
      <c r="Y65" s="51"/>
      <c r="Z65" s="51"/>
      <c r="AA65" s="2"/>
      <c r="AE65" s="41" t="s">
        <v>112</v>
      </c>
    </row>
    <row r="66" spans="2:32" ht="15.95" customHeight="1">
      <c r="E66" s="82" t="s">
        <v>78</v>
      </c>
      <c r="F66" s="82"/>
      <c r="G66" s="84">
        <f>U64</f>
        <v>4.7118823943676142</v>
      </c>
      <c r="H66" s="84"/>
      <c r="I66" s="84"/>
      <c r="J66" s="1" t="str">
        <f>IF(G66&lt;N66,"&lt;","&gt;")</f>
        <v>&lt;</v>
      </c>
      <c r="L66" s="1" t="s">
        <v>68</v>
      </c>
      <c r="M66" s="1" t="s">
        <v>79</v>
      </c>
      <c r="N66" s="84">
        <f>V9</f>
        <v>58.47</v>
      </c>
      <c r="O66" s="84"/>
      <c r="P66" s="84"/>
      <c r="Q66" s="1" t="s">
        <v>80</v>
      </c>
      <c r="R66" s="6" t="s">
        <v>81</v>
      </c>
      <c r="T66" s="6"/>
      <c r="U66" s="6"/>
      <c r="V66" s="46"/>
      <c r="W66" s="6"/>
      <c r="X66" s="6"/>
      <c r="Y66" s="6"/>
      <c r="AA66" s="87" t="str">
        <f>IF(J66="&lt;","OK","NG")</f>
        <v>OK</v>
      </c>
      <c r="AB66" s="87"/>
      <c r="AE66" s="41" t="s">
        <v>117</v>
      </c>
    </row>
    <row r="67" spans="2:32" ht="15.95" customHeight="1">
      <c r="AF67" s="6"/>
    </row>
    <row r="68" spans="2:32" ht="15.95" customHeight="1">
      <c r="H68" s="7"/>
      <c r="J68" s="7"/>
      <c r="K68" s="7"/>
      <c r="N68" s="12"/>
      <c r="O68" s="19"/>
      <c r="S68" s="6"/>
    </row>
    <row r="69" spans="2:32" ht="15.95" customHeight="1">
      <c r="G69" s="11"/>
      <c r="H69" s="11"/>
      <c r="I69" s="11"/>
      <c r="S69" s="2"/>
    </row>
    <row r="70" spans="2:32" ht="15.95" customHeight="1">
      <c r="S70" s="2"/>
    </row>
    <row r="71" spans="2:32" ht="15.95" customHeight="1">
      <c r="G71" s="12"/>
      <c r="H71" s="12"/>
      <c r="I71" s="12"/>
      <c r="J71" s="7"/>
      <c r="K71" s="7"/>
      <c r="L71" s="11"/>
      <c r="M71" s="11"/>
      <c r="N71" s="11"/>
      <c r="O71" s="11"/>
      <c r="S71" s="2"/>
    </row>
    <row r="72" spans="2:32" ht="15.95" customHeight="1">
      <c r="G72" s="12"/>
      <c r="H72" s="12"/>
      <c r="I72" s="12"/>
      <c r="J72" s="7"/>
      <c r="K72" s="7"/>
      <c r="L72" s="11"/>
      <c r="M72" s="11"/>
      <c r="N72" s="11"/>
      <c r="O72" s="11"/>
    </row>
    <row r="73" spans="2:32" ht="15.95" customHeight="1"/>
    <row r="74" spans="2:32" ht="15.95" customHeight="1"/>
    <row r="75" spans="2:32" ht="15.95" customHeight="1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2:32" ht="15.95" customHeight="1"/>
    <row r="77" spans="2:32" ht="15.95" customHeight="1"/>
    <row r="78" spans="2:32" ht="15.95" customHeight="1"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2:32" ht="15.95" customHeight="1"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2:32" ht="15.95" customHeight="1"/>
    <row r="81" spans="2:27" ht="15.95" customHeight="1">
      <c r="I81" s="7"/>
      <c r="N81" s="20"/>
      <c r="O81" s="20"/>
      <c r="P81" s="21"/>
      <c r="Q81" s="22"/>
      <c r="R81" s="22"/>
      <c r="S81" s="22"/>
      <c r="T81" s="21"/>
      <c r="X81" s="20"/>
      <c r="Y81" s="20"/>
      <c r="Z81" s="20"/>
      <c r="AA81" s="23"/>
    </row>
    <row r="82" spans="2:27" ht="15.95" customHeight="1">
      <c r="I82" s="7"/>
      <c r="N82" s="20"/>
      <c r="O82" s="20"/>
      <c r="P82" s="20"/>
      <c r="Q82" s="22"/>
      <c r="R82" s="22"/>
      <c r="S82" s="22"/>
      <c r="T82" s="20"/>
      <c r="X82" s="20"/>
      <c r="Y82" s="20"/>
      <c r="Z82" s="20"/>
    </row>
    <row r="83" spans="2:27" ht="15.95" customHeight="1"/>
    <row r="84" spans="2:27" ht="15.95" customHeight="1">
      <c r="I84" s="7"/>
      <c r="J84" s="11"/>
      <c r="K84" s="11"/>
      <c r="L84" s="11"/>
      <c r="M84" s="11"/>
    </row>
    <row r="85" spans="2:27" ht="15.95" customHeight="1">
      <c r="I85" s="7"/>
      <c r="M85" s="11"/>
    </row>
    <row r="86" spans="2:27" ht="15.95" customHeight="1"/>
    <row r="87" spans="2:27" ht="15.95" customHeight="1"/>
    <row r="88" spans="2:27" ht="15.95" customHeight="1"/>
    <row r="89" spans="2:27" ht="15.95" customHeight="1"/>
    <row r="90" spans="2:27" ht="15.95" customHeight="1"/>
    <row r="91" spans="2:27" ht="15.95" customHeight="1"/>
    <row r="92" spans="2:27" ht="15.95" customHeight="1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2:27" ht="15.95" customHeight="1"/>
    <row r="94" spans="2:27" ht="15.95" customHeight="1"/>
    <row r="95" spans="2:27" ht="15.95" customHeight="1">
      <c r="H95" s="7"/>
      <c r="J95" s="7"/>
      <c r="K95" s="21"/>
      <c r="L95" s="20"/>
    </row>
    <row r="96" spans="2:27" ht="15.95" customHeight="1">
      <c r="K96" s="20"/>
      <c r="L96" s="20"/>
    </row>
    <row r="97" spans="2:19" ht="15.95" customHeight="1"/>
    <row r="98" spans="2:19" ht="15.95" customHeight="1">
      <c r="H98" s="7"/>
      <c r="J98" s="7"/>
      <c r="K98" s="21"/>
      <c r="L98" s="20"/>
      <c r="N98" s="24"/>
    </row>
    <row r="99" spans="2:19" ht="15.95" customHeight="1">
      <c r="G99" s="11"/>
      <c r="H99" s="11"/>
      <c r="I99" s="11"/>
      <c r="K99" s="20"/>
      <c r="L99" s="20"/>
      <c r="N99" s="24"/>
      <c r="O99" s="24"/>
    </row>
    <row r="100" spans="2:19" ht="15.95" customHeight="1"/>
    <row r="101" spans="2:19" ht="15.95" customHeight="1">
      <c r="J101" s="7"/>
      <c r="K101" s="11"/>
      <c r="L101" s="11"/>
      <c r="M101" s="11"/>
      <c r="N101" s="11"/>
    </row>
    <row r="102" spans="2:19" ht="15.95" customHeight="1">
      <c r="K102" s="11"/>
      <c r="L102" s="11"/>
      <c r="M102" s="11"/>
    </row>
    <row r="103" spans="2:19" ht="15.95" customHeight="1"/>
    <row r="104" spans="2:19" ht="15.9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2:19" ht="15.9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2:19" ht="15.95" customHeight="1">
      <c r="J106" s="7"/>
      <c r="K106" s="2"/>
      <c r="L106" s="2"/>
      <c r="M106" s="2"/>
      <c r="N106" s="2"/>
      <c r="O106" s="2"/>
    </row>
    <row r="107" spans="2:19" ht="15.95" customHeight="1"/>
    <row r="108" spans="2:19" ht="15.95" customHeight="1">
      <c r="J108" s="7"/>
    </row>
    <row r="109" spans="2:19" ht="15.95" customHeight="1"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 ht="15.95" customHeight="1"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 ht="15.95" customHeight="1">
      <c r="J111" s="7"/>
      <c r="K111" s="6"/>
      <c r="L111" s="6"/>
      <c r="M111" s="6"/>
      <c r="N111" s="6"/>
      <c r="O111" s="6"/>
      <c r="P111" s="6"/>
      <c r="Q111" s="6"/>
      <c r="R111" s="6"/>
      <c r="S111" s="6"/>
    </row>
    <row r="112" spans="2:19" ht="15.95" customHeight="1"/>
    <row r="113" spans="2:21" ht="15.95" customHeight="1">
      <c r="J113" s="7"/>
      <c r="K113" s="11"/>
      <c r="O113" s="11"/>
      <c r="P113" s="11"/>
      <c r="Q113" s="25"/>
      <c r="S113" s="11"/>
      <c r="T113" s="11"/>
      <c r="U113" s="25"/>
    </row>
    <row r="114" spans="2:21" ht="15.95" customHeight="1"/>
    <row r="115" spans="2:21" ht="15.95" customHeight="1">
      <c r="J115" s="7"/>
      <c r="K115" s="11"/>
      <c r="L115" s="11"/>
      <c r="M115" s="11"/>
      <c r="N115" s="11"/>
    </row>
    <row r="116" spans="2:21" ht="15.95" customHeight="1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2:21" ht="15.95" customHeight="1"/>
    <row r="118" spans="2:21" ht="15.95" customHeight="1"/>
    <row r="119" spans="2:21" ht="15.95" customHeight="1"/>
    <row r="120" spans="2:21" ht="15.95" customHeight="1"/>
    <row r="121" spans="2:21" ht="15.95" customHeight="1"/>
    <row r="122" spans="2:21" ht="15.95" customHeight="1">
      <c r="M122" s="26"/>
    </row>
    <row r="123" spans="2:21" ht="15.95" customHeight="1"/>
    <row r="124" spans="2:21" ht="15.95" customHeight="1">
      <c r="I124" s="11"/>
      <c r="J124" s="11"/>
      <c r="K124" s="11"/>
    </row>
    <row r="125" spans="2:21" ht="15.95" customHeight="1"/>
    <row r="126" spans="2:21" ht="17.45" customHeight="1"/>
    <row r="127" spans="2:21" ht="17.45" customHeight="1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2:21" ht="17.45" customHeight="1"/>
    <row r="129" spans="2:18" ht="17.45" customHeight="1">
      <c r="O129" s="27"/>
    </row>
    <row r="130" spans="2:18" ht="17.45" customHeight="1"/>
    <row r="131" spans="2:18" ht="17.45" customHeight="1"/>
    <row r="132" spans="2:18" ht="17.45" customHeight="1">
      <c r="H132" s="12"/>
      <c r="K132" s="11"/>
      <c r="L132" s="11"/>
      <c r="Q132" s="11"/>
      <c r="R132" s="11"/>
    </row>
    <row r="133" spans="2:18" ht="17.45" customHeight="1">
      <c r="H133" s="12"/>
      <c r="K133" s="11"/>
      <c r="L133" s="11"/>
      <c r="Q133" s="11"/>
      <c r="R133" s="11"/>
    </row>
    <row r="134" spans="2:18" ht="17.45" customHeight="1"/>
    <row r="135" spans="2:18" ht="17.45" customHeight="1">
      <c r="L135" s="11"/>
      <c r="O135" s="11"/>
      <c r="Q135" s="27"/>
    </row>
    <row r="136" spans="2:18" ht="17.45" customHeight="1"/>
    <row r="137" spans="2:18" ht="17.45" customHeight="1">
      <c r="I137" s="11"/>
      <c r="J137" s="11"/>
      <c r="K137" s="11"/>
    </row>
    <row r="138" spans="2:18" ht="17.45" customHeight="1"/>
    <row r="139" spans="2:18" ht="17.45" customHeight="1"/>
    <row r="140" spans="2:18" ht="17.45" customHeight="1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2:18" ht="17.45" customHeight="1"/>
    <row r="142" spans="2:18" ht="17.45" customHeight="1">
      <c r="I142" s="11"/>
      <c r="J142" s="11"/>
      <c r="L142" s="12"/>
    </row>
    <row r="143" spans="2:18" ht="17.45" customHeight="1">
      <c r="I143" s="11"/>
      <c r="J143" s="11"/>
      <c r="L143" s="12"/>
    </row>
    <row r="144" spans="2:18" ht="17.45" customHeight="1"/>
    <row r="145" spans="2:13" ht="17.45" customHeight="1">
      <c r="M145" s="28"/>
    </row>
    <row r="146" spans="2:13" ht="17.45" customHeight="1">
      <c r="G146" s="11"/>
      <c r="H146" s="11"/>
      <c r="M146" s="28"/>
    </row>
    <row r="147" spans="2:13" ht="17.45" customHeight="1"/>
    <row r="148" spans="2:13" ht="17.45" customHeight="1">
      <c r="J148" s="11"/>
      <c r="K148" s="11"/>
      <c r="L148" s="11"/>
    </row>
    <row r="149" spans="2:13" ht="17.45" customHeight="1"/>
    <row r="150" spans="2:13" ht="17.45" customHeight="1"/>
    <row r="151" spans="2:13" ht="17.45" customHeight="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2:13" ht="17.45" customHeight="1"/>
    <row r="153" spans="2:13" ht="17.45" customHeight="1"/>
    <row r="154" spans="2:13" ht="17.45" customHeight="1"/>
    <row r="155" spans="2:13" ht="17.45" customHeight="1"/>
    <row r="156" spans="2:13" ht="17.45" customHeight="1"/>
    <row r="157" spans="2:13" ht="17.45" customHeight="1">
      <c r="G157" s="11"/>
    </row>
    <row r="158" spans="2:13" ht="17.45" customHeight="1"/>
    <row r="159" spans="2:13" ht="17.45" customHeight="1">
      <c r="J159" s="11"/>
      <c r="K159" s="11"/>
      <c r="L159" s="11"/>
    </row>
    <row r="160" spans="2:13" ht="17.45" customHeight="1"/>
    <row r="161" spans="2:18" ht="17.45" customHeight="1"/>
    <row r="162" spans="2:18" ht="17.45" customHeight="1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2:18" ht="17.45" customHeight="1"/>
    <row r="164" spans="2:18" ht="17.45" customHeight="1">
      <c r="L164" s="12"/>
      <c r="M164" s="6"/>
      <c r="N164" s="6"/>
      <c r="P164" s="12"/>
    </row>
    <row r="165" spans="2:18" ht="17.45" customHeight="1">
      <c r="L165" s="12"/>
      <c r="M165" s="6"/>
      <c r="N165" s="6"/>
      <c r="P165" s="12"/>
    </row>
    <row r="166" spans="2:18" ht="17.45" customHeight="1"/>
    <row r="167" spans="2:18" ht="17.45" customHeight="1">
      <c r="L167" s="12"/>
      <c r="M167" s="6"/>
      <c r="N167" s="6"/>
    </row>
    <row r="168" spans="2:18" ht="17.45" customHeight="1">
      <c r="G168" s="29"/>
      <c r="L168" s="30"/>
      <c r="M168" s="6"/>
      <c r="N168" s="6"/>
      <c r="P168" s="30"/>
    </row>
    <row r="169" spans="2:18" ht="17.45" customHeight="1"/>
    <row r="170" spans="2:18" ht="17.45" customHeight="1">
      <c r="J170" s="11"/>
      <c r="K170" s="11"/>
      <c r="L170" s="11"/>
    </row>
    <row r="171" spans="2:18" ht="17.45" customHeight="1"/>
    <row r="172" spans="2:18" ht="17.45" customHeight="1"/>
    <row r="173" spans="2:18" ht="17.45" customHeight="1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2:18" ht="17.45" customHeight="1"/>
    <row r="175" spans="2:18" ht="17.45" customHeight="1">
      <c r="L175" s="12"/>
      <c r="M175" s="6"/>
      <c r="N175" s="6"/>
      <c r="Q175" s="6"/>
      <c r="R175" s="6"/>
    </row>
    <row r="176" spans="2:18" ht="17.45" customHeight="1">
      <c r="L176" s="12"/>
      <c r="M176" s="6"/>
      <c r="N176" s="6"/>
      <c r="Q176" s="6"/>
      <c r="R176" s="6"/>
    </row>
    <row r="177" spans="2:22" ht="17.45" customHeight="1"/>
    <row r="178" spans="2:22" ht="17.45" customHeight="1">
      <c r="L178" s="31"/>
      <c r="M178" s="31"/>
      <c r="N178" s="6"/>
      <c r="O178" s="6"/>
      <c r="Q178" s="11"/>
      <c r="R178" s="6"/>
      <c r="S178" s="6"/>
    </row>
    <row r="179" spans="2:22" ht="18.75" customHeight="1">
      <c r="L179" s="31"/>
      <c r="M179" s="31"/>
      <c r="N179" s="6"/>
      <c r="O179" s="6"/>
      <c r="R179" s="6"/>
      <c r="S179" s="6"/>
    </row>
    <row r="181" spans="2:22" ht="18.75" customHeight="1">
      <c r="J181" s="11"/>
      <c r="K181" s="11"/>
      <c r="L181" s="11"/>
    </row>
    <row r="184" spans="2:22" ht="18.75" customHeight="1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6" spans="2:22" ht="18.75" customHeight="1">
      <c r="R186" s="6"/>
      <c r="S186" s="6"/>
      <c r="T186" s="6"/>
      <c r="U186" s="6"/>
      <c r="V186" s="6"/>
    </row>
    <row r="187" spans="2:22" ht="18.75" customHeight="1">
      <c r="G187" s="10"/>
      <c r="Q187" s="10"/>
      <c r="R187" s="6"/>
      <c r="S187" s="6"/>
      <c r="T187" s="6"/>
      <c r="U187" s="6"/>
      <c r="V187" s="6"/>
    </row>
    <row r="189" spans="2:22" ht="18.75" customHeight="1"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U189" s="11"/>
      <c r="V189" s="11"/>
    </row>
    <row r="190" spans="2:22" ht="18.75" customHeight="1"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U190" s="11"/>
      <c r="V190" s="11"/>
    </row>
    <row r="191" spans="2:22" ht="18.75" customHeight="1"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U191" s="11"/>
      <c r="V191" s="11"/>
    </row>
    <row r="192" spans="2:22" ht="18.75" customHeight="1"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U192" s="11"/>
      <c r="V192" s="11"/>
    </row>
    <row r="194" spans="2:27" ht="18.75" customHeight="1">
      <c r="K194" s="29"/>
      <c r="M194" s="29"/>
      <c r="O194" s="29"/>
      <c r="Q194" s="29"/>
      <c r="S194" s="6"/>
      <c r="T194" s="29"/>
      <c r="W194" s="6"/>
      <c r="X194" s="20"/>
      <c r="Y194" s="20"/>
      <c r="Z194" s="6"/>
      <c r="AA194" s="6"/>
    </row>
    <row r="195" spans="2:27" ht="18.75" customHeight="1">
      <c r="K195" s="16"/>
      <c r="M195" s="16"/>
      <c r="O195" s="16"/>
      <c r="Q195" s="16"/>
      <c r="S195" s="6"/>
      <c r="W195" s="6"/>
      <c r="X195" s="20"/>
      <c r="Y195" s="20"/>
      <c r="Z195" s="6"/>
      <c r="AA195" s="6"/>
    </row>
    <row r="197" spans="2:27" ht="18.75" customHeight="1">
      <c r="I197" s="11"/>
      <c r="J197" s="11"/>
      <c r="K197" s="11"/>
    </row>
    <row r="200" spans="2:27" ht="18.75" customHeight="1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2:27" ht="18.75" customHeight="1">
      <c r="R201" s="32"/>
      <c r="S201" s="32"/>
      <c r="T201" s="32"/>
      <c r="U201" s="32"/>
      <c r="V201" s="32"/>
      <c r="W201" s="32"/>
      <c r="X201" s="32"/>
      <c r="Y201" s="32"/>
    </row>
    <row r="202" spans="2:27" ht="18.75" customHeight="1">
      <c r="G202" s="33"/>
      <c r="H202" s="33"/>
      <c r="R202" s="32"/>
      <c r="S202" s="32"/>
      <c r="T202" s="32"/>
      <c r="U202" s="32"/>
      <c r="V202" s="32"/>
      <c r="W202" s="32"/>
      <c r="X202" s="32"/>
      <c r="Y202" s="32"/>
    </row>
    <row r="203" spans="2:27" ht="18.75" customHeight="1">
      <c r="G203" s="33"/>
      <c r="H203" s="33"/>
      <c r="S203" s="34"/>
      <c r="U203" s="6"/>
      <c r="V203" s="20"/>
      <c r="W203" s="20"/>
      <c r="X203" s="35"/>
    </row>
    <row r="204" spans="2:27" ht="18.75" customHeight="1">
      <c r="G204" s="33"/>
      <c r="H204" s="33"/>
      <c r="S204" s="34"/>
      <c r="U204" s="6"/>
      <c r="W204" s="33"/>
      <c r="X204" s="35"/>
    </row>
    <row r="205" spans="2:27" ht="18.75" customHeight="1">
      <c r="G205" s="33"/>
      <c r="H205" s="33"/>
    </row>
    <row r="206" spans="2:27" ht="18.75" customHeight="1">
      <c r="G206" s="33"/>
      <c r="H206" s="33"/>
      <c r="M206" s="2"/>
      <c r="N206" s="2"/>
      <c r="O206" s="11"/>
      <c r="P206" s="11"/>
      <c r="R206" s="32"/>
      <c r="S206" s="32"/>
      <c r="T206" s="32"/>
      <c r="U206" s="32"/>
      <c r="V206" s="32"/>
      <c r="W206" s="32"/>
      <c r="X206" s="32"/>
      <c r="Y206" s="32"/>
    </row>
    <row r="207" spans="2:27" ht="18.75" customHeight="1">
      <c r="G207" s="33"/>
      <c r="H207" s="33"/>
      <c r="M207" s="2"/>
      <c r="N207" s="2"/>
      <c r="O207" s="11"/>
      <c r="P207" s="11"/>
      <c r="S207" s="34"/>
      <c r="U207" s="6"/>
      <c r="V207" s="20"/>
      <c r="W207" s="20"/>
      <c r="X207" s="20"/>
      <c r="Y207" s="36"/>
    </row>
    <row r="208" spans="2:27" ht="18.75" customHeight="1">
      <c r="G208" s="33"/>
      <c r="H208" s="33"/>
      <c r="S208" s="34"/>
      <c r="U208" s="6"/>
      <c r="W208" s="11"/>
      <c r="Y208" s="36"/>
    </row>
    <row r="213" spans="2:25" ht="18.75" customHeight="1">
      <c r="G213" s="33"/>
      <c r="H213" s="33"/>
    </row>
    <row r="217" spans="2:25" ht="18.75" customHeight="1">
      <c r="T217" s="11"/>
      <c r="V217" s="20"/>
      <c r="X217" s="25"/>
      <c r="Y217" s="25"/>
    </row>
    <row r="219" spans="2:25" ht="18.75" customHeight="1">
      <c r="R219" s="11"/>
      <c r="S219" s="11"/>
      <c r="T219" s="11"/>
    </row>
    <row r="222" spans="2:25" ht="18.75" customHeight="1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8" spans="2:18" ht="18.75" customHeight="1">
      <c r="L228" s="11"/>
      <c r="O228" s="37"/>
      <c r="P228" s="37"/>
      <c r="Q228" s="25"/>
      <c r="R228" s="25"/>
    </row>
    <row r="230" spans="2:18" ht="18.75" customHeight="1">
      <c r="J230" s="11"/>
      <c r="K230" s="11"/>
      <c r="L230" s="11"/>
    </row>
    <row r="233" spans="2:18" ht="18.7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9" spans="2:18" ht="18.75" customHeight="1">
      <c r="M239" s="11"/>
      <c r="O239" s="25"/>
      <c r="P239" s="25"/>
    </row>
    <row r="241" spans="2:12" ht="18.75" customHeight="1">
      <c r="J241" s="11"/>
      <c r="K241" s="11"/>
      <c r="L241" s="11"/>
    </row>
    <row r="244" spans="2:12" ht="18.75" customHeight="1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54" spans="2:12" ht="18.75" customHeight="1">
      <c r="J254" s="11"/>
      <c r="K254" s="11"/>
      <c r="L254" s="11"/>
    </row>
    <row r="257" spans="2:26" ht="18.75" customHeight="1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61" spans="2:26" ht="18.75" customHeight="1">
      <c r="N261" s="6"/>
      <c r="O261" s="6"/>
      <c r="Q261" s="38"/>
      <c r="R261" s="38"/>
    </row>
    <row r="262" spans="2:26" ht="18.75" customHeight="1">
      <c r="N262" s="6"/>
      <c r="O262" s="6"/>
    </row>
    <row r="264" spans="2:26" ht="18.75" customHeight="1">
      <c r="O264" s="6"/>
      <c r="P264" s="6"/>
      <c r="Q264" s="20"/>
      <c r="R264" s="20"/>
      <c r="S264" s="38"/>
      <c r="T264" s="38"/>
    </row>
    <row r="265" spans="2:26" ht="18.75" customHeight="1">
      <c r="G265" s="11"/>
      <c r="M265" s="11"/>
      <c r="N265" s="11"/>
      <c r="O265" s="6"/>
      <c r="P265" s="6"/>
      <c r="Q265" s="20"/>
      <c r="R265" s="20"/>
      <c r="S265" s="20"/>
    </row>
    <row r="267" spans="2:26" ht="18.75" customHeight="1">
      <c r="J267" s="11"/>
      <c r="K267" s="11"/>
    </row>
    <row r="270" spans="2:26" ht="18.75" customHeight="1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2" spans="2:26" ht="18.75" customHeight="1">
      <c r="P272" s="15"/>
      <c r="T272" s="15"/>
      <c r="V272" s="15"/>
      <c r="Z272" s="15"/>
    </row>
    <row r="275" spans="2:26" ht="18.75" customHeight="1">
      <c r="N275" s="6"/>
      <c r="O275" s="6"/>
      <c r="P275" s="6"/>
      <c r="Q275" s="6"/>
      <c r="R275" s="6"/>
    </row>
    <row r="276" spans="2:26" ht="18.75" customHeight="1">
      <c r="L276" s="11"/>
      <c r="M276" s="11"/>
      <c r="N276" s="6"/>
      <c r="O276" s="6"/>
      <c r="P276" s="6"/>
      <c r="Q276" s="6"/>
      <c r="R276" s="6"/>
    </row>
    <row r="277" spans="2:26" ht="18.75" customHeight="1">
      <c r="N277" s="6"/>
      <c r="O277" s="6"/>
      <c r="P277" s="6"/>
      <c r="Q277" s="6"/>
      <c r="R277" s="6"/>
    </row>
    <row r="279" spans="2:26" ht="18.75" customHeight="1">
      <c r="J279" s="29"/>
      <c r="L279" s="29"/>
      <c r="N279" s="15"/>
      <c r="R279" s="15"/>
      <c r="S279" s="20"/>
      <c r="T279" s="20"/>
      <c r="U279" s="15"/>
      <c r="W279" s="11"/>
      <c r="X279" s="11"/>
      <c r="Z279" s="15"/>
    </row>
    <row r="280" spans="2:26" ht="18.75" customHeight="1">
      <c r="E280" s="11"/>
      <c r="F280" s="11"/>
      <c r="J280" s="29"/>
      <c r="L280" s="29"/>
      <c r="P280" s="29"/>
      <c r="S280" s="20"/>
      <c r="T280" s="20"/>
    </row>
    <row r="282" spans="2:26" ht="18.75" customHeight="1">
      <c r="I282" s="11"/>
      <c r="J282" s="11"/>
    </row>
    <row r="285" spans="2:26" ht="18.75" customHeight="1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7" spans="2:26" ht="18.75" customHeight="1">
      <c r="I287" s="6"/>
      <c r="J287" s="6"/>
      <c r="L287" s="39"/>
      <c r="M287" s="39"/>
    </row>
    <row r="288" spans="2:26" ht="18.75" customHeight="1">
      <c r="G288" s="40"/>
      <c r="H288" s="40"/>
      <c r="I288" s="40"/>
      <c r="J288" s="40"/>
      <c r="L288" s="39"/>
      <c r="M288" s="39"/>
    </row>
  </sheetData>
  <mergeCells count="185">
    <mergeCell ref="D7:E7"/>
    <mergeCell ref="V7:AA7"/>
    <mergeCell ref="D8:E8"/>
    <mergeCell ref="V8:AA8"/>
    <mergeCell ref="D9:E9"/>
    <mergeCell ref="V9:AA9"/>
    <mergeCell ref="A1:S2"/>
    <mergeCell ref="T1:AC2"/>
    <mergeCell ref="D5:E5"/>
    <mergeCell ref="V5:AA5"/>
    <mergeCell ref="D6:E6"/>
    <mergeCell ref="V6:AA6"/>
    <mergeCell ref="D12:E12"/>
    <mergeCell ref="H12:O12"/>
    <mergeCell ref="V12:AA12"/>
    <mergeCell ref="D13:E13"/>
    <mergeCell ref="H13:O13"/>
    <mergeCell ref="V13:AA13"/>
    <mergeCell ref="D10:E10"/>
    <mergeCell ref="H10:O10"/>
    <mergeCell ref="V10:AA10"/>
    <mergeCell ref="D11:E11"/>
    <mergeCell ref="H11:O11"/>
    <mergeCell ref="V11:AA11"/>
    <mergeCell ref="D16:E16"/>
    <mergeCell ref="H16:O16"/>
    <mergeCell ref="V16:AA16"/>
    <mergeCell ref="D17:E17"/>
    <mergeCell ref="H17:O17"/>
    <mergeCell ref="V17:AA17"/>
    <mergeCell ref="D14:E14"/>
    <mergeCell ref="H14:T14"/>
    <mergeCell ref="V14:AA14"/>
    <mergeCell ref="D15:E15"/>
    <mergeCell ref="H15:O15"/>
    <mergeCell ref="V15:AA15"/>
    <mergeCell ref="I24:S24"/>
    <mergeCell ref="U24:V24"/>
    <mergeCell ref="I25:S25"/>
    <mergeCell ref="U25:V25"/>
    <mergeCell ref="I26:S26"/>
    <mergeCell ref="U26:V26"/>
    <mergeCell ref="D18:E18"/>
    <mergeCell ref="V18:AA18"/>
    <mergeCell ref="B21:L21"/>
    <mergeCell ref="H22:H23"/>
    <mergeCell ref="I22:O23"/>
    <mergeCell ref="P22:P23"/>
    <mergeCell ref="R22:V23"/>
    <mergeCell ref="I27:S27"/>
    <mergeCell ref="U27:V27"/>
    <mergeCell ref="E28:F28"/>
    <mergeCell ref="G28:G29"/>
    <mergeCell ref="H28:H29"/>
    <mergeCell ref="I28:I29"/>
    <mergeCell ref="J28:J29"/>
    <mergeCell ref="K28:K29"/>
    <mergeCell ref="L28:L29"/>
    <mergeCell ref="M28:M29"/>
    <mergeCell ref="AA28:AB29"/>
    <mergeCell ref="E29:F29"/>
    <mergeCell ref="S29:T29"/>
    <mergeCell ref="N28:N29"/>
    <mergeCell ref="O28:O29"/>
    <mergeCell ref="P28:P29"/>
    <mergeCell ref="Q28:Q29"/>
    <mergeCell ref="R28:R29"/>
    <mergeCell ref="S28:T28"/>
    <mergeCell ref="I30:J30"/>
    <mergeCell ref="B32:I32"/>
    <mergeCell ref="I33:I34"/>
    <mergeCell ref="J33:K34"/>
    <mergeCell ref="L33:L34"/>
    <mergeCell ref="M33:M34"/>
    <mergeCell ref="U28:V29"/>
    <mergeCell ref="W28:X29"/>
    <mergeCell ref="Y28:Z29"/>
    <mergeCell ref="I37:J37"/>
    <mergeCell ref="K37:L37"/>
    <mergeCell ref="E40:F40"/>
    <mergeCell ref="G40:G41"/>
    <mergeCell ref="H40:I41"/>
    <mergeCell ref="J40:J41"/>
    <mergeCell ref="K40:L40"/>
    <mergeCell ref="O33:P34"/>
    <mergeCell ref="H35:I35"/>
    <mergeCell ref="J35:J36"/>
    <mergeCell ref="K35:L36"/>
    <mergeCell ref="M35:M36"/>
    <mergeCell ref="N35:O35"/>
    <mergeCell ref="P35:Q36"/>
    <mergeCell ref="H36:I36"/>
    <mergeCell ref="N36:O36"/>
    <mergeCell ref="X40:X41"/>
    <mergeCell ref="E41:F41"/>
    <mergeCell ref="K41:L41"/>
    <mergeCell ref="N41:O41"/>
    <mergeCell ref="Q41:R41"/>
    <mergeCell ref="E42:F42"/>
    <mergeCell ref="G42:G43"/>
    <mergeCell ref="H42:I43"/>
    <mergeCell ref="J42:J43"/>
    <mergeCell ref="K42:L42"/>
    <mergeCell ref="M40:M41"/>
    <mergeCell ref="N40:R40"/>
    <mergeCell ref="S40:S41"/>
    <mergeCell ref="T40:T41"/>
    <mergeCell ref="U40:V41"/>
    <mergeCell ref="W40:W41"/>
    <mergeCell ref="X42:X43"/>
    <mergeCell ref="E43:F43"/>
    <mergeCell ref="K43:L43"/>
    <mergeCell ref="N43:O43"/>
    <mergeCell ref="Q43:R43"/>
    <mergeCell ref="E44:F44"/>
    <mergeCell ref="H44:I44"/>
    <mergeCell ref="J44:K44"/>
    <mergeCell ref="M42:M43"/>
    <mergeCell ref="N42:R42"/>
    <mergeCell ref="S42:S43"/>
    <mergeCell ref="T42:T43"/>
    <mergeCell ref="U42:V43"/>
    <mergeCell ref="W42:W43"/>
    <mergeCell ref="Y47:Y48"/>
    <mergeCell ref="D48:E48"/>
    <mergeCell ref="J49:K49"/>
    <mergeCell ref="L49:O49"/>
    <mergeCell ref="J50:K50"/>
    <mergeCell ref="L50:O50"/>
    <mergeCell ref="N47:N48"/>
    <mergeCell ref="P47:P48"/>
    <mergeCell ref="R47:R48"/>
    <mergeCell ref="T47:T48"/>
    <mergeCell ref="V47:V48"/>
    <mergeCell ref="X47:X48"/>
    <mergeCell ref="D47:E47"/>
    <mergeCell ref="F47:F48"/>
    <mergeCell ref="G47:H48"/>
    <mergeCell ref="I47:I48"/>
    <mergeCell ref="J47:J48"/>
    <mergeCell ref="L47:L48"/>
    <mergeCell ref="J51:K51"/>
    <mergeCell ref="L51:P51"/>
    <mergeCell ref="B52:C52"/>
    <mergeCell ref="D52:D53"/>
    <mergeCell ref="E52:F53"/>
    <mergeCell ref="G52:G53"/>
    <mergeCell ref="H52:H53"/>
    <mergeCell ref="I52:I53"/>
    <mergeCell ref="J52:K52"/>
    <mergeCell ref="L52:L53"/>
    <mergeCell ref="AB52:AB53"/>
    <mergeCell ref="B53:C53"/>
    <mergeCell ref="J53:K53"/>
    <mergeCell ref="O53:P53"/>
    <mergeCell ref="W53:X53"/>
    <mergeCell ref="N52:N53"/>
    <mergeCell ref="O52:P52"/>
    <mergeCell ref="Q52:Q53"/>
    <mergeCell ref="S52:T53"/>
    <mergeCell ref="V52:V53"/>
    <mergeCell ref="W52:X52"/>
    <mergeCell ref="F54:G54"/>
    <mergeCell ref="I54:J54"/>
    <mergeCell ref="K54:L54"/>
    <mergeCell ref="D57:N57"/>
    <mergeCell ref="O57:Z57"/>
    <mergeCell ref="D58:N58"/>
    <mergeCell ref="O58:Z58"/>
    <mergeCell ref="Y52:Y53"/>
    <mergeCell ref="AA52:AA53"/>
    <mergeCell ref="AA66:AB66"/>
    <mergeCell ref="D62:N62"/>
    <mergeCell ref="O62:Z62"/>
    <mergeCell ref="K64:L64"/>
    <mergeCell ref="U64:Z64"/>
    <mergeCell ref="E66:F66"/>
    <mergeCell ref="G66:I66"/>
    <mergeCell ref="N66:P66"/>
    <mergeCell ref="D59:N59"/>
    <mergeCell ref="O59:Z59"/>
    <mergeCell ref="D60:N60"/>
    <mergeCell ref="O60:Z60"/>
    <mergeCell ref="D61:N61"/>
    <mergeCell ref="O61:Z61"/>
  </mergeCells>
  <phoneticPr fontId="19" type="noConversion"/>
  <pageMargins left="0.74777776002883911" right="0.74777776002883911" top="0.98416668176651001" bottom="0.98416668176651001" header="0.51166665554046631" footer="0.51166665554046631"/>
  <pageSetup paperSize="9" orientation="portrait" blackAndWhite="1" r:id="rId1"/>
  <rowBreaks count="1" manualBreakCount="1">
    <brk id="38" max="28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  <pageSetUpPr fitToPage="1"/>
  </sheetPr>
  <dimension ref="A1:X40"/>
  <sheetViews>
    <sheetView zoomScale="130" zoomScaleNormal="130" zoomScaleSheetLayoutView="75" workbookViewId="0">
      <selection activeCell="Q26" sqref="Q26"/>
    </sheetView>
  </sheetViews>
  <sheetFormatPr defaultColWidth="8.88671875" defaultRowHeight="13.5"/>
  <cols>
    <col min="1" max="1" width="6.77734375" style="47" customWidth="1"/>
    <col min="2" max="8" width="6.77734375" style="47" hidden="1" customWidth="1"/>
    <col min="9" max="9" width="2.77734375" style="47" hidden="1" customWidth="1"/>
    <col min="10" max="10" width="10.6640625" style="49" bestFit="1" customWidth="1"/>
    <col min="11" max="11" width="6.77734375" style="49" hidden="1" customWidth="1"/>
    <col min="12" max="12" width="6.77734375" style="49" customWidth="1"/>
    <col min="13" max="13" width="10.6640625" style="49" bestFit="1" customWidth="1"/>
    <col min="14" max="14" width="6.77734375" style="49" hidden="1" customWidth="1"/>
    <col min="15" max="15" width="6.77734375" style="59" customWidth="1"/>
    <col min="16" max="18" width="6.77734375" style="47" customWidth="1"/>
    <col min="19" max="19" width="6.77734375" style="47" hidden="1" customWidth="1"/>
    <col min="20" max="20" width="6.77734375" style="48" customWidth="1"/>
    <col min="21" max="21" width="17.44140625" style="16" bestFit="1" customWidth="1"/>
    <col min="22" max="23" width="6.77734375" style="47" customWidth="1"/>
    <col min="24" max="16384" width="8.88671875" style="47"/>
  </cols>
  <sheetData>
    <row r="1" spans="1:24" ht="13.5" customHeight="1">
      <c r="A1" s="157" t="s">
        <v>107</v>
      </c>
      <c r="B1" s="69"/>
      <c r="C1" s="160" t="s">
        <v>96</v>
      </c>
      <c r="D1" s="160"/>
      <c r="E1" s="160"/>
      <c r="F1" s="160"/>
      <c r="G1" s="160"/>
      <c r="H1" s="160"/>
    </row>
    <row r="2" spans="1:24" s="16" customFormat="1" ht="54">
      <c r="A2" s="158"/>
      <c r="B2" s="69"/>
      <c r="C2" s="156" t="s">
        <v>82</v>
      </c>
      <c r="D2" s="156" t="s">
        <v>83</v>
      </c>
      <c r="E2" s="156"/>
      <c r="F2" s="164" t="s">
        <v>84</v>
      </c>
      <c r="G2" s="164"/>
      <c r="H2" s="156" t="s">
        <v>85</v>
      </c>
      <c r="J2" s="71" t="s">
        <v>88</v>
      </c>
      <c r="K2" s="78"/>
      <c r="L2" s="57" t="s">
        <v>98</v>
      </c>
      <c r="M2" s="72" t="s">
        <v>90</v>
      </c>
      <c r="N2" s="77"/>
      <c r="O2" s="63" t="s">
        <v>103</v>
      </c>
      <c r="P2" s="53" t="s">
        <v>99</v>
      </c>
      <c r="Q2" s="137" t="s">
        <v>89</v>
      </c>
      <c r="R2" s="138"/>
      <c r="S2" s="79"/>
      <c r="T2" s="70" t="s">
        <v>102</v>
      </c>
      <c r="U2" s="52" t="s">
        <v>101</v>
      </c>
      <c r="V2" s="139" t="s">
        <v>114</v>
      </c>
      <c r="W2" s="140"/>
      <c r="X2" s="62" t="s">
        <v>98</v>
      </c>
    </row>
    <row r="3" spans="1:24" s="16" customFormat="1" ht="40.5" customHeight="1">
      <c r="A3" s="159"/>
      <c r="B3" s="69"/>
      <c r="C3" s="156"/>
      <c r="D3" s="56" t="s">
        <v>86</v>
      </c>
      <c r="E3" s="56" t="s">
        <v>87</v>
      </c>
      <c r="F3" s="65" t="s">
        <v>86</v>
      </c>
      <c r="G3" s="56" t="s">
        <v>87</v>
      </c>
      <c r="H3" s="157"/>
      <c r="J3" s="57" t="s">
        <v>108</v>
      </c>
      <c r="K3" s="68"/>
      <c r="L3" s="60" t="s">
        <v>108</v>
      </c>
      <c r="M3" s="67" t="s">
        <v>108</v>
      </c>
      <c r="N3" s="58" t="s">
        <v>97</v>
      </c>
      <c r="O3" s="60" t="s">
        <v>96</v>
      </c>
      <c r="P3" s="57" t="s">
        <v>110</v>
      </c>
      <c r="Q3" s="151" t="s">
        <v>96</v>
      </c>
      <c r="R3" s="152"/>
      <c r="S3" s="53" t="s">
        <v>95</v>
      </c>
      <c r="T3" s="52" t="s">
        <v>96</v>
      </c>
      <c r="U3" s="52" t="s">
        <v>113</v>
      </c>
      <c r="V3" s="150" t="s">
        <v>109</v>
      </c>
      <c r="W3" s="150"/>
      <c r="X3" s="66" t="s">
        <v>109</v>
      </c>
    </row>
    <row r="4" spans="1:24" s="76" customFormat="1">
      <c r="A4" s="141" t="s">
        <v>119</v>
      </c>
      <c r="B4" s="73"/>
      <c r="C4" s="73"/>
      <c r="D4" s="73"/>
      <c r="E4" s="73"/>
      <c r="F4" s="74"/>
      <c r="G4" s="73"/>
      <c r="H4" s="74"/>
      <c r="I4" s="75"/>
      <c r="J4" s="147">
        <v>-60.9</v>
      </c>
      <c r="K4" s="161"/>
      <c r="L4" s="165">
        <f>60.9-50.5</f>
        <v>10.399999999999999</v>
      </c>
      <c r="M4" s="147">
        <v>-50.5</v>
      </c>
      <c r="N4" s="161"/>
      <c r="O4" s="123">
        <v>12.88</v>
      </c>
      <c r="P4" s="123">
        <v>6.6029999999999998</v>
      </c>
      <c r="Q4" s="126">
        <v>-7.89</v>
      </c>
      <c r="R4" s="127"/>
      <c r="S4" s="153"/>
      <c r="T4" s="141">
        <v>9.75</v>
      </c>
      <c r="U4" s="144">
        <v>2.88</v>
      </c>
      <c r="V4" s="126">
        <v>0.51</v>
      </c>
      <c r="W4" s="127"/>
      <c r="X4" s="147"/>
    </row>
    <row r="5" spans="1:24" s="76" customFormat="1">
      <c r="A5" s="142"/>
      <c r="B5" s="73"/>
      <c r="C5" s="73"/>
      <c r="D5" s="73"/>
      <c r="E5" s="73"/>
      <c r="F5" s="74"/>
      <c r="G5" s="73"/>
      <c r="H5" s="74"/>
      <c r="I5" s="75"/>
      <c r="J5" s="148"/>
      <c r="K5" s="162"/>
      <c r="L5" s="166"/>
      <c r="M5" s="148"/>
      <c r="N5" s="162"/>
      <c r="O5" s="124"/>
      <c r="P5" s="124"/>
      <c r="Q5" s="128"/>
      <c r="R5" s="129"/>
      <c r="S5" s="154"/>
      <c r="T5" s="142"/>
      <c r="U5" s="145"/>
      <c r="V5" s="128"/>
      <c r="W5" s="129"/>
      <c r="X5" s="148"/>
    </row>
    <row r="6" spans="1:24" s="76" customFormat="1">
      <c r="A6" s="142"/>
      <c r="B6" s="73"/>
      <c r="C6" s="73"/>
      <c r="D6" s="73"/>
      <c r="E6" s="73"/>
      <c r="F6" s="74"/>
      <c r="G6" s="73"/>
      <c r="H6" s="74"/>
      <c r="I6" s="75"/>
      <c r="J6" s="148"/>
      <c r="K6" s="162"/>
      <c r="L6" s="166"/>
      <c r="M6" s="148"/>
      <c r="N6" s="162"/>
      <c r="O6" s="124"/>
      <c r="P6" s="124"/>
      <c r="Q6" s="128"/>
      <c r="R6" s="129"/>
      <c r="S6" s="154"/>
      <c r="T6" s="142"/>
      <c r="U6" s="145"/>
      <c r="V6" s="128"/>
      <c r="W6" s="129"/>
      <c r="X6" s="148"/>
    </row>
    <row r="7" spans="1:24" s="76" customFormat="1">
      <c r="A7" s="143"/>
      <c r="B7" s="73"/>
      <c r="C7" s="73"/>
      <c r="D7" s="73"/>
      <c r="E7" s="73"/>
      <c r="F7" s="74"/>
      <c r="G7" s="73"/>
      <c r="H7" s="74"/>
      <c r="I7" s="75"/>
      <c r="J7" s="149"/>
      <c r="K7" s="163"/>
      <c r="L7" s="166"/>
      <c r="M7" s="149"/>
      <c r="N7" s="163"/>
      <c r="O7" s="125"/>
      <c r="P7" s="125"/>
      <c r="Q7" s="130"/>
      <c r="R7" s="131"/>
      <c r="S7" s="155"/>
      <c r="T7" s="143"/>
      <c r="U7" s="146"/>
      <c r="V7" s="130"/>
      <c r="W7" s="131"/>
      <c r="X7" s="149"/>
    </row>
    <row r="8" spans="1:24" s="76" customFormat="1">
      <c r="A8" s="119" t="s">
        <v>120</v>
      </c>
      <c r="B8" s="73"/>
      <c r="C8" s="73"/>
      <c r="D8" s="73"/>
      <c r="E8" s="73"/>
      <c r="F8" s="74"/>
      <c r="G8" s="73"/>
      <c r="H8" s="74"/>
      <c r="I8" s="75"/>
      <c r="J8" s="118">
        <v>-60.9</v>
      </c>
      <c r="K8" s="120"/>
      <c r="L8" s="121">
        <f>60.9-48</f>
        <v>12.899999999999999</v>
      </c>
      <c r="M8" s="118">
        <v>-48</v>
      </c>
      <c r="N8" s="120"/>
      <c r="O8" s="122">
        <v>14.65</v>
      </c>
      <c r="P8" s="123">
        <v>7.9880000000000004</v>
      </c>
      <c r="Q8" s="126">
        <v>-10.3</v>
      </c>
      <c r="R8" s="127"/>
      <c r="S8" s="132"/>
      <c r="T8" s="133">
        <v>12.4</v>
      </c>
      <c r="U8" s="136">
        <v>2.88</v>
      </c>
      <c r="V8" s="112">
        <v>0.51</v>
      </c>
      <c r="W8" s="113"/>
      <c r="X8" s="118"/>
    </row>
    <row r="9" spans="1:24" s="76" customFormat="1">
      <c r="A9" s="119"/>
      <c r="B9" s="73"/>
      <c r="C9" s="73"/>
      <c r="D9" s="73"/>
      <c r="E9" s="73"/>
      <c r="F9" s="74"/>
      <c r="G9" s="73"/>
      <c r="H9" s="74"/>
      <c r="I9" s="75"/>
      <c r="J9" s="118"/>
      <c r="K9" s="120"/>
      <c r="L9" s="121"/>
      <c r="M9" s="118"/>
      <c r="N9" s="120"/>
      <c r="O9" s="122"/>
      <c r="P9" s="124"/>
      <c r="Q9" s="128"/>
      <c r="R9" s="129"/>
      <c r="S9" s="132"/>
      <c r="T9" s="134"/>
      <c r="U9" s="136"/>
      <c r="V9" s="114"/>
      <c r="W9" s="115"/>
      <c r="X9" s="118"/>
    </row>
    <row r="10" spans="1:24" s="76" customFormat="1">
      <c r="A10" s="119"/>
      <c r="B10" s="73"/>
      <c r="C10" s="73"/>
      <c r="D10" s="73"/>
      <c r="E10" s="73"/>
      <c r="F10" s="74"/>
      <c r="G10" s="73"/>
      <c r="H10" s="74"/>
      <c r="I10" s="75"/>
      <c r="J10" s="118"/>
      <c r="K10" s="120"/>
      <c r="L10" s="121"/>
      <c r="M10" s="118"/>
      <c r="N10" s="120"/>
      <c r="O10" s="122"/>
      <c r="P10" s="124"/>
      <c r="Q10" s="128"/>
      <c r="R10" s="129"/>
      <c r="S10" s="132"/>
      <c r="T10" s="134"/>
      <c r="U10" s="136"/>
      <c r="V10" s="114"/>
      <c r="W10" s="115"/>
      <c r="X10" s="118"/>
    </row>
    <row r="11" spans="1:24" s="76" customFormat="1">
      <c r="A11" s="119"/>
      <c r="B11" s="73"/>
      <c r="C11" s="73"/>
      <c r="D11" s="73"/>
      <c r="E11" s="73"/>
      <c r="F11" s="74"/>
      <c r="G11" s="73"/>
      <c r="H11" s="74"/>
      <c r="I11" s="75"/>
      <c r="J11" s="118"/>
      <c r="K11" s="120"/>
      <c r="L11" s="121"/>
      <c r="M11" s="118"/>
      <c r="N11" s="120"/>
      <c r="O11" s="122"/>
      <c r="P11" s="125"/>
      <c r="Q11" s="130"/>
      <c r="R11" s="131"/>
      <c r="S11" s="132"/>
      <c r="T11" s="135"/>
      <c r="U11" s="136"/>
      <c r="V11" s="116"/>
      <c r="W11" s="117"/>
      <c r="X11" s="118"/>
    </row>
    <row r="12" spans="1:24" s="76" customFormat="1">
      <c r="A12" s="119" t="s">
        <v>121</v>
      </c>
      <c r="B12" s="73"/>
      <c r="C12" s="73"/>
      <c r="D12" s="73"/>
      <c r="E12" s="73"/>
      <c r="F12" s="74"/>
      <c r="G12" s="73"/>
      <c r="H12" s="74"/>
      <c r="I12" s="75"/>
      <c r="J12" s="118">
        <v>-60.6</v>
      </c>
      <c r="K12" s="120"/>
      <c r="L12" s="121">
        <f>60.6-46.5</f>
        <v>14.100000000000001</v>
      </c>
      <c r="M12" s="118">
        <v>-46.5</v>
      </c>
      <c r="N12" s="120"/>
      <c r="O12" s="122">
        <v>14.45</v>
      </c>
      <c r="P12" s="123">
        <v>6.8689999999999998</v>
      </c>
      <c r="Q12" s="126">
        <v>-11.19</v>
      </c>
      <c r="R12" s="127"/>
      <c r="S12" s="132"/>
      <c r="T12" s="133">
        <v>12</v>
      </c>
      <c r="U12" s="136">
        <v>2.88</v>
      </c>
      <c r="V12" s="112">
        <v>0.51</v>
      </c>
      <c r="W12" s="113"/>
      <c r="X12" s="118"/>
    </row>
    <row r="13" spans="1:24" s="76" customFormat="1">
      <c r="A13" s="119"/>
      <c r="B13" s="73"/>
      <c r="C13" s="73"/>
      <c r="D13" s="73"/>
      <c r="E13" s="73"/>
      <c r="F13" s="74"/>
      <c r="G13" s="73"/>
      <c r="H13" s="74"/>
      <c r="I13" s="75"/>
      <c r="J13" s="118"/>
      <c r="K13" s="120"/>
      <c r="L13" s="121"/>
      <c r="M13" s="118"/>
      <c r="N13" s="120"/>
      <c r="O13" s="122"/>
      <c r="P13" s="124"/>
      <c r="Q13" s="128"/>
      <c r="R13" s="129"/>
      <c r="S13" s="132"/>
      <c r="T13" s="134"/>
      <c r="U13" s="136"/>
      <c r="V13" s="114"/>
      <c r="W13" s="115"/>
      <c r="X13" s="118"/>
    </row>
    <row r="14" spans="1:24" s="76" customFormat="1">
      <c r="A14" s="119"/>
      <c r="B14" s="73"/>
      <c r="C14" s="73"/>
      <c r="D14" s="73"/>
      <c r="E14" s="73"/>
      <c r="F14" s="74"/>
      <c r="G14" s="73"/>
      <c r="H14" s="74"/>
      <c r="I14" s="75"/>
      <c r="J14" s="118"/>
      <c r="K14" s="120"/>
      <c r="L14" s="121"/>
      <c r="M14" s="118"/>
      <c r="N14" s="120"/>
      <c r="O14" s="122"/>
      <c r="P14" s="124"/>
      <c r="Q14" s="128"/>
      <c r="R14" s="129"/>
      <c r="S14" s="132"/>
      <c r="T14" s="134"/>
      <c r="U14" s="136"/>
      <c r="V14" s="114"/>
      <c r="W14" s="115"/>
      <c r="X14" s="118"/>
    </row>
    <row r="15" spans="1:24" s="76" customFormat="1">
      <c r="A15" s="119"/>
      <c r="B15" s="73"/>
      <c r="C15" s="73"/>
      <c r="D15" s="73"/>
      <c r="E15" s="73"/>
      <c r="F15" s="74"/>
      <c r="G15" s="73"/>
      <c r="H15" s="74"/>
      <c r="I15" s="75"/>
      <c r="J15" s="118"/>
      <c r="K15" s="120"/>
      <c r="L15" s="121"/>
      <c r="M15" s="118"/>
      <c r="N15" s="120"/>
      <c r="O15" s="122"/>
      <c r="P15" s="125"/>
      <c r="Q15" s="130"/>
      <c r="R15" s="131"/>
      <c r="S15" s="132"/>
      <c r="T15" s="135"/>
      <c r="U15" s="136"/>
      <c r="V15" s="116"/>
      <c r="W15" s="117"/>
      <c r="X15" s="118"/>
    </row>
    <row r="16" spans="1:24" s="76" customFormat="1">
      <c r="A16" s="119" t="s">
        <v>122</v>
      </c>
      <c r="B16" s="73"/>
      <c r="C16" s="73"/>
      <c r="D16" s="73"/>
      <c r="E16" s="73"/>
      <c r="F16" s="74"/>
      <c r="G16" s="73"/>
      <c r="H16" s="74"/>
      <c r="I16" s="75"/>
      <c r="J16" s="118">
        <v>-59.4</v>
      </c>
      <c r="K16" s="120"/>
      <c r="L16" s="121">
        <f>60.9-48</f>
        <v>12.899999999999999</v>
      </c>
      <c r="M16" s="118">
        <v>-46.5</v>
      </c>
      <c r="N16" s="120"/>
      <c r="O16" s="122">
        <v>12.74</v>
      </c>
      <c r="P16" s="123">
        <v>7.1420000000000003</v>
      </c>
      <c r="Q16" s="126">
        <v>-9.89</v>
      </c>
      <c r="R16" s="127"/>
      <c r="S16" s="132"/>
      <c r="T16" s="133">
        <v>11</v>
      </c>
      <c r="U16" s="136">
        <v>2.88</v>
      </c>
      <c r="V16" s="112">
        <v>0.51</v>
      </c>
      <c r="W16" s="113"/>
      <c r="X16" s="118"/>
    </row>
    <row r="17" spans="1:24" s="76" customFormat="1">
      <c r="A17" s="119"/>
      <c r="B17" s="73"/>
      <c r="C17" s="73"/>
      <c r="D17" s="73"/>
      <c r="E17" s="73"/>
      <c r="F17" s="74"/>
      <c r="G17" s="73"/>
      <c r="H17" s="74"/>
      <c r="I17" s="75"/>
      <c r="J17" s="118"/>
      <c r="K17" s="120"/>
      <c r="L17" s="121"/>
      <c r="M17" s="118"/>
      <c r="N17" s="120"/>
      <c r="O17" s="122"/>
      <c r="P17" s="124"/>
      <c r="Q17" s="128"/>
      <c r="R17" s="129"/>
      <c r="S17" s="132"/>
      <c r="T17" s="134"/>
      <c r="U17" s="136"/>
      <c r="V17" s="114"/>
      <c r="W17" s="115"/>
      <c r="X17" s="118"/>
    </row>
    <row r="18" spans="1:24" s="76" customFormat="1">
      <c r="A18" s="119"/>
      <c r="B18" s="73"/>
      <c r="C18" s="73"/>
      <c r="D18" s="73"/>
      <c r="E18" s="73"/>
      <c r="F18" s="74"/>
      <c r="G18" s="73"/>
      <c r="H18" s="74"/>
      <c r="I18" s="75"/>
      <c r="J18" s="118"/>
      <c r="K18" s="120"/>
      <c r="L18" s="121"/>
      <c r="M18" s="118"/>
      <c r="N18" s="120"/>
      <c r="O18" s="122"/>
      <c r="P18" s="124"/>
      <c r="Q18" s="128"/>
      <c r="R18" s="129"/>
      <c r="S18" s="132"/>
      <c r="T18" s="134"/>
      <c r="U18" s="136"/>
      <c r="V18" s="114"/>
      <c r="W18" s="115"/>
      <c r="X18" s="118"/>
    </row>
    <row r="19" spans="1:24" s="76" customFormat="1">
      <c r="A19" s="119"/>
      <c r="B19" s="73"/>
      <c r="C19" s="73"/>
      <c r="D19" s="73"/>
      <c r="E19" s="73"/>
      <c r="F19" s="74"/>
      <c r="G19" s="73"/>
      <c r="H19" s="74"/>
      <c r="I19" s="75"/>
      <c r="J19" s="118"/>
      <c r="K19" s="120"/>
      <c r="L19" s="121"/>
      <c r="M19" s="118"/>
      <c r="N19" s="120"/>
      <c r="O19" s="122"/>
      <c r="P19" s="125"/>
      <c r="Q19" s="130"/>
      <c r="R19" s="131"/>
      <c r="S19" s="132"/>
      <c r="T19" s="135"/>
      <c r="U19" s="136"/>
      <c r="V19" s="116"/>
      <c r="W19" s="117"/>
      <c r="X19" s="118"/>
    </row>
    <row r="20" spans="1:24" s="76" customFormat="1">
      <c r="A20" s="119" t="s">
        <v>126</v>
      </c>
      <c r="B20" s="73"/>
      <c r="C20" s="73"/>
      <c r="D20" s="73"/>
      <c r="E20" s="73"/>
      <c r="F20" s="74"/>
      <c r="G20" s="73"/>
      <c r="H20" s="74"/>
      <c r="I20" s="75"/>
      <c r="J20" s="118">
        <v>-64.900000000000006</v>
      </c>
      <c r="K20" s="120"/>
      <c r="L20" s="121">
        <f>64.9-63.3</f>
        <v>1.6000000000000085</v>
      </c>
      <c r="M20" s="118">
        <v>-63.3</v>
      </c>
      <c r="N20" s="120"/>
      <c r="O20" s="122">
        <v>9.68</v>
      </c>
      <c r="P20" s="123">
        <v>7.1989999999999998</v>
      </c>
      <c r="Q20" s="126">
        <v>-4.83</v>
      </c>
      <c r="R20" s="127"/>
      <c r="S20" s="132"/>
      <c r="T20" s="133">
        <v>6.2</v>
      </c>
      <c r="U20" s="136">
        <v>2.88</v>
      </c>
      <c r="V20" s="112">
        <v>0.51</v>
      </c>
      <c r="W20" s="113"/>
      <c r="X20" s="118"/>
    </row>
    <row r="21" spans="1:24" s="76" customFormat="1">
      <c r="A21" s="119"/>
      <c r="B21" s="73"/>
      <c r="C21" s="73"/>
      <c r="D21" s="73"/>
      <c r="E21" s="73"/>
      <c r="F21" s="74"/>
      <c r="G21" s="73"/>
      <c r="H21" s="74"/>
      <c r="I21" s="75"/>
      <c r="J21" s="118"/>
      <c r="K21" s="120"/>
      <c r="L21" s="121"/>
      <c r="M21" s="118"/>
      <c r="N21" s="120"/>
      <c r="O21" s="122"/>
      <c r="P21" s="124"/>
      <c r="Q21" s="128"/>
      <c r="R21" s="129"/>
      <c r="S21" s="132"/>
      <c r="T21" s="134"/>
      <c r="U21" s="136"/>
      <c r="V21" s="114"/>
      <c r="W21" s="115"/>
      <c r="X21" s="118"/>
    </row>
    <row r="22" spans="1:24" s="76" customFormat="1">
      <c r="A22" s="119"/>
      <c r="B22" s="73"/>
      <c r="C22" s="73"/>
      <c r="D22" s="73"/>
      <c r="E22" s="73"/>
      <c r="F22" s="74"/>
      <c r="G22" s="73"/>
      <c r="H22" s="74"/>
      <c r="I22" s="75"/>
      <c r="J22" s="118"/>
      <c r="K22" s="120"/>
      <c r="L22" s="121"/>
      <c r="M22" s="118"/>
      <c r="N22" s="120"/>
      <c r="O22" s="122"/>
      <c r="P22" s="124"/>
      <c r="Q22" s="128"/>
      <c r="R22" s="129"/>
      <c r="S22" s="132"/>
      <c r="T22" s="134"/>
      <c r="U22" s="136"/>
      <c r="V22" s="114"/>
      <c r="W22" s="115"/>
      <c r="X22" s="118"/>
    </row>
    <row r="23" spans="1:24" s="76" customFormat="1">
      <c r="A23" s="119"/>
      <c r="B23" s="73"/>
      <c r="C23" s="73"/>
      <c r="D23" s="73"/>
      <c r="E23" s="73"/>
      <c r="F23" s="74"/>
      <c r="G23" s="73"/>
      <c r="H23" s="74"/>
      <c r="I23" s="75"/>
      <c r="J23" s="118"/>
      <c r="K23" s="120"/>
      <c r="L23" s="121"/>
      <c r="M23" s="118"/>
      <c r="N23" s="120"/>
      <c r="O23" s="122"/>
      <c r="P23" s="125"/>
      <c r="Q23" s="130"/>
      <c r="R23" s="131"/>
      <c r="S23" s="132"/>
      <c r="T23" s="135"/>
      <c r="U23" s="136"/>
      <c r="V23" s="116"/>
      <c r="W23" s="117"/>
      <c r="X23" s="118"/>
    </row>
    <row r="25" spans="1:24">
      <c r="J25" s="55"/>
      <c r="K25" s="55"/>
      <c r="L25" s="55"/>
    </row>
    <row r="26" spans="1:24">
      <c r="J26" s="55"/>
      <c r="K26" s="55"/>
      <c r="L26" s="55"/>
    </row>
    <row r="27" spans="1:24">
      <c r="J27" s="55"/>
      <c r="K27" s="55"/>
      <c r="L27" s="55"/>
    </row>
    <row r="28" spans="1:24">
      <c r="J28" s="55"/>
      <c r="K28" s="55"/>
      <c r="L28" s="55"/>
    </row>
    <row r="29" spans="1:24">
      <c r="J29" s="55"/>
      <c r="K29" s="55"/>
      <c r="L29" s="55"/>
      <c r="V29" s="47" t="s">
        <v>116</v>
      </c>
      <c r="W29" s="47">
        <v>8.0500000000000007</v>
      </c>
      <c r="X29" s="47" t="s">
        <v>113</v>
      </c>
    </row>
    <row r="30" spans="1:24">
      <c r="J30" s="55"/>
      <c r="K30" s="55"/>
      <c r="L30" s="55"/>
      <c r="V30" s="54" t="s">
        <v>100</v>
      </c>
      <c r="W30" s="61"/>
    </row>
    <row r="31" spans="1:24">
      <c r="J31" s="55"/>
      <c r="K31" s="55"/>
      <c r="L31" s="55"/>
    </row>
    <row r="32" spans="1:24">
      <c r="J32" s="55"/>
      <c r="K32" s="55"/>
      <c r="L32" s="55"/>
    </row>
    <row r="33" spans="10:12">
      <c r="J33" s="55"/>
      <c r="K33" s="55"/>
      <c r="L33" s="55"/>
    </row>
    <row r="34" spans="10:12">
      <c r="J34" s="55"/>
      <c r="K34" s="55"/>
      <c r="L34" s="55"/>
    </row>
    <row r="35" spans="10:12">
      <c r="J35" s="55"/>
      <c r="K35" s="55"/>
      <c r="L35" s="55"/>
    </row>
    <row r="36" spans="10:12">
      <c r="J36" s="55"/>
      <c r="K36" s="55"/>
      <c r="L36" s="55"/>
    </row>
    <row r="37" spans="10:12">
      <c r="J37" s="55"/>
      <c r="K37" s="55"/>
      <c r="L37" s="55"/>
    </row>
    <row r="38" spans="10:12">
      <c r="J38" s="55"/>
      <c r="K38" s="55"/>
      <c r="L38" s="55"/>
    </row>
    <row r="39" spans="10:12">
      <c r="J39" s="55"/>
      <c r="K39" s="55"/>
      <c r="L39" s="55"/>
    </row>
    <row r="40" spans="10:12">
      <c r="J40" s="55"/>
      <c r="K40" s="55"/>
      <c r="L40" s="55"/>
    </row>
  </sheetData>
  <mergeCells count="80">
    <mergeCell ref="H2:H3"/>
    <mergeCell ref="A8:A11"/>
    <mergeCell ref="A1:A3"/>
    <mergeCell ref="C1:H1"/>
    <mergeCell ref="N4:N7"/>
    <mergeCell ref="C2:C3"/>
    <mergeCell ref="D2:E2"/>
    <mergeCell ref="F2:G2"/>
    <mergeCell ref="M4:M7"/>
    <mergeCell ref="J4:J7"/>
    <mergeCell ref="J8:J11"/>
    <mergeCell ref="K4:K7"/>
    <mergeCell ref="K8:K11"/>
    <mergeCell ref="A4:A7"/>
    <mergeCell ref="M8:M11"/>
    <mergeCell ref="L4:L7"/>
    <mergeCell ref="X4:X7"/>
    <mergeCell ref="X8:X11"/>
    <mergeCell ref="V3:W3"/>
    <mergeCell ref="L8:L11"/>
    <mergeCell ref="Q3:R3"/>
    <mergeCell ref="S4:S7"/>
    <mergeCell ref="S8:S11"/>
    <mergeCell ref="N8:N11"/>
    <mergeCell ref="O4:O7"/>
    <mergeCell ref="O8:O11"/>
    <mergeCell ref="P4:P7"/>
    <mergeCell ref="P8:P11"/>
    <mergeCell ref="Q4:R7"/>
    <mergeCell ref="Q8:R11"/>
    <mergeCell ref="Q2:R2"/>
    <mergeCell ref="V2:W2"/>
    <mergeCell ref="T4:T7"/>
    <mergeCell ref="T8:T11"/>
    <mergeCell ref="V4:W7"/>
    <mergeCell ref="V8:W11"/>
    <mergeCell ref="U4:U7"/>
    <mergeCell ref="U8:U11"/>
    <mergeCell ref="A12:A15"/>
    <mergeCell ref="J12:J15"/>
    <mergeCell ref="K12:K15"/>
    <mergeCell ref="L12:L15"/>
    <mergeCell ref="M12:M15"/>
    <mergeCell ref="N12:N15"/>
    <mergeCell ref="O12:O15"/>
    <mergeCell ref="P12:P15"/>
    <mergeCell ref="Q12:R15"/>
    <mergeCell ref="S12:S15"/>
    <mergeCell ref="T12:T15"/>
    <mergeCell ref="U12:U15"/>
    <mergeCell ref="V12:W15"/>
    <mergeCell ref="X12:X15"/>
    <mergeCell ref="A16:A19"/>
    <mergeCell ref="J16:J19"/>
    <mergeCell ref="K16:K19"/>
    <mergeCell ref="L16:L19"/>
    <mergeCell ref="M16:M19"/>
    <mergeCell ref="N16:N19"/>
    <mergeCell ref="O16:O19"/>
    <mergeCell ref="P16:P19"/>
    <mergeCell ref="Q16:R19"/>
    <mergeCell ref="S16:S19"/>
    <mergeCell ref="T16:T19"/>
    <mergeCell ref="U16:U19"/>
    <mergeCell ref="V16:W19"/>
    <mergeCell ref="X16:X19"/>
    <mergeCell ref="A20:A23"/>
    <mergeCell ref="J20:J23"/>
    <mergeCell ref="K20:K23"/>
    <mergeCell ref="L20:L23"/>
    <mergeCell ref="M20:M23"/>
    <mergeCell ref="N20:N23"/>
    <mergeCell ref="O20:O23"/>
    <mergeCell ref="P20:P23"/>
    <mergeCell ref="Q20:R23"/>
    <mergeCell ref="S20:S23"/>
    <mergeCell ref="T20:T23"/>
    <mergeCell ref="U20:U23"/>
    <mergeCell ref="V20:W23"/>
    <mergeCell ref="X20:X23"/>
  </mergeCells>
  <phoneticPr fontId="19" type="noConversion"/>
  <pageMargins left="0.74805557727813721" right="0.74805557727813721" top="0.98430556058883667" bottom="0.98430556058883667" header="0.51180553436279297" footer="0.51180553436279297"/>
  <pageSetup paperSize="9" scale="6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9472-8D31-4074-8DDE-1D0E94569798}">
  <dimension ref="N57:DG59"/>
  <sheetViews>
    <sheetView zoomScale="10" zoomScaleNormal="10" workbookViewId="0">
      <selection activeCell="U421" sqref="U421"/>
    </sheetView>
  </sheetViews>
  <sheetFormatPr defaultRowHeight="13.5"/>
  <sheetData>
    <row r="57" spans="14:111" ht="51">
      <c r="CA57" s="50"/>
    </row>
    <row r="58" spans="14:111" ht="51">
      <c r="CA58" s="50" t="s">
        <v>93</v>
      </c>
    </row>
    <row r="59" spans="14:111" ht="99.75" customHeight="1">
      <c r="N59" s="50" t="s">
        <v>91</v>
      </c>
      <c r="AS59" s="50" t="s">
        <v>92</v>
      </c>
      <c r="DG59" s="50" t="s">
        <v>94</v>
      </c>
    </row>
  </sheetData>
  <phoneticPr fontId="1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5</vt:i4>
      </vt:variant>
    </vt:vector>
  </HeadingPairs>
  <TitlesOfParts>
    <vt:vector size="12" baseType="lpstr">
      <vt:lpstr>서부산낙동강교(김해) P5-1</vt:lpstr>
      <vt:lpstr>서부산낙동강교(김해) P6-2</vt:lpstr>
      <vt:lpstr>서부산낙동강교(김해) P7-1</vt:lpstr>
      <vt:lpstr>서부산낙동강교(김해) P8-2</vt:lpstr>
      <vt:lpstr>서부산낙동강교(김해) P9-1</vt:lpstr>
      <vt:lpstr>Data</vt:lpstr>
      <vt:lpstr>자료 캡쳐</vt:lpstr>
      <vt:lpstr>'서부산낙동강교(김해) P5-1'!Print_Area</vt:lpstr>
      <vt:lpstr>'서부산낙동강교(김해) P6-2'!Print_Area</vt:lpstr>
      <vt:lpstr>'서부산낙동강교(김해) P7-1'!Print_Area</vt:lpstr>
      <vt:lpstr>'서부산낙동강교(김해) P8-2'!Print_Area</vt:lpstr>
      <vt:lpstr>'서부산낙동강교(김해) P9-1'!Print_Area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유정호2</dc:creator>
  <cp:lastModifiedBy>상국 이</cp:lastModifiedBy>
  <cp:revision>5</cp:revision>
  <cp:lastPrinted>2023-06-02T01:31:29Z</cp:lastPrinted>
  <dcterms:created xsi:type="dcterms:W3CDTF">2004-07-06T08:08:11Z</dcterms:created>
  <dcterms:modified xsi:type="dcterms:W3CDTF">2026-03-30T01:37:20Z</dcterms:modified>
  <cp:version>0906.0100.01</cp:version>
</cp:coreProperties>
</file>