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 activeTab="2"/>
  </bookViews>
  <sheets>
    <sheet name="Establishment" sheetId="1" r:id="rId1"/>
    <sheet name="Marketing" sheetId="2" r:id="rId2"/>
    <sheet name="Meals" sheetId="3" r:id="rId3"/>
  </sheets>
  <calcPr calcId="145621"/>
</workbook>
</file>

<file path=xl/calcChain.xml><?xml version="1.0" encoding="utf-8"?>
<calcChain xmlns="http://schemas.openxmlformats.org/spreadsheetml/2006/main">
  <c r="F7" i="3" l="1"/>
  <c r="I7" i="3"/>
  <c r="F6" i="3"/>
  <c r="I6" i="3" s="1"/>
  <c r="F5" i="3"/>
  <c r="F4" i="3"/>
  <c r="F14" i="3"/>
  <c r="I14" i="3" s="1"/>
  <c r="F13" i="3"/>
  <c r="F12" i="3"/>
  <c r="I12" i="3" s="1"/>
  <c r="F11" i="3"/>
  <c r="F10" i="3"/>
  <c r="I10" i="3" s="1"/>
  <c r="F8" i="3"/>
  <c r="F9" i="3"/>
  <c r="I4" i="3"/>
  <c r="I13" i="3"/>
  <c r="I9" i="3"/>
  <c r="I8" i="3"/>
  <c r="F3" i="3"/>
  <c r="I5" i="3"/>
  <c r="I11" i="3"/>
  <c r="I3" i="3" l="1"/>
  <c r="F15" i="3"/>
  <c r="I20" i="3"/>
  <c r="B11" i="1"/>
  <c r="K8" i="3"/>
  <c r="K14" i="3"/>
  <c r="B12" i="2"/>
  <c r="B6" i="1"/>
  <c r="B2" i="1"/>
  <c r="B3" i="1"/>
  <c r="B4" i="1" l="1"/>
  <c r="K3" i="3"/>
  <c r="K16" i="3" s="1"/>
  <c r="D33" i="2"/>
  <c r="D34" i="2" s="1"/>
  <c r="C6" i="3"/>
  <c r="L21" i="3" l="1"/>
  <c r="N21" i="3"/>
  <c r="C4" i="3"/>
  <c r="C5" i="3"/>
  <c r="C7" i="3"/>
  <c r="C8" i="3"/>
  <c r="C9" i="3"/>
  <c r="C10" i="3"/>
  <c r="C11" i="3"/>
  <c r="C12" i="3"/>
  <c r="C13" i="3"/>
  <c r="C14" i="3"/>
  <c r="C3" i="3"/>
  <c r="B7" i="1"/>
  <c r="B10" i="2" l="1"/>
  <c r="B8" i="2"/>
  <c r="B7" i="2"/>
  <c r="B3" i="2"/>
  <c r="C15" i="3"/>
  <c r="D35" i="2" s="1"/>
  <c r="B8" i="1"/>
  <c r="B9" i="1" s="1"/>
  <c r="H6" i="3" s="1"/>
  <c r="B15" i="3"/>
  <c r="D36" i="2" l="1"/>
  <c r="B18" i="3" s="1"/>
  <c r="G6" i="3" s="1"/>
  <c r="J6" i="3" s="1"/>
  <c r="N6" i="3" s="1"/>
  <c r="H5" i="3"/>
  <c r="H13" i="3"/>
  <c r="H9" i="3"/>
  <c r="H4" i="3"/>
  <c r="H12" i="3"/>
  <c r="H8" i="3"/>
  <c r="H3" i="3"/>
  <c r="H11" i="3"/>
  <c r="H7" i="3"/>
  <c r="H14" i="3"/>
  <c r="H10" i="3"/>
  <c r="G13" i="3" l="1"/>
  <c r="J13" i="3" s="1"/>
  <c r="N13" i="3" s="1"/>
  <c r="G4" i="3"/>
  <c r="J4" i="3" s="1"/>
  <c r="N4" i="3" s="1"/>
  <c r="G7" i="3"/>
  <c r="J7" i="3" s="1"/>
  <c r="N7" i="3" s="1"/>
  <c r="G8" i="3"/>
  <c r="J8" i="3" s="1"/>
  <c r="N8" i="3" s="1"/>
  <c r="G11" i="3"/>
  <c r="G3" i="3"/>
  <c r="G14" i="3"/>
  <c r="G9" i="3"/>
  <c r="J9" i="3" s="1"/>
  <c r="N9" i="3" s="1"/>
  <c r="G10" i="3"/>
  <c r="J10" i="3" s="1"/>
  <c r="N10" i="3" s="1"/>
  <c r="G5" i="3"/>
  <c r="J5" i="3" s="1"/>
  <c r="N5" i="3" s="1"/>
  <c r="G12" i="3"/>
  <c r="M3" i="3" l="1"/>
  <c r="J3" i="3"/>
  <c r="J14" i="3"/>
  <c r="N14" i="3" s="1"/>
  <c r="J11" i="3"/>
  <c r="N11" i="3" s="1"/>
  <c r="J12" i="3"/>
  <c r="N12" i="3" s="1"/>
  <c r="L3" i="3" l="1"/>
  <c r="N3" i="3"/>
  <c r="N18" i="3" s="1"/>
  <c r="N20" i="3" s="1"/>
  <c r="L20" i="3" l="1"/>
  <c r="L22" i="3" s="1"/>
  <c r="N22" i="3"/>
</calcChain>
</file>

<file path=xl/comments1.xml><?xml version="1.0" encoding="utf-8"?>
<comments xmlns="http://schemas.openxmlformats.org/spreadsheetml/2006/main">
  <authors>
    <author>Shamsusjaman Mondal</author>
  </authors>
  <commentList>
    <comment ref="B15" authorId="0">
      <text>
        <r>
          <rPr>
            <b/>
            <sz val="9"/>
            <color indexed="81"/>
            <rFont val="Tahoma"/>
            <charset val="1"/>
          </rPr>
          <t>Shamsusjaman Mondal: Needs to be updated</t>
        </r>
      </text>
    </comment>
  </commentList>
</comments>
</file>

<file path=xl/comments2.xml><?xml version="1.0" encoding="utf-8"?>
<comments xmlns="http://schemas.openxmlformats.org/spreadsheetml/2006/main">
  <authors>
    <author>Shamsusjaman Mondal</author>
  </authors>
  <commentList>
    <comment ref="Y12" authorId="0">
      <text>
        <r>
          <rPr>
            <b/>
            <sz val="9"/>
            <color indexed="81"/>
            <rFont val="Tahoma"/>
            <family val="2"/>
          </rPr>
          <t>Santu:160/-
Rakesh:67/-
Tiran Da:500/-</t>
        </r>
      </text>
    </comment>
  </commentList>
</comments>
</file>

<file path=xl/sharedStrings.xml><?xml version="1.0" encoding="utf-8"?>
<sst xmlns="http://schemas.openxmlformats.org/spreadsheetml/2006/main" count="53" uniqueCount="48">
  <si>
    <t>Establishment</t>
  </si>
  <si>
    <t>Date</t>
  </si>
  <si>
    <t>Amount</t>
  </si>
  <si>
    <t>Total</t>
  </si>
  <si>
    <t>Shams</t>
  </si>
  <si>
    <t>Name</t>
  </si>
  <si>
    <t>Meals Applied</t>
  </si>
  <si>
    <t>Meals</t>
  </si>
  <si>
    <t>Meal Rate</t>
  </si>
  <si>
    <t>Meal Cost</t>
  </si>
  <si>
    <t>Deposit</t>
  </si>
  <si>
    <t>Amount to Pay to Mess</t>
  </si>
  <si>
    <t>Expense Per Head</t>
  </si>
  <si>
    <t>Mess Current Fund</t>
  </si>
  <si>
    <t>A.R Molla</t>
  </si>
  <si>
    <t>Apu</t>
  </si>
  <si>
    <t>Krishna</t>
  </si>
  <si>
    <t>Mahabub</t>
  </si>
  <si>
    <t>Rajendra</t>
  </si>
  <si>
    <t>Rupen</t>
  </si>
  <si>
    <t>Saddam</t>
  </si>
  <si>
    <t>Samanta</t>
  </si>
  <si>
    <t>Sudip</t>
  </si>
  <si>
    <t>Ujjwal</t>
  </si>
  <si>
    <t>Total Daily Marketing</t>
  </si>
  <si>
    <t>Masi</t>
  </si>
  <si>
    <t>Rice</t>
  </si>
  <si>
    <t>Gas</t>
  </si>
  <si>
    <t>Rickshaw</t>
  </si>
  <si>
    <t>1000/- from marketing</t>
  </si>
  <si>
    <t>Total Meals</t>
  </si>
  <si>
    <t>Apurba</t>
  </si>
  <si>
    <t>Net Expense</t>
  </si>
  <si>
    <t>Accountable Marketing</t>
  </si>
  <si>
    <t>Net Collection</t>
  </si>
  <si>
    <t>Establishment Charge</t>
  </si>
  <si>
    <t>Per Head</t>
  </si>
  <si>
    <t>Total deposit</t>
  </si>
  <si>
    <t>Total Due</t>
  </si>
  <si>
    <t>Required fund</t>
  </si>
  <si>
    <t>Other(Bulb)</t>
  </si>
  <si>
    <t>Total Debt</t>
  </si>
  <si>
    <t>Normal</t>
  </si>
  <si>
    <t>Meat</t>
  </si>
  <si>
    <t>Rate Per Meal</t>
  </si>
  <si>
    <t xml:space="preserve">Guest meal
</t>
  </si>
  <si>
    <t>Guest Meal Details</t>
  </si>
  <si>
    <t>Guest Meal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</si>
</sst>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theme="4" tint="0.5999633777886288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4" xfId="0" applyFont="1" applyBorder="1" applyAlignment="1">
      <alignment horizontal="right" vertical="top"/>
    </xf>
    <xf numFmtId="0" fontId="0" fillId="0" borderId="0" xfId="0" applyBorder="1"/>
    <xf numFmtId="0" fontId="0" fillId="0" borderId="8" xfId="0" applyFont="1" applyBorder="1"/>
    <xf numFmtId="0" fontId="0" fillId="0" borderId="0" xfId="0" applyAlignment="1">
      <alignment vertical="top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1" fillId="0" borderId="13" xfId="0" applyFont="1" applyBorder="1" applyAlignment="1"/>
    <xf numFmtId="0" fontId="0" fillId="0" borderId="12" xfId="0" applyBorder="1" applyAlignment="1"/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  <fill>
        <patternFill>
          <bgColor theme="9" tint="-0.24994659260841701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6" sqref="C26"/>
    </sheetView>
  </sheetViews>
  <sheetFormatPr defaultRowHeight="15" x14ac:dyDescent="0.25"/>
  <cols>
    <col min="1" max="1" width="23.28515625" customWidth="1"/>
  </cols>
  <sheetData>
    <row r="1" spans="1:2" x14ac:dyDescent="0.25">
      <c r="A1" s="42" t="s">
        <v>35</v>
      </c>
      <c r="B1" s="42"/>
    </row>
    <row r="2" spans="1:2" x14ac:dyDescent="0.25">
      <c r="A2" s="6" t="s">
        <v>26</v>
      </c>
      <c r="B2" s="6">
        <f>1500*2</f>
        <v>3000</v>
      </c>
    </row>
    <row r="3" spans="1:2" x14ac:dyDescent="0.25">
      <c r="A3" s="6" t="s">
        <v>27</v>
      </c>
      <c r="B3" s="6">
        <f>820+840</f>
        <v>1660</v>
      </c>
    </row>
    <row r="4" spans="1:2" x14ac:dyDescent="0.25">
      <c r="A4" s="6" t="s">
        <v>28</v>
      </c>
      <c r="B4" s="6">
        <f>20*2</f>
        <v>40</v>
      </c>
    </row>
    <row r="5" spans="1:2" x14ac:dyDescent="0.25">
      <c r="A5" s="6" t="s">
        <v>29</v>
      </c>
      <c r="B5" s="6">
        <v>1000</v>
      </c>
    </row>
    <row r="6" spans="1:2" x14ac:dyDescent="0.25">
      <c r="A6" s="6" t="s">
        <v>40</v>
      </c>
      <c r="B6" s="6">
        <f>10</f>
        <v>10</v>
      </c>
    </row>
    <row r="7" spans="1:2" x14ac:dyDescent="0.25">
      <c r="A7" s="6" t="s">
        <v>25</v>
      </c>
      <c r="B7" s="6">
        <f>200*12</f>
        <v>2400</v>
      </c>
    </row>
    <row r="8" spans="1:2" x14ac:dyDescent="0.25">
      <c r="A8" s="7" t="s">
        <v>3</v>
      </c>
      <c r="B8" s="7">
        <f>SUM(B2:B7)</f>
        <v>8110</v>
      </c>
    </row>
    <row r="9" spans="1:2" x14ac:dyDescent="0.2">
      <c r="A9" s="7" t="s">
        <v>36</v>
      </c>
      <c r="B9" s="7">
        <f>ROUNDUP((B8/12),2)</f>
        <v>675.84</v>
      </c>
    </row>
    <row r="11" spans="1:2" x14ac:dyDescent="0.25">
      <c r="A11" s="35" t="s">
        <v>41</v>
      </c>
      <c r="B11">
        <f>B2+B3+B7</f>
        <v>7060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"/>
  <sheetViews>
    <sheetView topLeftCell="A13" workbookViewId="0">
      <selection activeCell="D36" sqref="D36"/>
    </sheetView>
  </sheetViews>
  <sheetFormatPr defaultRowHeight="15" x14ac:dyDescent="0.25"/>
  <cols>
    <col min="1" max="1" width="14.140625" style="2" customWidth="1"/>
    <col min="3" max="3" width="13.140625" style="14" customWidth="1"/>
    <col min="4" max="4" width="11.5703125" customWidth="1"/>
  </cols>
  <sheetData>
    <row r="1" spans="1:5" ht="15.75" x14ac:dyDescent="0.25">
      <c r="A1" s="4" t="s">
        <v>1</v>
      </c>
      <c r="B1" s="5" t="s">
        <v>2</v>
      </c>
    </row>
    <row r="2" spans="1:5" x14ac:dyDescent="0.25">
      <c r="A2" s="8">
        <v>43313</v>
      </c>
      <c r="B2">
        <v>300</v>
      </c>
    </row>
    <row r="3" spans="1:5" x14ac:dyDescent="0.25">
      <c r="A3" s="8">
        <v>43314</v>
      </c>
      <c r="B3">
        <f>220+47</f>
        <v>267</v>
      </c>
    </row>
    <row r="4" spans="1:5" x14ac:dyDescent="0.25">
      <c r="A4" s="8">
        <v>43315</v>
      </c>
      <c r="B4">
        <v>240</v>
      </c>
    </row>
    <row r="5" spans="1:5" x14ac:dyDescent="0.25">
      <c r="A5" s="8">
        <v>43316</v>
      </c>
      <c r="B5">
        <v>236</v>
      </c>
    </row>
    <row r="6" spans="1:5" x14ac:dyDescent="0.25">
      <c r="A6" s="8">
        <v>43317</v>
      </c>
      <c r="B6">
        <v>238</v>
      </c>
      <c r="D6" s="12"/>
      <c r="E6" s="12"/>
    </row>
    <row r="7" spans="1:5" x14ac:dyDescent="0.25">
      <c r="A7" s="8">
        <v>43318</v>
      </c>
      <c r="B7">
        <f>240+28</f>
        <v>268</v>
      </c>
      <c r="D7" s="12"/>
      <c r="E7" s="12"/>
    </row>
    <row r="8" spans="1:5" x14ac:dyDescent="0.25">
      <c r="A8" s="8">
        <v>43319</v>
      </c>
      <c r="B8">
        <f>240+6</f>
        <v>246</v>
      </c>
      <c r="D8" s="12"/>
      <c r="E8" s="12"/>
    </row>
    <row r="9" spans="1:5" x14ac:dyDescent="0.25">
      <c r="A9" s="8">
        <v>43320</v>
      </c>
      <c r="B9">
        <v>300</v>
      </c>
      <c r="D9" s="12"/>
      <c r="E9" s="12"/>
    </row>
    <row r="10" spans="1:5" x14ac:dyDescent="0.25">
      <c r="A10" s="8">
        <v>43321</v>
      </c>
      <c r="B10">
        <f>237+20</f>
        <v>257</v>
      </c>
    </row>
    <row r="11" spans="1:5" x14ac:dyDescent="0.25">
      <c r="A11" s="8">
        <v>43322</v>
      </c>
      <c r="B11">
        <v>225</v>
      </c>
    </row>
    <row r="12" spans="1:5" x14ac:dyDescent="0.25">
      <c r="A12" s="8">
        <v>43323</v>
      </c>
      <c r="B12">
        <f>240+6</f>
        <v>246</v>
      </c>
    </row>
    <row r="13" spans="1:5" x14ac:dyDescent="0.25">
      <c r="A13" s="8">
        <v>43324</v>
      </c>
      <c r="B13">
        <v>0</v>
      </c>
    </row>
    <row r="14" spans="1:5" x14ac:dyDescent="0.25">
      <c r="A14" s="8">
        <v>43325</v>
      </c>
      <c r="B14">
        <v>240</v>
      </c>
    </row>
    <row r="15" spans="1:5" x14ac:dyDescent="0.25">
      <c r="A15" s="8">
        <v>43326</v>
      </c>
      <c r="B15">
        <v>144</v>
      </c>
    </row>
    <row r="16" spans="1:5" x14ac:dyDescent="0.25">
      <c r="A16" s="8">
        <v>43327</v>
      </c>
    </row>
    <row r="17" spans="1:1" x14ac:dyDescent="0.25">
      <c r="A17" s="8">
        <v>43328</v>
      </c>
    </row>
    <row r="18" spans="1:1" x14ac:dyDescent="0.25">
      <c r="A18" s="8">
        <v>43329</v>
      </c>
    </row>
    <row r="19" spans="1:1" x14ac:dyDescent="0.25">
      <c r="A19" s="8">
        <v>43330</v>
      </c>
    </row>
    <row r="20" spans="1:1" x14ac:dyDescent="0.25">
      <c r="A20" s="8">
        <v>43331</v>
      </c>
    </row>
    <row r="21" spans="1:1" x14ac:dyDescent="0.25">
      <c r="A21" s="8">
        <v>43333</v>
      </c>
    </row>
    <row r="22" spans="1:1" x14ac:dyDescent="0.25">
      <c r="A22" s="8">
        <v>43332</v>
      </c>
    </row>
    <row r="23" spans="1:1" x14ac:dyDescent="0.25">
      <c r="A23" s="8">
        <v>43334</v>
      </c>
    </row>
    <row r="24" spans="1:1" x14ac:dyDescent="0.25">
      <c r="A24" s="8">
        <v>43335</v>
      </c>
    </row>
    <row r="25" spans="1:1" x14ac:dyDescent="0.25">
      <c r="A25" s="8">
        <v>43336</v>
      </c>
    </row>
    <row r="26" spans="1:1" x14ac:dyDescent="0.25">
      <c r="A26" s="8">
        <v>43337</v>
      </c>
    </row>
    <row r="27" spans="1:1" x14ac:dyDescent="0.25">
      <c r="A27" s="8">
        <v>43338</v>
      </c>
    </row>
    <row r="28" spans="1:1" x14ac:dyDescent="0.25">
      <c r="A28" s="8">
        <v>43339</v>
      </c>
    </row>
    <row r="29" spans="1:1" x14ac:dyDescent="0.25">
      <c r="A29" s="8">
        <v>43340</v>
      </c>
    </row>
    <row r="30" spans="1:1" x14ac:dyDescent="0.25">
      <c r="A30" s="8">
        <v>43341</v>
      </c>
    </row>
    <row r="31" spans="1:1" x14ac:dyDescent="0.25">
      <c r="A31" s="8">
        <v>43342</v>
      </c>
    </row>
    <row r="32" spans="1:1" x14ac:dyDescent="0.25">
      <c r="A32" s="8">
        <v>43343</v>
      </c>
    </row>
    <row r="33" spans="3:4" ht="30" x14ac:dyDescent="0.25">
      <c r="C33" s="15" t="s">
        <v>24</v>
      </c>
      <c r="D33" s="11">
        <f>SUM(B2:B32)</f>
        <v>3207</v>
      </c>
    </row>
    <row r="34" spans="3:4" ht="30" x14ac:dyDescent="0.25">
      <c r="C34" s="18" t="s">
        <v>33</v>
      </c>
      <c r="D34" s="19">
        <f>(D33-Establishment!B5)</f>
        <v>2207</v>
      </c>
    </row>
    <row r="35" spans="3:4" x14ac:dyDescent="0.25">
      <c r="C35" s="16" t="s">
        <v>30</v>
      </c>
      <c r="D35" s="10">
        <f>Meals!C15</f>
        <v>360</v>
      </c>
    </row>
    <row r="36" spans="3:4" x14ac:dyDescent="0.25">
      <c r="C36" s="17" t="s">
        <v>8</v>
      </c>
      <c r="D36" s="13">
        <f>ROUNDUP((D34/D35),2)</f>
        <v>6.14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F19" sqref="F19"/>
    </sheetView>
  </sheetViews>
  <sheetFormatPr defaultRowHeight="15" x14ac:dyDescent="0.25"/>
  <cols>
    <col min="1" max="1" width="9.7109375" customWidth="1"/>
    <col min="2" max="2" width="6.5703125" style="2" customWidth="1"/>
    <col min="3" max="3" width="12" style="2" customWidth="1"/>
    <col min="4" max="4" width="10.42578125" style="2" customWidth="1"/>
    <col min="5" max="5" width="8.140625" style="2" customWidth="1"/>
    <col min="6" max="6" width="11.28515625" style="2" customWidth="1"/>
    <col min="7" max="7" width="14.7109375" style="1" bestFit="1" customWidth="1"/>
    <col min="8" max="8" width="13.7109375" style="1" bestFit="1" customWidth="1"/>
    <col min="9" max="9" width="10.85546875" style="1" customWidth="1"/>
    <col min="10" max="10" width="12.28515625" style="1" customWidth="1"/>
    <col min="11" max="11" width="11.42578125" style="1" customWidth="1"/>
    <col min="12" max="12" width="0.28515625" hidden="1" customWidth="1"/>
    <col min="13" max="13" width="24.140625" hidden="1" customWidth="1"/>
    <col min="14" max="14" width="11.85546875" style="2" customWidth="1"/>
    <col min="15" max="15" width="24.140625" bestFit="1" customWidth="1"/>
    <col min="16" max="16" width="22" customWidth="1"/>
    <col min="24" max="24" width="24.140625" bestFit="1" customWidth="1"/>
    <col min="25" max="25" width="5" bestFit="1" customWidth="1"/>
    <col min="45" max="45" width="24.140625" bestFit="1" customWidth="1"/>
  </cols>
  <sheetData>
    <row r="1" spans="1:25" s="3" customFormat="1" x14ac:dyDescent="0.25">
      <c r="A1" s="50" t="s">
        <v>5</v>
      </c>
      <c r="B1" s="52" t="s">
        <v>7</v>
      </c>
      <c r="C1" s="43" t="s">
        <v>6</v>
      </c>
      <c r="D1" s="48" t="s">
        <v>45</v>
      </c>
      <c r="E1" s="49"/>
      <c r="F1" s="43" t="s">
        <v>47</v>
      </c>
      <c r="G1" s="45" t="s">
        <v>9</v>
      </c>
      <c r="H1" s="45" t="s">
        <v>0</v>
      </c>
      <c r="I1" s="43" t="s">
        <v>12</v>
      </c>
      <c r="J1" s="45" t="s">
        <v>32</v>
      </c>
      <c r="K1" s="45" t="s">
        <v>10</v>
      </c>
      <c r="L1" s="40"/>
      <c r="M1" s="40"/>
      <c r="N1" s="43" t="s">
        <v>11</v>
      </c>
    </row>
    <row r="2" spans="1:25" s="3" customFormat="1" x14ac:dyDescent="0.25">
      <c r="A2" s="51"/>
      <c r="B2" s="53"/>
      <c r="C2" s="47"/>
      <c r="D2" s="20" t="s">
        <v>42</v>
      </c>
      <c r="E2" s="37" t="s">
        <v>43</v>
      </c>
      <c r="F2" s="44"/>
      <c r="G2" s="46"/>
      <c r="H2" s="46"/>
      <c r="I2" s="47"/>
      <c r="J2" s="46"/>
      <c r="K2" s="46"/>
      <c r="L2" s="40"/>
      <c r="M2" s="40"/>
      <c r="N2" s="47"/>
    </row>
    <row r="3" spans="1:25" s="3" customFormat="1" x14ac:dyDescent="0.25">
      <c r="A3" s="7" t="s">
        <v>4</v>
      </c>
      <c r="B3" s="22">
        <v>15</v>
      </c>
      <c r="C3" s="22">
        <f>IF(B3&lt;30,30,B3)</f>
        <v>30</v>
      </c>
      <c r="D3" s="38">
        <v>0</v>
      </c>
      <c r="E3" s="24">
        <v>1</v>
      </c>
      <c r="F3" s="24">
        <f>(B24*D3+B25*E3)</f>
        <v>40</v>
      </c>
      <c r="G3" s="23">
        <f>C3*B18</f>
        <v>184.2</v>
      </c>
      <c r="H3" s="23">
        <f>Establishment!B9</f>
        <v>675.84</v>
      </c>
      <c r="I3" s="23">
        <f>SUM(F3:G3:H3)</f>
        <v>900.04</v>
      </c>
      <c r="J3" s="23">
        <f>MROUND(I3,1)</f>
        <v>900</v>
      </c>
      <c r="K3" s="23">
        <f>(331+263)</f>
        <v>594</v>
      </c>
      <c r="L3" s="22" t="e">
        <f>J3-#REF!</f>
        <v>#REF!</v>
      </c>
      <c r="M3" s="22" t="e">
        <f>K3-#REF!</f>
        <v>#REF!</v>
      </c>
      <c r="N3" s="22">
        <f>J3-K3</f>
        <v>306</v>
      </c>
    </row>
    <row r="4" spans="1:25" x14ac:dyDescent="0.25">
      <c r="A4" s="6" t="s">
        <v>14</v>
      </c>
      <c r="B4" s="9">
        <v>20</v>
      </c>
      <c r="C4" s="9">
        <f t="shared" ref="C4:C14" si="0">IF(B4&lt;30,30,B4)</f>
        <v>30</v>
      </c>
      <c r="D4" s="9">
        <v>0</v>
      </c>
      <c r="E4" s="9">
        <v>0</v>
      </c>
      <c r="F4" s="36">
        <f>(B24*D4+B25*E4)</f>
        <v>0</v>
      </c>
      <c r="G4" s="21">
        <f>C4*B18</f>
        <v>184.2</v>
      </c>
      <c r="H4" s="21">
        <f>Establishment!B9</f>
        <v>675.84</v>
      </c>
      <c r="I4" s="54">
        <f>SUM(F4:G4:H4)</f>
        <v>860.04</v>
      </c>
      <c r="J4" s="21">
        <f t="shared" ref="J4:J14" si="1">MROUND(I4,1)</f>
        <v>860</v>
      </c>
      <c r="K4" s="21">
        <v>220</v>
      </c>
      <c r="L4" s="6"/>
      <c r="M4" s="6"/>
      <c r="N4" s="9">
        <f t="shared" ref="N4:N14" si="2">J4-K4</f>
        <v>640</v>
      </c>
    </row>
    <row r="5" spans="1:25" x14ac:dyDescent="0.25">
      <c r="A5" s="6" t="s">
        <v>15</v>
      </c>
      <c r="B5" s="9">
        <v>25</v>
      </c>
      <c r="C5" s="9">
        <f t="shared" si="0"/>
        <v>30</v>
      </c>
      <c r="D5" s="9">
        <v>0</v>
      </c>
      <c r="E5" s="9">
        <v>0</v>
      </c>
      <c r="F5" s="36">
        <f>(B24*D5+B25*E5)</f>
        <v>0</v>
      </c>
      <c r="G5" s="21">
        <f>C5*B18</f>
        <v>184.2</v>
      </c>
      <c r="H5" s="21">
        <f>Establishment!B9</f>
        <v>675.84</v>
      </c>
      <c r="I5" s="54">
        <f>SUM(F5:G5:H5)</f>
        <v>860.04</v>
      </c>
      <c r="J5" s="21">
        <f t="shared" si="1"/>
        <v>860</v>
      </c>
      <c r="K5" s="21">
        <v>300</v>
      </c>
      <c r="L5" s="6"/>
      <c r="M5" s="6"/>
      <c r="N5" s="9">
        <f t="shared" si="2"/>
        <v>560</v>
      </c>
    </row>
    <row r="6" spans="1:25" x14ac:dyDescent="0.25">
      <c r="A6" s="6" t="s">
        <v>31</v>
      </c>
      <c r="B6" s="9">
        <v>21</v>
      </c>
      <c r="C6" s="9">
        <f t="shared" ref="C6" si="3">IF(B6&lt;30,30,B6)</f>
        <v>30</v>
      </c>
      <c r="D6" s="9">
        <v>0</v>
      </c>
      <c r="E6" s="9">
        <v>0</v>
      </c>
      <c r="F6" s="36">
        <f>(B24*D6+B25*E6)</f>
        <v>0</v>
      </c>
      <c r="G6" s="21">
        <f>C6*B18</f>
        <v>184.2</v>
      </c>
      <c r="H6" s="21">
        <f>Establishment!B9</f>
        <v>675.84</v>
      </c>
      <c r="I6" s="54">
        <f>SUM(F6:G6:H6)</f>
        <v>860.04</v>
      </c>
      <c r="J6" s="21">
        <f t="shared" si="1"/>
        <v>860</v>
      </c>
      <c r="K6" s="21">
        <v>240</v>
      </c>
      <c r="L6" s="6"/>
      <c r="M6" s="6"/>
      <c r="N6" s="9">
        <f t="shared" si="2"/>
        <v>620</v>
      </c>
    </row>
    <row r="7" spans="1:25" x14ac:dyDescent="0.25">
      <c r="A7" s="6" t="s">
        <v>16</v>
      </c>
      <c r="B7" s="9">
        <v>16</v>
      </c>
      <c r="C7" s="9">
        <f t="shared" si="0"/>
        <v>30</v>
      </c>
      <c r="D7" s="9">
        <v>2</v>
      </c>
      <c r="E7" s="9">
        <v>0</v>
      </c>
      <c r="F7" s="36">
        <f>(B24*D7+B25*E7)</f>
        <v>60</v>
      </c>
      <c r="G7" s="21">
        <f>C7*B18</f>
        <v>184.2</v>
      </c>
      <c r="H7" s="21">
        <f>Establishment!B9</f>
        <v>675.84</v>
      </c>
      <c r="I7" s="54">
        <f>SUM(F7:G7:H7)</f>
        <v>920.04</v>
      </c>
      <c r="J7" s="21">
        <f t="shared" si="1"/>
        <v>920</v>
      </c>
      <c r="K7" s="21">
        <v>240</v>
      </c>
      <c r="L7" s="6"/>
      <c r="M7" s="6"/>
      <c r="N7" s="9">
        <f t="shared" si="2"/>
        <v>680</v>
      </c>
    </row>
    <row r="8" spans="1:25" x14ac:dyDescent="0.25">
      <c r="A8" s="6" t="s">
        <v>17</v>
      </c>
      <c r="B8" s="9">
        <v>23</v>
      </c>
      <c r="C8" s="9">
        <f t="shared" si="0"/>
        <v>30</v>
      </c>
      <c r="D8" s="9">
        <v>0</v>
      </c>
      <c r="E8" s="9">
        <v>0</v>
      </c>
      <c r="F8" s="36">
        <f>(B29*D8+B30*E8)</f>
        <v>0</v>
      </c>
      <c r="G8" s="21">
        <f>C8*B18</f>
        <v>184.2</v>
      </c>
      <c r="H8" s="21">
        <f>Establishment!B9</f>
        <v>675.84</v>
      </c>
      <c r="I8" s="54">
        <f>SUM(F8:G8:H8)</f>
        <v>860.04</v>
      </c>
      <c r="J8" s="21">
        <f t="shared" si="1"/>
        <v>860</v>
      </c>
      <c r="K8" s="21">
        <f>240</f>
        <v>240</v>
      </c>
      <c r="L8" s="6"/>
      <c r="M8" s="6"/>
      <c r="N8" s="9">
        <f t="shared" si="2"/>
        <v>620</v>
      </c>
    </row>
    <row r="9" spans="1:25" x14ac:dyDescent="0.25">
      <c r="A9" s="6" t="s">
        <v>18</v>
      </c>
      <c r="B9" s="9">
        <v>25</v>
      </c>
      <c r="C9" s="9">
        <f t="shared" si="0"/>
        <v>30</v>
      </c>
      <c r="D9" s="9">
        <v>0</v>
      </c>
      <c r="E9" s="9">
        <v>0</v>
      </c>
      <c r="F9" s="36">
        <f>(B30*D9+B31*E9)</f>
        <v>0</v>
      </c>
      <c r="G9" s="21">
        <f>C9*B18</f>
        <v>184.2</v>
      </c>
      <c r="H9" s="21">
        <f>Establishment!B9</f>
        <v>675.84</v>
      </c>
      <c r="I9" s="54">
        <f>SUM(F9:G9:H9)</f>
        <v>860.04</v>
      </c>
      <c r="J9" s="21">
        <f t="shared" si="1"/>
        <v>860</v>
      </c>
      <c r="K9" s="21">
        <v>300</v>
      </c>
      <c r="L9" s="6"/>
      <c r="M9" s="6"/>
      <c r="N9" s="9">
        <f t="shared" si="2"/>
        <v>560</v>
      </c>
    </row>
    <row r="10" spans="1:25" x14ac:dyDescent="0.25">
      <c r="A10" s="6" t="s">
        <v>19</v>
      </c>
      <c r="B10" s="9">
        <v>19</v>
      </c>
      <c r="C10" s="9">
        <f t="shared" si="0"/>
        <v>30</v>
      </c>
      <c r="D10" s="9">
        <v>0</v>
      </c>
      <c r="E10" s="9">
        <v>0</v>
      </c>
      <c r="F10" s="36">
        <f>(B31*D10+B32*E10)</f>
        <v>0</v>
      </c>
      <c r="G10" s="21">
        <f>C10*B18</f>
        <v>184.2</v>
      </c>
      <c r="H10" s="21">
        <f>Establishment!B9</f>
        <v>675.84</v>
      </c>
      <c r="I10" s="54">
        <f>SUM(F10:G10:H10)</f>
        <v>860.04</v>
      </c>
      <c r="J10" s="21">
        <f t="shared" si="1"/>
        <v>860</v>
      </c>
      <c r="K10" s="21">
        <v>238</v>
      </c>
      <c r="L10" s="6"/>
      <c r="M10" s="6"/>
      <c r="N10" s="9">
        <f t="shared" si="2"/>
        <v>622</v>
      </c>
    </row>
    <row r="11" spans="1:25" x14ac:dyDescent="0.25">
      <c r="A11" s="6" t="s">
        <v>20</v>
      </c>
      <c r="B11" s="9">
        <v>15</v>
      </c>
      <c r="C11" s="9">
        <f t="shared" si="0"/>
        <v>30</v>
      </c>
      <c r="D11" s="9">
        <v>0</v>
      </c>
      <c r="E11" s="9">
        <v>0</v>
      </c>
      <c r="F11" s="36">
        <f>(B32*D11+B33*E11)</f>
        <v>0</v>
      </c>
      <c r="G11" s="21">
        <f>C11*B18</f>
        <v>184.2</v>
      </c>
      <c r="H11" s="21">
        <f>Establishment!B9</f>
        <v>675.84</v>
      </c>
      <c r="I11" s="54">
        <f>SUM(F11:G11:H11)</f>
        <v>860.04</v>
      </c>
      <c r="J11" s="21">
        <f t="shared" si="1"/>
        <v>860</v>
      </c>
      <c r="K11" s="21">
        <v>0</v>
      </c>
      <c r="L11" s="6"/>
      <c r="M11" s="6"/>
      <c r="N11" s="9">
        <f t="shared" si="2"/>
        <v>860</v>
      </c>
    </row>
    <row r="12" spans="1:25" x14ac:dyDescent="0.25">
      <c r="A12" s="6" t="s">
        <v>21</v>
      </c>
      <c r="B12" s="9">
        <v>13</v>
      </c>
      <c r="C12" s="9">
        <f t="shared" si="0"/>
        <v>30</v>
      </c>
      <c r="D12" s="9">
        <v>0</v>
      </c>
      <c r="E12" s="9">
        <v>0</v>
      </c>
      <c r="F12" s="36">
        <f>(B33*D12+B34*E12)</f>
        <v>0</v>
      </c>
      <c r="G12" s="21">
        <f>C12*B18</f>
        <v>184.2</v>
      </c>
      <c r="H12" s="21">
        <f>Establishment!B9</f>
        <v>675.84</v>
      </c>
      <c r="I12" s="54">
        <f>SUM(F12:G12:H12)</f>
        <v>860.04</v>
      </c>
      <c r="J12" s="21">
        <f t="shared" si="1"/>
        <v>860</v>
      </c>
      <c r="K12" s="21">
        <v>0</v>
      </c>
      <c r="L12" s="6"/>
      <c r="M12" s="6"/>
      <c r="N12" s="9">
        <f t="shared" si="2"/>
        <v>860</v>
      </c>
      <c r="Y12" s="1"/>
    </row>
    <row r="13" spans="1:25" x14ac:dyDescent="0.25">
      <c r="A13" s="6" t="s">
        <v>22</v>
      </c>
      <c r="B13" s="9">
        <v>27</v>
      </c>
      <c r="C13" s="9">
        <f t="shared" si="0"/>
        <v>30</v>
      </c>
      <c r="D13" s="9">
        <v>0</v>
      </c>
      <c r="E13" s="9">
        <v>0</v>
      </c>
      <c r="F13" s="36">
        <f>(B34*D13+B35*E13)</f>
        <v>0</v>
      </c>
      <c r="G13" s="21">
        <f>C13*B18</f>
        <v>184.2</v>
      </c>
      <c r="H13" s="21">
        <f>Establishment!B9</f>
        <v>675.84</v>
      </c>
      <c r="I13" s="54">
        <f>SUM(F13:G13:H13)</f>
        <v>860.04</v>
      </c>
      <c r="J13" s="21">
        <f t="shared" si="1"/>
        <v>860</v>
      </c>
      <c r="K13" s="21">
        <v>240</v>
      </c>
      <c r="L13" s="6"/>
      <c r="M13" s="6"/>
      <c r="N13" s="9">
        <f t="shared" si="2"/>
        <v>620</v>
      </c>
      <c r="Y13" s="1"/>
    </row>
    <row r="14" spans="1:25" x14ac:dyDescent="0.25">
      <c r="A14" s="6" t="s">
        <v>23</v>
      </c>
      <c r="B14" s="9">
        <v>27</v>
      </c>
      <c r="C14" s="9">
        <f t="shared" si="0"/>
        <v>30</v>
      </c>
      <c r="D14" s="9">
        <v>0</v>
      </c>
      <c r="E14" s="9">
        <v>0</v>
      </c>
      <c r="F14" s="36">
        <f>(B35*D14+B36*E14)</f>
        <v>0</v>
      </c>
      <c r="G14" s="21">
        <f>C14*B18</f>
        <v>184.2</v>
      </c>
      <c r="H14" s="21">
        <f>Establishment!B9</f>
        <v>675.84</v>
      </c>
      <c r="I14" s="54">
        <f>SUM(F14:G14:H14)</f>
        <v>860.04</v>
      </c>
      <c r="J14" s="21">
        <f t="shared" si="1"/>
        <v>860</v>
      </c>
      <c r="K14" s="21">
        <f>240+6</f>
        <v>246</v>
      </c>
      <c r="L14" s="6"/>
      <c r="M14" s="6"/>
      <c r="N14" s="9">
        <f t="shared" si="2"/>
        <v>614</v>
      </c>
      <c r="Y14" s="1"/>
    </row>
    <row r="15" spans="1:25" x14ac:dyDescent="0.25">
      <c r="A15" s="7" t="s">
        <v>3</v>
      </c>
      <c r="B15" s="22">
        <f>SUM(B3:B14)</f>
        <v>246</v>
      </c>
      <c r="C15" s="22">
        <f>SUM(C3:C14)</f>
        <v>360</v>
      </c>
      <c r="D15" s="24"/>
      <c r="E15" s="24"/>
      <c r="F15" s="36">
        <f>SUM(F3:F14)</f>
        <v>100</v>
      </c>
      <c r="G15" s="21"/>
      <c r="H15" s="21"/>
      <c r="I15" s="21"/>
      <c r="J15" s="21"/>
      <c r="K15" s="21"/>
      <c r="L15" s="6"/>
      <c r="M15" s="6"/>
      <c r="N15" s="9"/>
    </row>
    <row r="16" spans="1:25" x14ac:dyDescent="0.25">
      <c r="A16" s="7"/>
      <c r="B16" s="22"/>
      <c r="C16" s="22"/>
      <c r="D16" s="24"/>
      <c r="E16" s="24"/>
      <c r="F16" s="24"/>
      <c r="G16" s="21"/>
      <c r="H16" s="21"/>
      <c r="I16" s="21"/>
      <c r="J16" s="25" t="s">
        <v>37</v>
      </c>
      <c r="K16" s="21">
        <f>SUM(K3:K14)</f>
        <v>2858</v>
      </c>
      <c r="L16" s="6"/>
      <c r="M16" s="6"/>
      <c r="N16" s="9"/>
    </row>
    <row r="17" spans="1:19" x14ac:dyDescent="0.25">
      <c r="A17" s="23"/>
      <c r="B17" s="7"/>
      <c r="C17" s="9"/>
      <c r="D17" s="9"/>
      <c r="E17" s="9"/>
      <c r="F17" s="9"/>
      <c r="G17" s="21"/>
      <c r="H17" s="21"/>
      <c r="I17" s="21"/>
      <c r="J17" s="21"/>
      <c r="K17" s="21"/>
      <c r="L17" s="6"/>
      <c r="M17" s="6"/>
      <c r="N17" s="9"/>
    </row>
    <row r="18" spans="1:19" ht="30" x14ac:dyDescent="0.25">
      <c r="A18" s="23" t="s">
        <v>8</v>
      </c>
      <c r="B18" s="22">
        <f>Marketing!D36</f>
        <v>6.14</v>
      </c>
      <c r="C18" s="9"/>
      <c r="D18" s="9"/>
      <c r="E18" s="9"/>
      <c r="F18" s="9"/>
      <c r="G18" s="21"/>
      <c r="H18" s="21"/>
      <c r="I18" s="21"/>
      <c r="J18" s="21"/>
      <c r="K18" s="41" t="s">
        <v>34</v>
      </c>
      <c r="L18" s="6"/>
      <c r="M18" s="6"/>
      <c r="N18" s="9">
        <f>SUM(N3:N14)</f>
        <v>7562</v>
      </c>
      <c r="R18" s="12"/>
      <c r="S18" s="34"/>
    </row>
    <row r="19" spans="1:19" x14ac:dyDescent="0.25">
      <c r="A19" s="2"/>
      <c r="R19" s="12"/>
      <c r="S19" s="34"/>
    </row>
    <row r="20" spans="1:19" x14ac:dyDescent="0.25">
      <c r="H20" s="35" t="s">
        <v>41</v>
      </c>
      <c r="I20" s="1">
        <f>Establishment!B11</f>
        <v>7060</v>
      </c>
      <c r="K20" s="31" t="s">
        <v>38</v>
      </c>
      <c r="L20" s="26">
        <f>N18</f>
        <v>7562</v>
      </c>
      <c r="M20" s="26"/>
      <c r="N20" s="27">
        <f>N18</f>
        <v>7562</v>
      </c>
      <c r="R20" s="12"/>
      <c r="S20" s="34"/>
    </row>
    <row r="21" spans="1:19" x14ac:dyDescent="0.25">
      <c r="K21" s="32" t="s">
        <v>13</v>
      </c>
      <c r="L21" s="12">
        <f>K16</f>
        <v>2858</v>
      </c>
      <c r="M21" s="12"/>
      <c r="N21" s="28">
        <f>K16</f>
        <v>2858</v>
      </c>
    </row>
    <row r="22" spans="1:19" x14ac:dyDescent="0.25">
      <c r="A22" s="56" t="s">
        <v>46</v>
      </c>
      <c r="B22" s="57"/>
      <c r="C22" s="58"/>
      <c r="K22" s="33" t="s">
        <v>39</v>
      </c>
      <c r="L22" s="29">
        <f>L20-L21</f>
        <v>4704</v>
      </c>
      <c r="M22" s="29"/>
      <c r="N22" s="30">
        <f>N20-N21</f>
        <v>4704</v>
      </c>
    </row>
    <row r="23" spans="1:19" x14ac:dyDescent="0.25">
      <c r="A23" s="59"/>
      <c r="B23" s="55" t="s">
        <v>44</v>
      </c>
      <c r="C23" s="60"/>
      <c r="K23" s="39"/>
      <c r="L23" s="12"/>
      <c r="M23" s="12"/>
      <c r="N23" s="34"/>
    </row>
    <row r="24" spans="1:19" x14ac:dyDescent="0.25">
      <c r="A24" s="32" t="s">
        <v>42</v>
      </c>
      <c r="B24" s="34">
        <v>30</v>
      </c>
      <c r="C24" s="28"/>
    </row>
    <row r="25" spans="1:19" x14ac:dyDescent="0.25">
      <c r="A25" s="33" t="s">
        <v>43</v>
      </c>
      <c r="B25" s="61">
        <v>40</v>
      </c>
      <c r="C25" s="30"/>
    </row>
    <row r="26" spans="1:19" x14ac:dyDescent="0.25">
      <c r="A26" s="12"/>
      <c r="B26" s="39"/>
      <c r="C26" s="34"/>
    </row>
  </sheetData>
  <sortState ref="A2:C12">
    <sortCondition ref="A2:A12"/>
  </sortState>
  <mergeCells count="12">
    <mergeCell ref="K1:K2"/>
    <mergeCell ref="N1:N2"/>
    <mergeCell ref="A22:C22"/>
    <mergeCell ref="D1:E1"/>
    <mergeCell ref="A1:A2"/>
    <mergeCell ref="B1:B2"/>
    <mergeCell ref="C1:C2"/>
    <mergeCell ref="F1:F2"/>
    <mergeCell ref="G1:G2"/>
    <mergeCell ref="H1:H2"/>
    <mergeCell ref="I1:I2"/>
    <mergeCell ref="J1:J2"/>
  </mergeCells>
  <conditionalFormatting sqref="K3:K14">
    <cfRule type="cellIs" dxfId="1" priority="1" operator="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Establishment</vt:lpstr>
      <vt:lpstr>Marketing</vt:lpstr>
      <vt:lpstr>Meals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Shamsusjaman Mondal</dc:creator>
  <cp:lastModifiedBy>Shamsusjaman Mondal</cp:lastModifiedBy>
  <cp:lastPrinted>2016-11-09T19:20:16Z</cp:lastPrinted>
  <dcterms:created xsi:type="dcterms:W3CDTF">2016-11-09T14:37:53Z</dcterms:created>
  <dcterms:modified xsi:type="dcterms:W3CDTF">2018-08-16T14:52:48Z</dcterms:modified>
</cp:coreProperties>
</file>