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 activeTab="2"/>
  </bookViews>
  <sheets>
    <sheet name="Establishment" sheetId="1" r:id="rId1"/>
    <sheet name="Marketing" sheetId="2" r:id="rId2"/>
    <sheet name="Meals" sheetId="3" r:id="rId3"/>
  </sheets>
  <calcPr calcId="145621"/>
</workbook>
</file>

<file path=xl/calcChain.xml><?xml version="1.0" encoding="utf-8"?>
<calcChain xmlns="http://schemas.openxmlformats.org/spreadsheetml/2006/main">
  <c r="E16" i="3" l="1"/>
  <c r="D16" i="3"/>
  <c r="C11" i="3"/>
  <c r="B16" i="3"/>
  <c r="F15" i="3"/>
  <c r="C15" i="3"/>
  <c r="K14" i="3"/>
  <c r="F14" i="3"/>
  <c r="C14" i="3"/>
  <c r="F13" i="3"/>
  <c r="C13" i="3"/>
  <c r="K12" i="3"/>
  <c r="F12" i="3"/>
  <c r="C12" i="3"/>
  <c r="F11" i="3"/>
  <c r="F10" i="3"/>
  <c r="C10" i="3"/>
  <c r="K9" i="3"/>
  <c r="F9" i="3"/>
  <c r="C9" i="3"/>
  <c r="K8" i="3"/>
  <c r="F8" i="3"/>
  <c r="C8" i="3"/>
  <c r="F7" i="3"/>
  <c r="C7" i="3"/>
  <c r="K6" i="3"/>
  <c r="F6" i="3"/>
  <c r="C6" i="3"/>
  <c r="K5" i="3"/>
  <c r="F5" i="3"/>
  <c r="C5" i="3"/>
  <c r="F4" i="3"/>
  <c r="C4" i="3"/>
  <c r="M3" i="3"/>
  <c r="K3" i="3"/>
  <c r="K17" i="3" s="1"/>
  <c r="F3" i="3"/>
  <c r="C3" i="3"/>
  <c r="B17" i="2"/>
  <c r="B16" i="2"/>
  <c r="B15" i="2"/>
  <c r="B13" i="2"/>
  <c r="B12" i="2"/>
  <c r="B10" i="2"/>
  <c r="B8" i="2"/>
  <c r="B7" i="2"/>
  <c r="D33" i="2" s="1"/>
  <c r="D34" i="2" s="1"/>
  <c r="B3" i="2"/>
  <c r="B7" i="1"/>
  <c r="B6" i="1"/>
  <c r="B4" i="1"/>
  <c r="B3" i="1"/>
  <c r="B2" i="1"/>
  <c r="N22" i="3" l="1"/>
  <c r="L22" i="3"/>
  <c r="C16" i="3"/>
  <c r="D35" i="2" s="1"/>
  <c r="D36" i="2" s="1"/>
  <c r="B19" i="3" s="1"/>
  <c r="F16" i="3"/>
  <c r="B8" i="1" s="1"/>
  <c r="B9" i="1" s="1"/>
  <c r="B10" i="1" s="1"/>
  <c r="H15" i="3" s="1"/>
  <c r="B12" i="1"/>
  <c r="I21" i="3" s="1"/>
  <c r="H10" i="3" l="1"/>
  <c r="H6" i="3"/>
  <c r="H11" i="3"/>
  <c r="H8" i="3"/>
  <c r="H4" i="3"/>
  <c r="H7" i="3"/>
  <c r="H13" i="3"/>
  <c r="H9" i="3"/>
  <c r="H14" i="3"/>
  <c r="H12" i="3"/>
  <c r="H3" i="3"/>
  <c r="H5" i="3"/>
  <c r="G12" i="3"/>
  <c r="G8" i="3"/>
  <c r="G4" i="3"/>
  <c r="G15" i="3"/>
  <c r="G11" i="3"/>
  <c r="G7" i="3"/>
  <c r="G3" i="3"/>
  <c r="G14" i="3"/>
  <c r="G10" i="3"/>
  <c r="G6" i="3"/>
  <c r="G13" i="3"/>
  <c r="G9" i="3"/>
  <c r="G5" i="3"/>
  <c r="I5" i="3"/>
  <c r="J5" i="3" s="1"/>
  <c r="N5" i="3" s="1"/>
  <c r="I13" i="3"/>
  <c r="J13" i="3" s="1"/>
  <c r="N13" i="3" s="1"/>
  <c r="I11" i="3"/>
  <c r="J11" i="3" s="1"/>
  <c r="N11" i="3" s="1"/>
  <c r="I14" i="3"/>
  <c r="J14" i="3" s="1"/>
  <c r="N14" i="3" s="1"/>
  <c r="I6" i="3"/>
  <c r="J6" i="3" s="1"/>
  <c r="N6" i="3" s="1"/>
  <c r="I3" i="3"/>
  <c r="J3" i="3" s="1"/>
  <c r="I15" i="3"/>
  <c r="J15" i="3" s="1"/>
  <c r="N15" i="3" s="1"/>
  <c r="I7" i="3"/>
  <c r="J7" i="3" s="1"/>
  <c r="N7" i="3" s="1"/>
  <c r="I8" i="3"/>
  <c r="J8" i="3" s="1"/>
  <c r="N8" i="3" s="1"/>
  <c r="I10" i="3"/>
  <c r="J10" i="3" s="1"/>
  <c r="N10" i="3" s="1"/>
  <c r="I12" i="3"/>
  <c r="J12" i="3" s="1"/>
  <c r="N12" i="3" s="1"/>
  <c r="I4" i="3"/>
  <c r="J4" i="3" s="1"/>
  <c r="N4" i="3" s="1"/>
  <c r="I9" i="3"/>
  <c r="J9" i="3" s="1"/>
  <c r="N9" i="3" s="1"/>
  <c r="L3" i="3" l="1"/>
  <c r="N3" i="3"/>
  <c r="N19" i="3" s="1"/>
  <c r="N21" i="3" l="1"/>
  <c r="N23" i="3" s="1"/>
  <c r="L21" i="3"/>
  <c r="L23" i="3" s="1"/>
</calcChain>
</file>

<file path=xl/comments1.xml><?xml version="1.0" encoding="utf-8"?>
<comments xmlns="http://schemas.openxmlformats.org/spreadsheetml/2006/main">
  <authors>
    <author/>
  </authors>
  <commentList>
    <comment ref="Y12" authorId="0">
      <text>
        <r>
          <rPr>
            <sz val="11"/>
            <color rgb="FF000000"/>
            <rFont val="Calibri"/>
          </rPr>
          <t>Santu:160/-
Rakesh:67/-
Tiran Da:500/-</t>
        </r>
      </text>
    </comment>
  </commentList>
</comments>
</file>

<file path=xl/sharedStrings.xml><?xml version="1.0" encoding="utf-8"?>
<sst xmlns="http://schemas.openxmlformats.org/spreadsheetml/2006/main" count="55" uniqueCount="50">
  <si>
    <t>Establishment Charge</t>
  </si>
  <si>
    <t>Rice</t>
  </si>
  <si>
    <t>Gas</t>
  </si>
  <si>
    <t>Rickshaw</t>
  </si>
  <si>
    <t>1000/- from marketing</t>
  </si>
  <si>
    <t>Other(Bulb)</t>
  </si>
  <si>
    <t>Masi</t>
  </si>
  <si>
    <t>Total</t>
  </si>
  <si>
    <t>Per Head</t>
  </si>
  <si>
    <t>Total Debt</t>
  </si>
  <si>
    <t>Date</t>
  </si>
  <si>
    <t>Amount</t>
  </si>
  <si>
    <t>Total Daily Marketing</t>
  </si>
  <si>
    <t>Accountable Marketing</t>
  </si>
  <si>
    <t>Total Meals</t>
  </si>
  <si>
    <t>Meal Rate</t>
  </si>
  <si>
    <t>Name</t>
  </si>
  <si>
    <t>Meals</t>
  </si>
  <si>
    <t>Meals Applied</t>
  </si>
  <si>
    <t xml:space="preserve">Guest meal
</t>
  </si>
  <si>
    <t>Guest Meal Total</t>
  </si>
  <si>
    <t>Meal Cost</t>
  </si>
  <si>
    <t>Establishment</t>
  </si>
  <si>
    <t>Expense Per Head</t>
  </si>
  <si>
    <t>Net Expense</t>
  </si>
  <si>
    <t>Deposit</t>
  </si>
  <si>
    <t>Amount to Pay to Mess</t>
  </si>
  <si>
    <t>Normal</t>
  </si>
  <si>
    <t>Meat</t>
  </si>
  <si>
    <t>Shams</t>
  </si>
  <si>
    <t>A.R Molla</t>
  </si>
  <si>
    <t>Apu</t>
  </si>
  <si>
    <t>Apurba</t>
  </si>
  <si>
    <t>Krishna</t>
  </si>
  <si>
    <t>Mahabub</t>
  </si>
  <si>
    <t>Rajendra</t>
  </si>
  <si>
    <t>Rupen</t>
  </si>
  <si>
    <t>Saddam</t>
  </si>
  <si>
    <t>Samanta</t>
  </si>
  <si>
    <t>Sudip</t>
  </si>
  <si>
    <t>Ujjwal</t>
  </si>
  <si>
    <t>Total deposit</t>
  </si>
  <si>
    <t>Net Collection</t>
  </si>
  <si>
    <t>Total Due</t>
  </si>
  <si>
    <t>Mess Current Fund</t>
  </si>
  <si>
    <t>Guest Meal Details</t>
  </si>
  <si>
    <t>Required fund</t>
  </si>
  <si>
    <t>Rate Per Meal</t>
  </si>
  <si>
    <t>Baban</t>
  </si>
  <si>
    <t>Deducted  Guest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</si>
</sst>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4F81BD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3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0" fillId="0" borderId="0" xfId="0" applyFont="1" applyAlignment="1">
      <alignment vertical="top"/>
    </xf>
    <xf numFmtId="14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right" vertical="top"/>
    </xf>
    <xf numFmtId="0" fontId="1" fillId="0" borderId="7" xfId="0" applyFont="1" applyBorder="1" applyAlignment="1">
      <alignment vertical="top" wrapText="1"/>
    </xf>
    <xf numFmtId="0" fontId="0" fillId="0" borderId="8" xfId="0" applyFont="1" applyBorder="1" applyAlignment="1">
      <alignment horizontal="right" vertical="top"/>
    </xf>
    <xf numFmtId="0" fontId="1" fillId="0" borderId="7" xfId="0" applyFont="1" applyBorder="1" applyAlignment="1">
      <alignment vertical="top"/>
    </xf>
    <xf numFmtId="0" fontId="0" fillId="0" borderId="8" xfId="0" applyFont="1" applyBorder="1"/>
    <xf numFmtId="0" fontId="1" fillId="0" borderId="9" xfId="0" applyFont="1" applyBorder="1" applyAlignment="1">
      <alignment horizontal="left" vertical="top"/>
    </xf>
    <xf numFmtId="0" fontId="0" fillId="0" borderId="10" xfId="0" applyFont="1" applyBorder="1"/>
    <xf numFmtId="0" fontId="1" fillId="0" borderId="0" xfId="0" applyFont="1"/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/>
    <xf numFmtId="0" fontId="0" fillId="0" borderId="13" xfId="0" applyFont="1" applyBorder="1"/>
    <xf numFmtId="0" fontId="0" fillId="0" borderId="6" xfId="0" applyFont="1" applyBorder="1" applyAlignment="1">
      <alignment horizontal="center"/>
    </xf>
    <xf numFmtId="0" fontId="1" fillId="0" borderId="7" xfId="0" applyFont="1" applyBorder="1"/>
    <xf numFmtId="0" fontId="0" fillId="0" borderId="8" xfId="0" applyFont="1" applyBorder="1" applyAlignment="1">
      <alignment horizontal="center"/>
    </xf>
    <xf numFmtId="0" fontId="1" fillId="0" borderId="9" xfId="0" applyFont="1" applyBorder="1"/>
    <xf numFmtId="0" fontId="0" fillId="0" borderId="14" xfId="0" applyFont="1" applyBorder="1"/>
    <xf numFmtId="0" fontId="0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11" xfId="0" applyFont="1" applyBorder="1" applyAlignment="1">
      <alignment horizontal="center" wrapText="1"/>
    </xf>
    <xf numFmtId="0" fontId="2" fillId="0" borderId="12" xfId="0" applyFont="1" applyBorder="1"/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3" xfId="0" applyFont="1" applyBorder="1"/>
    <xf numFmtId="0" fontId="2" fillId="0" borderId="6" xfId="0" applyFont="1" applyBorder="1"/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wrapText="1"/>
    </xf>
    <xf numFmtId="0" fontId="4" fillId="0" borderId="7" xfId="0" applyFont="1" applyBorder="1" applyAlignment="1">
      <alignment wrapText="1" shrinkToFit="1"/>
    </xf>
  </cellXfs>
  <cellStyles count="1">
    <cellStyle name="Normal" xfId="0" builtinId="0"/>
  </cellStyles>
  <dxfs count="2">
    <dxf>
      <font>
        <color rgb="FFFF0000"/>
      </font>
      <fill>
        <patternFill patternType="solid">
          <fgColor rgb="FFE36C09"/>
          <bgColor rgb="FFE36C09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5" sqref="D5"/>
    </sheetView>
  </sheetViews>
  <sheetFormatPr defaultColWidth="14.42578125" defaultRowHeight="15" customHeight="1"/>
  <cols>
    <col min="1" max="1" width="23.28515625" customWidth="1"/>
    <col min="2" max="6" width="8.7109375" customWidth="1"/>
  </cols>
  <sheetData>
    <row r="1" spans="1:2">
      <c r="A1" s="41" t="s">
        <v>0</v>
      </c>
      <c r="B1" s="42"/>
    </row>
    <row r="2" spans="1:2">
      <c r="A2" s="1" t="s">
        <v>1</v>
      </c>
      <c r="B2" s="1">
        <f>1500*2</f>
        <v>3000</v>
      </c>
    </row>
    <row r="3" spans="1:2">
      <c r="A3" s="1" t="s">
        <v>2</v>
      </c>
      <c r="B3" s="1">
        <f>820+840</f>
        <v>1660</v>
      </c>
    </row>
    <row r="4" spans="1:2">
      <c r="A4" s="1" t="s">
        <v>3</v>
      </c>
      <c r="B4" s="1">
        <f>20*2</f>
        <v>40</v>
      </c>
    </row>
    <row r="5" spans="1:2">
      <c r="A5" s="1" t="s">
        <v>4</v>
      </c>
      <c r="B5" s="1">
        <v>1000</v>
      </c>
    </row>
    <row r="6" spans="1:2">
      <c r="A6" s="1" t="s">
        <v>5</v>
      </c>
      <c r="B6" s="1">
        <f>10</f>
        <v>10</v>
      </c>
    </row>
    <row r="7" spans="1:2">
      <c r="A7" s="1" t="s">
        <v>6</v>
      </c>
      <c r="B7" s="1">
        <f>200*12</f>
        <v>2400</v>
      </c>
    </row>
    <row r="8" spans="1:2">
      <c r="A8" s="1" t="s">
        <v>49</v>
      </c>
      <c r="B8" s="1">
        <f>Meals!F16</f>
        <v>0</v>
      </c>
    </row>
    <row r="9" spans="1:2">
      <c r="A9" s="2" t="s">
        <v>7</v>
      </c>
      <c r="B9" s="2">
        <f>(SUM(B2:B7)-B8)</f>
        <v>8110</v>
      </c>
    </row>
    <row r="10" spans="1:2">
      <c r="A10" s="2" t="s">
        <v>8</v>
      </c>
      <c r="B10" s="2">
        <f>ROUNDUP((B9/12),2)</f>
        <v>675.84</v>
      </c>
    </row>
    <row r="12" spans="1:2">
      <c r="A12" s="3" t="s">
        <v>9</v>
      </c>
      <c r="B12">
        <f>B2+B3+B7</f>
        <v>7060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mergeCells count="1">
    <mergeCell ref="A1:B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defaultColWidth="14.42578125" defaultRowHeight="15" customHeight="1"/>
  <cols>
    <col min="1" max="1" width="14.140625" customWidth="1"/>
    <col min="2" max="2" width="8.7109375" customWidth="1"/>
    <col min="3" max="3" width="13.140625" customWidth="1"/>
    <col min="4" max="4" width="11.5703125" customWidth="1"/>
    <col min="5" max="6" width="8.7109375" customWidth="1"/>
  </cols>
  <sheetData>
    <row r="1" spans="1:5" ht="15.75">
      <c r="A1" s="4" t="s">
        <v>10</v>
      </c>
      <c r="B1" s="5" t="s">
        <v>11</v>
      </c>
      <c r="C1" s="6"/>
    </row>
    <row r="2" spans="1:5">
      <c r="A2" s="7">
        <v>43313</v>
      </c>
      <c r="B2">
        <v>300</v>
      </c>
      <c r="C2" s="6"/>
    </row>
    <row r="3" spans="1:5">
      <c r="A3" s="7">
        <v>43314</v>
      </c>
      <c r="B3">
        <f>220+47</f>
        <v>267</v>
      </c>
      <c r="C3" s="6"/>
    </row>
    <row r="4" spans="1:5">
      <c r="A4" s="7">
        <v>43315</v>
      </c>
      <c r="B4">
        <v>240</v>
      </c>
      <c r="C4" s="6"/>
    </row>
    <row r="5" spans="1:5">
      <c r="A5" s="7">
        <v>43316</v>
      </c>
      <c r="B5">
        <v>236</v>
      </c>
      <c r="C5" s="6"/>
    </row>
    <row r="6" spans="1:5">
      <c r="A6" s="7">
        <v>43317</v>
      </c>
      <c r="B6">
        <v>238</v>
      </c>
      <c r="C6" s="6"/>
      <c r="D6" s="8"/>
      <c r="E6" s="8"/>
    </row>
    <row r="7" spans="1:5">
      <c r="A7" s="7">
        <v>43318</v>
      </c>
      <c r="B7">
        <f>240+28</f>
        <v>268</v>
      </c>
      <c r="C7" s="6"/>
      <c r="D7" s="8"/>
      <c r="E7" s="8"/>
    </row>
    <row r="8" spans="1:5">
      <c r="A8" s="7">
        <v>43319</v>
      </c>
      <c r="B8">
        <f>240+6</f>
        <v>246</v>
      </c>
      <c r="C8" s="6"/>
      <c r="D8" s="8"/>
      <c r="E8" s="8"/>
    </row>
    <row r="9" spans="1:5">
      <c r="A9" s="7">
        <v>43320</v>
      </c>
      <c r="B9">
        <v>300</v>
      </c>
      <c r="C9" s="6"/>
      <c r="D9" s="8"/>
      <c r="E9" s="8"/>
    </row>
    <row r="10" spans="1:5">
      <c r="A10" s="7">
        <v>43321</v>
      </c>
      <c r="B10">
        <f>237+20</f>
        <v>257</v>
      </c>
      <c r="C10" s="6"/>
    </row>
    <row r="11" spans="1:5">
      <c r="A11" s="7">
        <v>43322</v>
      </c>
      <c r="B11">
        <v>225</v>
      </c>
      <c r="C11" s="6"/>
    </row>
    <row r="12" spans="1:5">
      <c r="A12" s="7">
        <v>43323</v>
      </c>
      <c r="B12">
        <f>240+6+20</f>
        <v>266</v>
      </c>
      <c r="C12" s="6"/>
    </row>
    <row r="13" spans="1:5">
      <c r="A13" s="7">
        <v>43324</v>
      </c>
      <c r="B13">
        <f>235</f>
        <v>235</v>
      </c>
      <c r="C13" s="6"/>
    </row>
    <row r="14" spans="1:5">
      <c r="A14" s="7">
        <v>43325</v>
      </c>
      <c r="B14">
        <v>240</v>
      </c>
      <c r="C14" s="6"/>
    </row>
    <row r="15" spans="1:5">
      <c r="A15" s="7">
        <v>43326</v>
      </c>
      <c r="B15">
        <f>240</f>
        <v>240</v>
      </c>
      <c r="C15" s="6"/>
    </row>
    <row r="16" spans="1:5">
      <c r="A16" s="7">
        <v>43327</v>
      </c>
      <c r="B16">
        <f>250</f>
        <v>250</v>
      </c>
      <c r="C16" s="6"/>
    </row>
    <row r="17" spans="1:3">
      <c r="A17" s="7">
        <v>43328</v>
      </c>
      <c r="B17">
        <f>237+66</f>
        <v>303</v>
      </c>
      <c r="C17" s="6"/>
    </row>
    <row r="18" spans="1:3">
      <c r="A18" s="7">
        <v>43329</v>
      </c>
      <c r="C18" s="6"/>
    </row>
    <row r="19" spans="1:3">
      <c r="A19" s="7">
        <v>43330</v>
      </c>
      <c r="C19" s="6"/>
    </row>
    <row r="20" spans="1:3">
      <c r="A20" s="7">
        <v>43331</v>
      </c>
      <c r="C20" s="6"/>
    </row>
    <row r="21" spans="1:3" ht="15.75" customHeight="1">
      <c r="A21" s="7">
        <v>43333</v>
      </c>
      <c r="C21" s="6"/>
    </row>
    <row r="22" spans="1:3" ht="15.75" customHeight="1">
      <c r="A22" s="7">
        <v>43332</v>
      </c>
      <c r="C22" s="6"/>
    </row>
    <row r="23" spans="1:3" ht="15.75" customHeight="1">
      <c r="A23" s="7">
        <v>43334</v>
      </c>
      <c r="C23" s="6"/>
    </row>
    <row r="24" spans="1:3" ht="15.75" customHeight="1">
      <c r="A24" s="7">
        <v>43335</v>
      </c>
      <c r="C24" s="6"/>
    </row>
    <row r="25" spans="1:3" ht="15.75" customHeight="1">
      <c r="A25" s="7">
        <v>43336</v>
      </c>
      <c r="C25" s="6"/>
    </row>
    <row r="26" spans="1:3" ht="15.75" customHeight="1">
      <c r="A26" s="7">
        <v>43337</v>
      </c>
      <c r="C26" s="6"/>
    </row>
    <row r="27" spans="1:3" ht="15.75" customHeight="1">
      <c r="A27" s="7">
        <v>43338</v>
      </c>
      <c r="C27" s="6"/>
    </row>
    <row r="28" spans="1:3" ht="15.75" customHeight="1">
      <c r="A28" s="7">
        <v>43339</v>
      </c>
      <c r="C28" s="6"/>
    </row>
    <row r="29" spans="1:3" ht="15.75" customHeight="1">
      <c r="A29" s="7">
        <v>43340</v>
      </c>
      <c r="C29" s="6"/>
    </row>
    <row r="30" spans="1:3" ht="15.75" customHeight="1">
      <c r="A30" s="7">
        <v>43341</v>
      </c>
      <c r="C30" s="6"/>
    </row>
    <row r="31" spans="1:3" ht="15.75" customHeight="1">
      <c r="A31" s="7">
        <v>43342</v>
      </c>
      <c r="C31" s="6"/>
    </row>
    <row r="32" spans="1:3" ht="15.75" customHeight="1">
      <c r="A32" s="7">
        <v>43343</v>
      </c>
      <c r="C32" s="6"/>
    </row>
    <row r="33" spans="1:4" ht="15.75" customHeight="1">
      <c r="A33" s="9"/>
      <c r="C33" s="10" t="s">
        <v>12</v>
      </c>
      <c r="D33" s="11">
        <f>SUM(B2:B32)</f>
        <v>4111</v>
      </c>
    </row>
    <row r="34" spans="1:4" ht="15.75" customHeight="1">
      <c r="A34" s="9"/>
      <c r="C34" s="12" t="s">
        <v>13</v>
      </c>
      <c r="D34" s="13">
        <f>(D33-Establishment!B5)</f>
        <v>3111</v>
      </c>
    </row>
    <row r="35" spans="1:4" ht="15.75" customHeight="1">
      <c r="A35" s="9"/>
      <c r="C35" s="14" t="s">
        <v>14</v>
      </c>
      <c r="D35" s="15">
        <f>Meals!C16</f>
        <v>397</v>
      </c>
    </row>
    <row r="36" spans="1:4" ht="15.75" customHeight="1">
      <c r="A36" s="9"/>
      <c r="C36" s="16" t="s">
        <v>15</v>
      </c>
      <c r="D36" s="17">
        <f>ROUNDUP((D34/D35),2)</f>
        <v>7.84</v>
      </c>
    </row>
    <row r="37" spans="1:4" ht="15.75" customHeight="1">
      <c r="A37" s="9"/>
      <c r="C37" s="6"/>
    </row>
    <row r="38" spans="1:4" ht="15.75" customHeight="1">
      <c r="A38" s="9"/>
      <c r="C38" s="6"/>
    </row>
    <row r="39" spans="1:4" ht="15.75" customHeight="1">
      <c r="A39" s="9"/>
      <c r="C39" s="6"/>
    </row>
    <row r="40" spans="1:4" ht="15.75" customHeight="1">
      <c r="A40" s="9"/>
      <c r="C40" s="6"/>
    </row>
    <row r="41" spans="1:4" ht="15.75" customHeight="1">
      <c r="A41" s="9"/>
      <c r="C41" s="6"/>
    </row>
    <row r="42" spans="1:4" ht="15.75" customHeight="1">
      <c r="A42" s="9"/>
      <c r="C42" s="6"/>
    </row>
    <row r="43" spans="1:4" ht="15.75" customHeight="1">
      <c r="A43" s="9"/>
      <c r="C43" s="6"/>
    </row>
    <row r="44" spans="1:4" ht="15.75" customHeight="1">
      <c r="A44" s="9"/>
      <c r="C44" s="6"/>
    </row>
    <row r="45" spans="1:4" ht="15.75" customHeight="1">
      <c r="A45" s="9"/>
      <c r="C45" s="6"/>
    </row>
    <row r="46" spans="1:4" ht="15.75" customHeight="1">
      <c r="A46" s="9"/>
      <c r="C46" s="6"/>
    </row>
    <row r="47" spans="1:4" ht="15.75" customHeight="1">
      <c r="A47" s="9"/>
      <c r="C47" s="6"/>
    </row>
    <row r="48" spans="1:4" ht="15.75" customHeight="1">
      <c r="A48" s="9"/>
      <c r="C48" s="6"/>
    </row>
    <row r="49" spans="1:3" ht="15.75" customHeight="1">
      <c r="A49" s="9"/>
      <c r="C49" s="6"/>
    </row>
    <row r="50" spans="1:3" ht="15.75" customHeight="1">
      <c r="A50" s="9"/>
      <c r="C50" s="6"/>
    </row>
    <row r="51" spans="1:3" ht="15.75" customHeight="1">
      <c r="A51" s="9"/>
      <c r="C51" s="6"/>
    </row>
    <row r="52" spans="1:3" ht="15.75" customHeight="1">
      <c r="A52" s="9"/>
      <c r="C52" s="6"/>
    </row>
    <row r="53" spans="1:3" ht="15.75" customHeight="1">
      <c r="A53" s="9"/>
      <c r="C53" s="6"/>
    </row>
    <row r="54" spans="1:3" ht="15.75" customHeight="1">
      <c r="A54" s="9"/>
      <c r="C54" s="6"/>
    </row>
    <row r="55" spans="1:3" ht="15.75" customHeight="1">
      <c r="A55" s="9"/>
      <c r="C55" s="6"/>
    </row>
    <row r="56" spans="1:3" ht="15.75" customHeight="1">
      <c r="A56" s="9"/>
      <c r="C56" s="6"/>
    </row>
    <row r="57" spans="1:3" ht="15.75" customHeight="1">
      <c r="A57" s="9"/>
      <c r="C57" s="6"/>
    </row>
    <row r="58" spans="1:3" ht="15.75" customHeight="1">
      <c r="A58" s="9"/>
      <c r="C58" s="6"/>
    </row>
    <row r="59" spans="1:3" ht="15.75" customHeight="1">
      <c r="A59" s="9"/>
      <c r="C59" s="6"/>
    </row>
    <row r="60" spans="1:3" ht="15.75" customHeight="1">
      <c r="A60" s="9"/>
      <c r="C60" s="6"/>
    </row>
    <row r="61" spans="1:3" ht="15.75" customHeight="1">
      <c r="A61" s="9"/>
      <c r="C61" s="6"/>
    </row>
    <row r="62" spans="1:3" ht="15.75" customHeight="1">
      <c r="A62" s="9"/>
      <c r="C62" s="6"/>
    </row>
    <row r="63" spans="1:3" ht="15.75" customHeight="1">
      <c r="A63" s="9"/>
      <c r="C63" s="6"/>
    </row>
    <row r="64" spans="1:3" ht="15.75" customHeight="1">
      <c r="A64" s="9"/>
      <c r="C64" s="6"/>
    </row>
    <row r="65" spans="1:3" ht="15.75" customHeight="1">
      <c r="A65" s="9"/>
      <c r="C65" s="6"/>
    </row>
    <row r="66" spans="1:3" ht="15.75" customHeight="1">
      <c r="A66" s="9"/>
      <c r="C66" s="6"/>
    </row>
    <row r="67" spans="1:3" ht="15.75" customHeight="1">
      <c r="A67" s="9"/>
      <c r="C67" s="6"/>
    </row>
    <row r="68" spans="1:3" ht="15.75" customHeight="1">
      <c r="A68" s="9"/>
      <c r="C68" s="6"/>
    </row>
    <row r="69" spans="1:3" ht="15.75" customHeight="1">
      <c r="A69" s="9"/>
      <c r="C69" s="6"/>
    </row>
    <row r="70" spans="1:3" ht="15.75" customHeight="1">
      <c r="A70" s="9"/>
      <c r="C70" s="6"/>
    </row>
    <row r="71" spans="1:3" ht="15.75" customHeight="1">
      <c r="A71" s="9"/>
      <c r="C71" s="6"/>
    </row>
    <row r="72" spans="1:3" ht="15.75" customHeight="1">
      <c r="A72" s="9"/>
      <c r="C72" s="6"/>
    </row>
    <row r="73" spans="1:3" ht="15.75" customHeight="1">
      <c r="A73" s="9"/>
      <c r="C73" s="6"/>
    </row>
    <row r="74" spans="1:3" ht="15.75" customHeight="1">
      <c r="A74" s="9"/>
      <c r="C74" s="6"/>
    </row>
    <row r="75" spans="1:3" ht="15.75" customHeight="1">
      <c r="A75" s="9"/>
      <c r="C75" s="6"/>
    </row>
    <row r="76" spans="1:3" ht="15.75" customHeight="1">
      <c r="A76" s="9"/>
      <c r="C76" s="6"/>
    </row>
    <row r="77" spans="1:3" ht="15.75" customHeight="1">
      <c r="A77" s="9"/>
      <c r="C77" s="6"/>
    </row>
    <row r="78" spans="1:3" ht="15.75" customHeight="1">
      <c r="A78" s="9"/>
      <c r="C78" s="6"/>
    </row>
    <row r="79" spans="1:3" ht="15.75" customHeight="1">
      <c r="A79" s="9"/>
      <c r="C79" s="6"/>
    </row>
    <row r="80" spans="1:3" ht="15.75" customHeight="1">
      <c r="A80" s="9"/>
      <c r="C80" s="6"/>
    </row>
    <row r="81" spans="1:3" ht="15.75" customHeight="1">
      <c r="A81" s="9"/>
      <c r="C81" s="6"/>
    </row>
    <row r="82" spans="1:3" ht="15.75" customHeight="1">
      <c r="A82" s="9"/>
      <c r="C82" s="6"/>
    </row>
    <row r="83" spans="1:3" ht="15.75" customHeight="1">
      <c r="A83" s="9"/>
      <c r="C83" s="6"/>
    </row>
    <row r="84" spans="1:3" ht="15.75" customHeight="1">
      <c r="A84" s="9"/>
      <c r="C84" s="6"/>
    </row>
    <row r="85" spans="1:3" ht="15.75" customHeight="1">
      <c r="A85" s="9"/>
      <c r="C85" s="6"/>
    </row>
    <row r="86" spans="1:3" ht="15.75" customHeight="1">
      <c r="A86" s="9"/>
      <c r="C86" s="6"/>
    </row>
    <row r="87" spans="1:3" ht="15.75" customHeight="1">
      <c r="A87" s="9"/>
      <c r="C87" s="6"/>
    </row>
    <row r="88" spans="1:3" ht="15.75" customHeight="1">
      <c r="A88" s="9"/>
      <c r="C88" s="6"/>
    </row>
    <row r="89" spans="1:3" ht="15.75" customHeight="1">
      <c r="A89" s="9"/>
      <c r="C89" s="6"/>
    </row>
    <row r="90" spans="1:3" ht="15.75" customHeight="1">
      <c r="A90" s="9"/>
      <c r="C90" s="6"/>
    </row>
    <row r="91" spans="1:3" ht="15.75" customHeight="1">
      <c r="A91" s="9"/>
      <c r="C91" s="6"/>
    </row>
    <row r="92" spans="1:3" ht="15.75" customHeight="1">
      <c r="A92" s="9"/>
      <c r="C92" s="6"/>
    </row>
    <row r="93" spans="1:3" ht="15.75" customHeight="1">
      <c r="A93" s="9"/>
      <c r="C93" s="6"/>
    </row>
    <row r="94" spans="1:3" ht="15.75" customHeight="1">
      <c r="A94" s="9"/>
      <c r="C94" s="6"/>
    </row>
    <row r="95" spans="1:3" ht="15.75" customHeight="1">
      <c r="A95" s="9"/>
      <c r="C95" s="6"/>
    </row>
    <row r="96" spans="1:3" ht="15.75" customHeight="1">
      <c r="A96" s="9"/>
      <c r="C96" s="6"/>
    </row>
    <row r="97" spans="1:3" ht="15.75" customHeight="1">
      <c r="A97" s="9"/>
      <c r="C97" s="6"/>
    </row>
    <row r="98" spans="1:3" ht="15.75" customHeight="1">
      <c r="A98" s="9"/>
      <c r="C98" s="6"/>
    </row>
    <row r="99" spans="1:3" ht="15.75" customHeight="1">
      <c r="A99" s="9"/>
      <c r="C99" s="6"/>
    </row>
    <row r="100" spans="1:3" ht="15.75" customHeight="1">
      <c r="A100" s="9"/>
      <c r="C100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1"/>
  <sheetViews>
    <sheetView tabSelected="1" workbookViewId="0">
      <selection activeCell="N15" sqref="N15"/>
    </sheetView>
  </sheetViews>
  <sheetFormatPr defaultColWidth="14.42578125" defaultRowHeight="15" customHeight="1"/>
  <cols>
    <col min="1" max="1" width="9.7109375" customWidth="1"/>
    <col min="2" max="2" width="6.5703125" customWidth="1"/>
    <col min="3" max="3" width="12" customWidth="1"/>
    <col min="4" max="4" width="10.42578125" customWidth="1"/>
    <col min="5" max="5" width="8.140625" customWidth="1"/>
    <col min="6" max="6" width="11.28515625" customWidth="1"/>
    <col min="7" max="7" width="14.7109375" customWidth="1"/>
    <col min="8" max="8" width="13.7109375" customWidth="1"/>
    <col min="9" max="9" width="10.85546875" customWidth="1"/>
    <col min="10" max="10" width="12.28515625" customWidth="1"/>
    <col min="11" max="11" width="20.5703125" customWidth="1"/>
    <col min="12" max="12" width="0.28515625" hidden="1" customWidth="1"/>
    <col min="13" max="13" width="24.140625" hidden="1" customWidth="1"/>
    <col min="14" max="14" width="11.85546875" customWidth="1"/>
    <col min="15" max="15" width="24.140625" customWidth="1"/>
    <col min="16" max="16" width="22" customWidth="1"/>
    <col min="17" max="23" width="8.7109375" customWidth="1"/>
    <col min="24" max="24" width="24.140625" customWidth="1"/>
    <col min="25" max="25" width="5" customWidth="1"/>
  </cols>
  <sheetData>
    <row r="1" spans="1:25">
      <c r="A1" s="47" t="s">
        <v>16</v>
      </c>
      <c r="B1" s="48" t="s">
        <v>17</v>
      </c>
      <c r="C1" s="43" t="s">
        <v>18</v>
      </c>
      <c r="D1" s="46" t="s">
        <v>19</v>
      </c>
      <c r="E1" s="42"/>
      <c r="F1" s="43" t="s">
        <v>20</v>
      </c>
      <c r="G1" s="45" t="s">
        <v>21</v>
      </c>
      <c r="H1" s="45" t="s">
        <v>22</v>
      </c>
      <c r="I1" s="43" t="s">
        <v>23</v>
      </c>
      <c r="J1" s="45" t="s">
        <v>24</v>
      </c>
      <c r="K1" s="45" t="s">
        <v>25</v>
      </c>
      <c r="L1" s="2"/>
      <c r="M1" s="2"/>
      <c r="N1" s="43" t="s">
        <v>26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44"/>
      <c r="B2" s="44"/>
      <c r="C2" s="44"/>
      <c r="D2" s="19" t="s">
        <v>27</v>
      </c>
      <c r="E2" s="20" t="s">
        <v>28</v>
      </c>
      <c r="F2" s="44"/>
      <c r="G2" s="44"/>
      <c r="H2" s="44"/>
      <c r="I2" s="44"/>
      <c r="J2" s="44"/>
      <c r="K2" s="44"/>
      <c r="L2" s="2"/>
      <c r="M2" s="2"/>
      <c r="N2" s="4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>
      <c r="A3" s="2" t="s">
        <v>29</v>
      </c>
      <c r="B3" s="21">
        <v>17</v>
      </c>
      <c r="C3" s="21">
        <f t="shared" ref="C3:C15" si="0">IF(B3&lt;30,30,B3)</f>
        <v>30</v>
      </c>
      <c r="D3" s="22">
        <v>0</v>
      </c>
      <c r="E3" s="21">
        <v>0</v>
      </c>
      <c r="F3" s="23">
        <f>(B25*D3+B26*E3)</f>
        <v>0</v>
      </c>
      <c r="G3" s="24">
        <f>C3*B19+F3</f>
        <v>235.2</v>
      </c>
      <c r="H3" s="24">
        <f>Establishment!B10</f>
        <v>675.84</v>
      </c>
      <c r="I3" s="24">
        <f t="shared" ref="I3:I15" si="1">SUM(F3:G3:H3)</f>
        <v>911.04</v>
      </c>
      <c r="J3" s="24">
        <f t="shared" ref="J3:J15" si="2">MROUND(I3,1)</f>
        <v>911</v>
      </c>
      <c r="K3" s="24">
        <f>(331+263+86)</f>
        <v>680</v>
      </c>
      <c r="L3" s="21" t="e">
        <f t="shared" ref="L3:M3" si="3">J3-#REF!</f>
        <v>#REF!</v>
      </c>
      <c r="M3" s="21" t="e">
        <f t="shared" si="3"/>
        <v>#REF!</v>
      </c>
      <c r="N3" s="21">
        <f t="shared" ref="N3:N15" si="4">J3-K3</f>
        <v>231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>
      <c r="A4" s="1" t="s">
        <v>30</v>
      </c>
      <c r="B4" s="23">
        <v>21</v>
      </c>
      <c r="C4" s="23">
        <f t="shared" si="0"/>
        <v>30</v>
      </c>
      <c r="D4" s="23">
        <v>0</v>
      </c>
      <c r="E4" s="23">
        <v>0</v>
      </c>
      <c r="F4" s="23">
        <f>(B25*D4+B26*E4)</f>
        <v>0</v>
      </c>
      <c r="G4" s="25">
        <f>C4*B19+F4</f>
        <v>235.2</v>
      </c>
      <c r="H4" s="25">
        <f>Establishment!B10</f>
        <v>675.84</v>
      </c>
      <c r="I4" s="25">
        <f t="shared" si="1"/>
        <v>912.84</v>
      </c>
      <c r="J4" s="25">
        <f t="shared" si="2"/>
        <v>913</v>
      </c>
      <c r="K4" s="25">
        <v>220</v>
      </c>
      <c r="L4" s="1"/>
      <c r="M4" s="1"/>
      <c r="N4" s="23">
        <f t="shared" si="4"/>
        <v>693</v>
      </c>
    </row>
    <row r="5" spans="1:25">
      <c r="A5" s="1" t="s">
        <v>31</v>
      </c>
      <c r="B5" s="23">
        <v>31</v>
      </c>
      <c r="C5" s="23">
        <f t="shared" si="0"/>
        <v>31</v>
      </c>
      <c r="D5" s="23">
        <v>0</v>
      </c>
      <c r="E5" s="23">
        <v>0</v>
      </c>
      <c r="F5" s="23">
        <f>(B25*D5+B26*E5)</f>
        <v>0</v>
      </c>
      <c r="G5" s="25">
        <f>C5*B19+F5</f>
        <v>243.04</v>
      </c>
      <c r="H5" s="25">
        <f>Establishment!B10</f>
        <v>675.84</v>
      </c>
      <c r="I5" s="25">
        <f t="shared" si="1"/>
        <v>912.84</v>
      </c>
      <c r="J5" s="25">
        <f t="shared" si="2"/>
        <v>913</v>
      </c>
      <c r="K5" s="25">
        <f>300+250</f>
        <v>550</v>
      </c>
      <c r="L5" s="1"/>
      <c r="M5" s="1"/>
      <c r="N5" s="23">
        <f t="shared" si="4"/>
        <v>363</v>
      </c>
    </row>
    <row r="6" spans="1:25">
      <c r="A6" s="1" t="s">
        <v>32</v>
      </c>
      <c r="B6" s="23">
        <v>21</v>
      </c>
      <c r="C6" s="23">
        <f t="shared" si="0"/>
        <v>30</v>
      </c>
      <c r="D6" s="23">
        <v>0</v>
      </c>
      <c r="E6" s="23">
        <v>0</v>
      </c>
      <c r="F6" s="23">
        <f>(B25*D6+B26*E6)</f>
        <v>0</v>
      </c>
      <c r="G6" s="25">
        <f>C6*B19+F6</f>
        <v>235.2</v>
      </c>
      <c r="H6" s="25">
        <f>Establishment!B10</f>
        <v>675.84</v>
      </c>
      <c r="I6" s="25">
        <f t="shared" si="1"/>
        <v>912.84</v>
      </c>
      <c r="J6" s="25">
        <f t="shared" si="2"/>
        <v>913</v>
      </c>
      <c r="K6" s="25">
        <f>240+237</f>
        <v>477</v>
      </c>
      <c r="L6" s="1"/>
      <c r="M6" s="1"/>
      <c r="N6" s="23">
        <f t="shared" si="4"/>
        <v>436</v>
      </c>
    </row>
    <row r="7" spans="1:25">
      <c r="A7" s="1" t="s">
        <v>33</v>
      </c>
      <c r="B7" s="23">
        <v>22</v>
      </c>
      <c r="C7" s="23">
        <f t="shared" si="0"/>
        <v>30</v>
      </c>
      <c r="D7" s="23">
        <v>0</v>
      </c>
      <c r="E7" s="23">
        <v>0</v>
      </c>
      <c r="F7" s="23">
        <f>(B25*D7+B26*E7)</f>
        <v>0</v>
      </c>
      <c r="G7" s="25">
        <f>C7*B19+F7</f>
        <v>235.2</v>
      </c>
      <c r="H7" s="25">
        <f>Establishment!B10</f>
        <v>675.84</v>
      </c>
      <c r="I7" s="25">
        <f t="shared" si="1"/>
        <v>912.84</v>
      </c>
      <c r="J7" s="25">
        <f t="shared" si="2"/>
        <v>913</v>
      </c>
      <c r="K7" s="25">
        <v>240</v>
      </c>
      <c r="L7" s="1"/>
      <c r="M7" s="1"/>
      <c r="N7" s="23">
        <f t="shared" si="4"/>
        <v>673</v>
      </c>
    </row>
    <row r="8" spans="1:25">
      <c r="A8" s="1" t="s">
        <v>34</v>
      </c>
      <c r="B8" s="23">
        <v>29</v>
      </c>
      <c r="C8" s="23">
        <f t="shared" si="0"/>
        <v>30</v>
      </c>
      <c r="D8" s="23">
        <v>0</v>
      </c>
      <c r="E8" s="23">
        <v>0</v>
      </c>
      <c r="F8" s="23">
        <f>(B25*D8+B26*E8)</f>
        <v>0</v>
      </c>
      <c r="G8" s="25">
        <f>C8*B19+F8</f>
        <v>235.2</v>
      </c>
      <c r="H8" s="25">
        <f>Establishment!B10</f>
        <v>675.84</v>
      </c>
      <c r="I8" s="25">
        <f t="shared" si="1"/>
        <v>912.84</v>
      </c>
      <c r="J8" s="25">
        <f t="shared" si="2"/>
        <v>913</v>
      </c>
      <c r="K8" s="25">
        <f>240+240</f>
        <v>480</v>
      </c>
      <c r="L8" s="1"/>
      <c r="M8" s="1"/>
      <c r="N8" s="23">
        <f t="shared" si="4"/>
        <v>433</v>
      </c>
    </row>
    <row r="9" spans="1:25">
      <c r="A9" s="1" t="s">
        <v>35</v>
      </c>
      <c r="B9" s="23">
        <v>30</v>
      </c>
      <c r="C9" s="23">
        <f t="shared" si="0"/>
        <v>30</v>
      </c>
      <c r="D9" s="23">
        <v>0</v>
      </c>
      <c r="E9" s="23">
        <v>0</v>
      </c>
      <c r="F9" s="23">
        <f>(B25*D9+B26*E9)</f>
        <v>0</v>
      </c>
      <c r="G9" s="25">
        <f>C9*B19+F9</f>
        <v>235.2</v>
      </c>
      <c r="H9" s="25">
        <f>Establishment!B10</f>
        <v>675.84</v>
      </c>
      <c r="I9" s="25">
        <f t="shared" si="1"/>
        <v>912.84</v>
      </c>
      <c r="J9" s="25">
        <f t="shared" si="2"/>
        <v>913</v>
      </c>
      <c r="K9" s="25">
        <f>300+225</f>
        <v>525</v>
      </c>
      <c r="L9" s="1"/>
      <c r="M9" s="1"/>
      <c r="N9" s="23">
        <f t="shared" si="4"/>
        <v>388</v>
      </c>
    </row>
    <row r="10" spans="1:25">
      <c r="A10" s="1" t="s">
        <v>36</v>
      </c>
      <c r="B10" s="23">
        <v>20</v>
      </c>
      <c r="C10" s="23">
        <f t="shared" si="0"/>
        <v>30</v>
      </c>
      <c r="D10" s="23">
        <v>0</v>
      </c>
      <c r="E10" s="23">
        <v>0</v>
      </c>
      <c r="F10" s="23">
        <f>(B25*D10+B26*E10)</f>
        <v>0</v>
      </c>
      <c r="G10" s="25">
        <f>C10*B19+F10</f>
        <v>235.2</v>
      </c>
      <c r="H10" s="25">
        <f>Establishment!B10</f>
        <v>675.84</v>
      </c>
      <c r="I10" s="25">
        <f t="shared" si="1"/>
        <v>912.84</v>
      </c>
      <c r="J10" s="25">
        <f t="shared" si="2"/>
        <v>913</v>
      </c>
      <c r="K10" s="25">
        <v>238</v>
      </c>
      <c r="L10" s="1"/>
      <c r="M10" s="1"/>
      <c r="N10" s="23">
        <f t="shared" si="4"/>
        <v>675</v>
      </c>
    </row>
    <row r="11" spans="1:25">
      <c r="A11" s="1" t="s">
        <v>37</v>
      </c>
      <c r="B11" s="23">
        <v>15</v>
      </c>
      <c r="C11" s="23">
        <f t="shared" si="0"/>
        <v>30</v>
      </c>
      <c r="D11" s="23">
        <v>0</v>
      </c>
      <c r="E11" s="23">
        <v>0</v>
      </c>
      <c r="F11" s="23">
        <f>(B25*D11+B26*E11)</f>
        <v>0</v>
      </c>
      <c r="G11" s="25">
        <f>C11*B19+F11</f>
        <v>235.2</v>
      </c>
      <c r="H11" s="25">
        <f>Establishment!B10</f>
        <v>675.84</v>
      </c>
      <c r="I11" s="25">
        <f t="shared" si="1"/>
        <v>912.84</v>
      </c>
      <c r="J11" s="25">
        <f t="shared" si="2"/>
        <v>913</v>
      </c>
      <c r="K11" s="25">
        <v>0</v>
      </c>
      <c r="L11" s="1"/>
      <c r="M11" s="1"/>
      <c r="N11" s="23">
        <f t="shared" si="4"/>
        <v>913</v>
      </c>
    </row>
    <row r="12" spans="1:25">
      <c r="A12" s="1" t="s">
        <v>38</v>
      </c>
      <c r="B12" s="23">
        <v>15</v>
      </c>
      <c r="C12" s="23">
        <f t="shared" si="0"/>
        <v>30</v>
      </c>
      <c r="D12" s="23">
        <v>0</v>
      </c>
      <c r="E12" s="23">
        <v>0</v>
      </c>
      <c r="F12" s="23">
        <f>(B25*D12+B26*E12)</f>
        <v>0</v>
      </c>
      <c r="G12" s="25">
        <f>C12*B19+F12</f>
        <v>235.2</v>
      </c>
      <c r="H12" s="25">
        <f>Establishment!B10</f>
        <v>675.84</v>
      </c>
      <c r="I12" s="25">
        <f t="shared" si="1"/>
        <v>912.84</v>
      </c>
      <c r="J12" s="25">
        <f t="shared" si="2"/>
        <v>913</v>
      </c>
      <c r="K12" s="25">
        <f>235</f>
        <v>235</v>
      </c>
      <c r="L12" s="1"/>
      <c r="M12" s="1"/>
      <c r="N12" s="23">
        <f t="shared" si="4"/>
        <v>678</v>
      </c>
      <c r="Y12" s="26"/>
    </row>
    <row r="13" spans="1:25">
      <c r="A13" s="1" t="s">
        <v>39</v>
      </c>
      <c r="B13" s="23">
        <v>33</v>
      </c>
      <c r="C13" s="23">
        <f t="shared" si="0"/>
        <v>33</v>
      </c>
      <c r="D13" s="23">
        <v>0</v>
      </c>
      <c r="E13" s="23">
        <v>0</v>
      </c>
      <c r="F13" s="23">
        <f>(B25*D13+B26*E13)</f>
        <v>0</v>
      </c>
      <c r="G13" s="25">
        <f>C13*B19+F13</f>
        <v>258.71999999999997</v>
      </c>
      <c r="H13" s="25">
        <f>Establishment!B10</f>
        <v>675.84</v>
      </c>
      <c r="I13" s="25">
        <f t="shared" si="1"/>
        <v>912.84</v>
      </c>
      <c r="J13" s="25">
        <f t="shared" si="2"/>
        <v>913</v>
      </c>
      <c r="K13" s="25">
        <v>240</v>
      </c>
      <c r="L13" s="1"/>
      <c r="M13" s="1"/>
      <c r="N13" s="23">
        <f t="shared" si="4"/>
        <v>673</v>
      </c>
      <c r="Y13" s="26"/>
    </row>
    <row r="14" spans="1:25">
      <c r="A14" s="1" t="s">
        <v>40</v>
      </c>
      <c r="B14" s="23">
        <v>33</v>
      </c>
      <c r="C14" s="23">
        <f t="shared" si="0"/>
        <v>33</v>
      </c>
      <c r="D14" s="23">
        <v>0</v>
      </c>
      <c r="E14" s="23">
        <v>0</v>
      </c>
      <c r="F14" s="23">
        <f>(B25*D14+B26*E14)</f>
        <v>0</v>
      </c>
      <c r="G14" s="25">
        <f>C14*B19+F14</f>
        <v>258.71999999999997</v>
      </c>
      <c r="H14" s="25">
        <f>Establishment!B10</f>
        <v>675.84</v>
      </c>
      <c r="I14" s="25">
        <f t="shared" si="1"/>
        <v>912.84</v>
      </c>
      <c r="J14" s="25">
        <f t="shared" si="2"/>
        <v>913</v>
      </c>
      <c r="K14" s="25">
        <f>240+6</f>
        <v>246</v>
      </c>
      <c r="L14" s="1"/>
      <c r="M14" s="1"/>
      <c r="N14" s="23">
        <f t="shared" si="4"/>
        <v>667</v>
      </c>
      <c r="Y14" s="26"/>
    </row>
    <row r="15" spans="1:25">
      <c r="A15" s="1" t="s">
        <v>48</v>
      </c>
      <c r="B15" s="23">
        <v>3</v>
      </c>
      <c r="C15" s="23">
        <f t="shared" si="0"/>
        <v>30</v>
      </c>
      <c r="D15" s="23">
        <v>0</v>
      </c>
      <c r="E15" s="23">
        <v>0</v>
      </c>
      <c r="F15" s="23">
        <f>(B25*D15+B26*E15)</f>
        <v>0</v>
      </c>
      <c r="G15" s="25">
        <f>C15*B19+F15</f>
        <v>235.2</v>
      </c>
      <c r="H15" s="25">
        <f>Establishment!B10</f>
        <v>675.84</v>
      </c>
      <c r="I15" s="25">
        <f t="shared" si="1"/>
        <v>912.84</v>
      </c>
      <c r="J15" s="25">
        <f t="shared" si="2"/>
        <v>913</v>
      </c>
      <c r="K15" s="25">
        <v>0</v>
      </c>
      <c r="L15" s="1"/>
      <c r="M15" s="1"/>
      <c r="N15" s="23">
        <f t="shared" si="4"/>
        <v>913</v>
      </c>
    </row>
    <row r="16" spans="1:25">
      <c r="A16" s="2" t="s">
        <v>7</v>
      </c>
      <c r="B16" s="21">
        <f t="shared" ref="B16:E16" si="5">SUM(B3:B15)</f>
        <v>290</v>
      </c>
      <c r="C16" s="21">
        <f t="shared" si="5"/>
        <v>397</v>
      </c>
      <c r="D16" s="21">
        <f t="shared" si="5"/>
        <v>0</v>
      </c>
      <c r="E16" s="21">
        <f t="shared" si="5"/>
        <v>0</v>
      </c>
      <c r="F16" s="52">
        <f>SUM(F3:F15)</f>
        <v>0</v>
      </c>
      <c r="G16" s="25"/>
      <c r="H16" s="25"/>
      <c r="I16" s="25"/>
      <c r="J16" s="25"/>
      <c r="K16" s="25"/>
      <c r="L16" s="1"/>
      <c r="M16" s="1"/>
      <c r="N16" s="23"/>
    </row>
    <row r="17" spans="1:19">
      <c r="A17" s="2"/>
      <c r="B17" s="21"/>
      <c r="C17" s="21"/>
      <c r="D17" s="21"/>
      <c r="E17" s="21"/>
      <c r="F17" s="21"/>
      <c r="G17" s="25"/>
      <c r="H17" s="25"/>
      <c r="I17" s="25"/>
      <c r="J17" s="27" t="s">
        <v>41</v>
      </c>
      <c r="K17" s="25">
        <f>SUM(K3:K15)</f>
        <v>4131</v>
      </c>
      <c r="L17" s="1"/>
      <c r="M17" s="1"/>
      <c r="N17" s="23"/>
    </row>
    <row r="18" spans="1:19">
      <c r="A18" s="24"/>
      <c r="B18" s="2"/>
      <c r="C18" s="23"/>
      <c r="D18" s="23"/>
      <c r="E18" s="23"/>
      <c r="F18" s="23"/>
      <c r="G18" s="25"/>
      <c r="H18" s="25"/>
      <c r="I18" s="25"/>
      <c r="J18" s="25"/>
      <c r="K18" s="25"/>
      <c r="L18" s="1"/>
      <c r="M18" s="1"/>
      <c r="N18" s="23"/>
    </row>
    <row r="19" spans="1:19" ht="30">
      <c r="A19" s="24" t="s">
        <v>15</v>
      </c>
      <c r="B19" s="21">
        <f>Marketing!D36</f>
        <v>7.84</v>
      </c>
      <c r="C19" s="23"/>
      <c r="D19" s="23"/>
      <c r="E19" s="23"/>
      <c r="F19" s="23"/>
      <c r="G19" s="25"/>
      <c r="H19" s="25"/>
      <c r="I19" s="25"/>
      <c r="J19" s="25"/>
      <c r="K19" s="28" t="s">
        <v>42</v>
      </c>
      <c r="L19" s="1"/>
      <c r="M19" s="1"/>
      <c r="N19" s="23">
        <f>SUM(N3:N14)</f>
        <v>6823</v>
      </c>
      <c r="R19" s="8"/>
      <c r="S19" s="9"/>
    </row>
    <row r="20" spans="1:19">
      <c r="A20" s="9"/>
      <c r="B20" s="9"/>
      <c r="C20" s="9"/>
      <c r="D20" s="9"/>
      <c r="E20" s="9"/>
      <c r="F20" s="9"/>
      <c r="G20" s="26"/>
      <c r="H20" s="26"/>
      <c r="I20" s="26"/>
      <c r="J20" s="26"/>
      <c r="K20" s="26"/>
      <c r="N20" s="9"/>
      <c r="R20" s="8"/>
      <c r="S20" s="9"/>
    </row>
    <row r="21" spans="1:19" ht="15.75" customHeight="1">
      <c r="B21" s="9"/>
      <c r="C21" s="9"/>
      <c r="D21" s="9"/>
      <c r="E21" s="9"/>
      <c r="F21" s="9"/>
      <c r="G21" s="26"/>
      <c r="H21" s="3" t="s">
        <v>9</v>
      </c>
      <c r="I21" s="26">
        <f>Establishment!B12</f>
        <v>7060</v>
      </c>
      <c r="J21" s="26"/>
      <c r="K21" s="29" t="s">
        <v>43</v>
      </c>
      <c r="L21" s="30">
        <f>N19</f>
        <v>6823</v>
      </c>
      <c r="M21" s="30"/>
      <c r="N21" s="31">
        <f>N19</f>
        <v>6823</v>
      </c>
      <c r="R21" s="8"/>
      <c r="S21" s="9"/>
    </row>
    <row r="22" spans="1:19" ht="15.75" customHeight="1">
      <c r="B22" s="9"/>
      <c r="C22" s="9"/>
      <c r="D22" s="9"/>
      <c r="E22" s="9"/>
      <c r="F22" s="9"/>
      <c r="G22" s="26"/>
      <c r="H22" s="26"/>
      <c r="I22" s="26"/>
      <c r="J22" s="26"/>
      <c r="K22" s="54" t="s">
        <v>44</v>
      </c>
      <c r="L22" s="8">
        <f>K17</f>
        <v>4131</v>
      </c>
      <c r="M22" s="8"/>
      <c r="N22" s="33">
        <f>K17</f>
        <v>4131</v>
      </c>
    </row>
    <row r="23" spans="1:19" ht="15.75" customHeight="1">
      <c r="A23" s="49" t="s">
        <v>45</v>
      </c>
      <c r="B23" s="50"/>
      <c r="C23" s="51"/>
      <c r="D23" s="9"/>
      <c r="E23" s="9"/>
      <c r="F23" s="9"/>
      <c r="G23" s="26"/>
      <c r="H23" s="26"/>
      <c r="I23" s="26"/>
      <c r="J23" s="26"/>
      <c r="K23" s="53" t="s">
        <v>46</v>
      </c>
      <c r="L23" s="35">
        <f>L21-L22</f>
        <v>2692</v>
      </c>
      <c r="M23" s="35"/>
      <c r="N23" s="36">
        <f>N21-N22</f>
        <v>2692</v>
      </c>
    </row>
    <row r="24" spans="1:19" ht="15.75" customHeight="1">
      <c r="A24" s="37"/>
      <c r="B24" s="38" t="s">
        <v>47</v>
      </c>
      <c r="C24" s="39"/>
      <c r="D24" s="9"/>
      <c r="E24" s="9"/>
      <c r="F24" s="9"/>
      <c r="G24" s="26"/>
      <c r="H24" s="26"/>
      <c r="I24" s="26"/>
      <c r="J24" s="26"/>
      <c r="K24" s="18"/>
      <c r="L24" s="8"/>
      <c r="M24" s="8"/>
      <c r="N24" s="9"/>
    </row>
    <row r="25" spans="1:19" ht="15.75" customHeight="1">
      <c r="A25" s="32" t="s">
        <v>27</v>
      </c>
      <c r="B25" s="9">
        <v>30</v>
      </c>
      <c r="C25" s="33"/>
      <c r="D25" s="9"/>
      <c r="E25" s="9"/>
      <c r="F25" s="9"/>
      <c r="G25" s="26"/>
      <c r="H25" s="26"/>
      <c r="I25" s="26"/>
      <c r="J25" s="26"/>
      <c r="K25" s="26"/>
      <c r="N25" s="9"/>
    </row>
    <row r="26" spans="1:19" ht="15.75" customHeight="1">
      <c r="A26" s="34" t="s">
        <v>28</v>
      </c>
      <c r="B26" s="40">
        <v>40</v>
      </c>
      <c r="C26" s="36"/>
      <c r="D26" s="9"/>
      <c r="E26" s="9"/>
      <c r="F26" s="9"/>
      <c r="G26" s="26"/>
      <c r="H26" s="26"/>
      <c r="I26" s="26"/>
      <c r="J26" s="26"/>
      <c r="K26" s="26"/>
      <c r="N26" s="9"/>
    </row>
    <row r="27" spans="1:19" ht="15.75" customHeight="1">
      <c r="A27" s="8"/>
      <c r="B27" s="18"/>
      <c r="C27" s="9"/>
      <c r="D27" s="9"/>
      <c r="E27" s="9"/>
      <c r="F27" s="9"/>
      <c r="G27" s="26"/>
      <c r="H27" s="26"/>
      <c r="I27" s="26"/>
      <c r="J27" s="26"/>
      <c r="K27" s="26"/>
      <c r="N27" s="9"/>
    </row>
    <row r="28" spans="1:19" ht="15.75" customHeight="1">
      <c r="B28" s="9"/>
      <c r="C28" s="9"/>
      <c r="D28" s="9"/>
      <c r="E28" s="9"/>
      <c r="F28" s="9"/>
      <c r="G28" s="26"/>
      <c r="H28" s="26"/>
      <c r="I28" s="26"/>
      <c r="J28" s="26"/>
      <c r="K28" s="26"/>
      <c r="N28" s="9"/>
    </row>
    <row r="29" spans="1:19" ht="15.75" customHeight="1">
      <c r="B29" s="9"/>
      <c r="C29" s="9"/>
      <c r="D29" s="9"/>
      <c r="E29" s="9"/>
      <c r="F29" s="9"/>
      <c r="G29" s="26"/>
      <c r="H29" s="26"/>
      <c r="I29" s="26"/>
      <c r="J29" s="26"/>
      <c r="K29" s="26"/>
      <c r="N29" s="9"/>
    </row>
    <row r="30" spans="1:19" ht="15.75" customHeight="1">
      <c r="B30" s="9"/>
      <c r="C30" s="9"/>
      <c r="D30" s="9"/>
      <c r="E30" s="9"/>
      <c r="F30" s="9"/>
      <c r="G30" s="26"/>
      <c r="H30" s="26"/>
      <c r="I30" s="26"/>
      <c r="J30" s="26"/>
      <c r="K30" s="26"/>
      <c r="N30" s="9"/>
    </row>
    <row r="31" spans="1:19" ht="15.75" customHeight="1">
      <c r="B31" s="9"/>
      <c r="C31" s="9"/>
      <c r="D31" s="9"/>
      <c r="E31" s="9"/>
      <c r="F31" s="9"/>
      <c r="G31" s="26"/>
      <c r="H31" s="26"/>
      <c r="I31" s="26"/>
      <c r="J31" s="26"/>
      <c r="K31" s="26"/>
      <c r="N31" s="9"/>
    </row>
    <row r="32" spans="1:19" ht="15.75" customHeight="1">
      <c r="B32" s="9"/>
      <c r="C32" s="9"/>
      <c r="D32" s="9"/>
      <c r="E32" s="9"/>
      <c r="F32" s="9"/>
      <c r="G32" s="26"/>
      <c r="H32" s="26"/>
      <c r="I32" s="26"/>
      <c r="J32" s="26"/>
      <c r="K32" s="26"/>
      <c r="N32" s="9"/>
    </row>
    <row r="33" spans="2:14" ht="15.75" customHeight="1">
      <c r="B33" s="9"/>
      <c r="C33" s="9"/>
      <c r="D33" s="9"/>
      <c r="E33" s="9"/>
      <c r="F33" s="9"/>
      <c r="G33" s="26"/>
      <c r="H33" s="26"/>
      <c r="I33" s="26"/>
      <c r="J33" s="26"/>
      <c r="K33" s="26"/>
      <c r="N33" s="9"/>
    </row>
    <row r="34" spans="2:14" ht="15.75" customHeight="1">
      <c r="B34" s="9"/>
      <c r="C34" s="9"/>
      <c r="D34" s="9"/>
      <c r="E34" s="9"/>
      <c r="F34" s="9"/>
      <c r="G34" s="26"/>
      <c r="H34" s="26"/>
      <c r="I34" s="26"/>
      <c r="J34" s="26"/>
      <c r="K34" s="26"/>
      <c r="N34" s="9"/>
    </row>
    <row r="35" spans="2:14" ht="15.75" customHeight="1">
      <c r="B35" s="9"/>
      <c r="C35" s="9"/>
      <c r="D35" s="9"/>
      <c r="E35" s="9"/>
      <c r="F35" s="9"/>
      <c r="G35" s="26"/>
      <c r="H35" s="26"/>
      <c r="I35" s="26"/>
      <c r="J35" s="26"/>
      <c r="K35" s="26"/>
      <c r="N35" s="9"/>
    </row>
    <row r="36" spans="2:14" ht="15.75" customHeight="1">
      <c r="B36" s="9"/>
      <c r="C36" s="9"/>
      <c r="D36" s="9"/>
      <c r="E36" s="9"/>
      <c r="F36" s="9"/>
      <c r="G36" s="26"/>
      <c r="H36" s="26"/>
      <c r="I36" s="26"/>
      <c r="J36" s="26"/>
      <c r="K36" s="26"/>
      <c r="N36" s="9"/>
    </row>
    <row r="37" spans="2:14" ht="15.75" customHeight="1">
      <c r="B37" s="9"/>
      <c r="C37" s="9"/>
      <c r="D37" s="9"/>
      <c r="E37" s="9"/>
      <c r="F37" s="9"/>
      <c r="G37" s="26"/>
      <c r="H37" s="26"/>
      <c r="I37" s="26"/>
      <c r="J37" s="26"/>
      <c r="K37" s="26"/>
      <c r="N37" s="9"/>
    </row>
    <row r="38" spans="2:14" ht="15.75" customHeight="1">
      <c r="B38" s="9"/>
      <c r="C38" s="9"/>
      <c r="D38" s="9"/>
      <c r="E38" s="9"/>
      <c r="F38" s="9"/>
      <c r="G38" s="26"/>
      <c r="H38" s="26"/>
      <c r="I38" s="26"/>
      <c r="J38" s="26"/>
      <c r="K38" s="26"/>
      <c r="N38" s="9"/>
    </row>
    <row r="39" spans="2:14" ht="15.75" customHeight="1">
      <c r="B39" s="9"/>
      <c r="C39" s="9"/>
      <c r="D39" s="9"/>
      <c r="E39" s="9"/>
      <c r="F39" s="9"/>
      <c r="G39" s="26"/>
      <c r="H39" s="26"/>
      <c r="I39" s="26"/>
      <c r="J39" s="26"/>
      <c r="K39" s="26"/>
      <c r="N39" s="9"/>
    </row>
    <row r="40" spans="2:14" ht="15.75" customHeight="1">
      <c r="B40" s="9"/>
      <c r="C40" s="9"/>
      <c r="D40" s="9"/>
      <c r="E40" s="9"/>
      <c r="F40" s="9"/>
      <c r="G40" s="26"/>
      <c r="H40" s="26"/>
      <c r="I40" s="26"/>
      <c r="J40" s="26"/>
      <c r="K40" s="26"/>
      <c r="N40" s="9"/>
    </row>
    <row r="41" spans="2:14" ht="15.75" customHeight="1">
      <c r="B41" s="9"/>
      <c r="C41" s="9"/>
      <c r="D41" s="9"/>
      <c r="E41" s="9"/>
      <c r="F41" s="9"/>
      <c r="G41" s="26"/>
      <c r="H41" s="26"/>
      <c r="I41" s="26"/>
      <c r="J41" s="26"/>
      <c r="K41" s="26"/>
      <c r="N41" s="9"/>
    </row>
    <row r="42" spans="2:14" ht="15.75" customHeight="1">
      <c r="B42" s="9"/>
      <c r="C42" s="9"/>
      <c r="D42" s="9"/>
      <c r="E42" s="9"/>
      <c r="F42" s="9"/>
      <c r="G42" s="26"/>
      <c r="H42" s="26"/>
      <c r="I42" s="26"/>
      <c r="J42" s="26"/>
      <c r="K42" s="26"/>
      <c r="N42" s="9"/>
    </row>
    <row r="43" spans="2:14" ht="15.75" customHeight="1">
      <c r="B43" s="9"/>
      <c r="C43" s="9"/>
      <c r="D43" s="9"/>
      <c r="E43" s="9"/>
      <c r="F43" s="9"/>
      <c r="G43" s="26"/>
      <c r="H43" s="26"/>
      <c r="I43" s="26"/>
      <c r="J43" s="26"/>
      <c r="K43" s="26"/>
      <c r="N43" s="9"/>
    </row>
    <row r="44" spans="2:14" ht="15.75" customHeight="1">
      <c r="B44" s="9"/>
      <c r="C44" s="9"/>
      <c r="D44" s="9"/>
      <c r="E44" s="9"/>
      <c r="F44" s="9"/>
      <c r="G44" s="26"/>
      <c r="H44" s="26"/>
      <c r="I44" s="26"/>
      <c r="J44" s="26"/>
      <c r="K44" s="26"/>
      <c r="N44" s="9"/>
    </row>
    <row r="45" spans="2:14" ht="15.75" customHeight="1">
      <c r="B45" s="9"/>
      <c r="C45" s="9"/>
      <c r="D45" s="9"/>
      <c r="E45" s="9"/>
      <c r="F45" s="9"/>
      <c r="G45" s="26"/>
      <c r="H45" s="26"/>
      <c r="I45" s="26"/>
      <c r="J45" s="26"/>
      <c r="K45" s="26"/>
      <c r="N45" s="9"/>
    </row>
    <row r="46" spans="2:14" ht="15.75" customHeight="1">
      <c r="B46" s="9"/>
      <c r="C46" s="9"/>
      <c r="D46" s="9"/>
      <c r="E46" s="9"/>
      <c r="F46" s="9"/>
      <c r="G46" s="26"/>
      <c r="H46" s="26"/>
      <c r="I46" s="26"/>
      <c r="J46" s="26"/>
      <c r="K46" s="26"/>
      <c r="N46" s="9"/>
    </row>
    <row r="47" spans="2:14" ht="15.75" customHeight="1">
      <c r="B47" s="9"/>
      <c r="C47" s="9"/>
      <c r="D47" s="9"/>
      <c r="E47" s="9"/>
      <c r="F47" s="9"/>
      <c r="G47" s="26"/>
      <c r="H47" s="26"/>
      <c r="I47" s="26"/>
      <c r="J47" s="26"/>
      <c r="K47" s="26"/>
      <c r="N47" s="9"/>
    </row>
    <row r="48" spans="2:14" ht="15.75" customHeight="1">
      <c r="B48" s="9"/>
      <c r="C48" s="9"/>
      <c r="D48" s="9"/>
      <c r="E48" s="9"/>
      <c r="F48" s="9"/>
      <c r="G48" s="26"/>
      <c r="H48" s="26"/>
      <c r="I48" s="26"/>
      <c r="J48" s="26"/>
      <c r="K48" s="26"/>
      <c r="N48" s="9"/>
    </row>
    <row r="49" spans="2:14" ht="15.75" customHeight="1">
      <c r="B49" s="9"/>
      <c r="C49" s="9"/>
      <c r="D49" s="9"/>
      <c r="E49" s="9"/>
      <c r="F49" s="9"/>
      <c r="G49" s="26"/>
      <c r="H49" s="26"/>
      <c r="I49" s="26"/>
      <c r="J49" s="26"/>
      <c r="K49" s="26"/>
      <c r="N49" s="9"/>
    </row>
    <row r="50" spans="2:14" ht="15.75" customHeight="1">
      <c r="B50" s="9"/>
      <c r="C50" s="9"/>
      <c r="D50" s="9"/>
      <c r="E50" s="9"/>
      <c r="F50" s="9"/>
      <c r="G50" s="26"/>
      <c r="H50" s="26"/>
      <c r="I50" s="26"/>
      <c r="J50" s="26"/>
      <c r="K50" s="26"/>
      <c r="N50" s="9"/>
    </row>
    <row r="51" spans="2:14" ht="15.75" customHeight="1">
      <c r="B51" s="9"/>
      <c r="C51" s="9"/>
      <c r="D51" s="9"/>
      <c r="E51" s="9"/>
      <c r="F51" s="9"/>
      <c r="G51" s="26"/>
      <c r="H51" s="26"/>
      <c r="I51" s="26"/>
      <c r="J51" s="26"/>
      <c r="K51" s="26"/>
      <c r="N51" s="9"/>
    </row>
    <row r="52" spans="2:14" ht="15.75" customHeight="1">
      <c r="B52" s="9"/>
      <c r="C52" s="9"/>
      <c r="D52" s="9"/>
      <c r="E52" s="9"/>
      <c r="F52" s="9"/>
      <c r="G52" s="26"/>
      <c r="H52" s="26"/>
      <c r="I52" s="26"/>
      <c r="J52" s="26"/>
      <c r="K52" s="26"/>
      <c r="N52" s="9"/>
    </row>
    <row r="53" spans="2:14" ht="15.75" customHeight="1">
      <c r="B53" s="9"/>
      <c r="C53" s="9"/>
      <c r="D53" s="9"/>
      <c r="E53" s="9"/>
      <c r="F53" s="9"/>
      <c r="G53" s="26"/>
      <c r="H53" s="26"/>
      <c r="I53" s="26"/>
      <c r="J53" s="26"/>
      <c r="K53" s="26"/>
      <c r="N53" s="9"/>
    </row>
    <row r="54" spans="2:14" ht="15.75" customHeight="1">
      <c r="B54" s="9"/>
      <c r="C54" s="9"/>
      <c r="D54" s="9"/>
      <c r="E54" s="9"/>
      <c r="F54" s="9"/>
      <c r="G54" s="26"/>
      <c r="H54" s="26"/>
      <c r="I54" s="26"/>
      <c r="J54" s="26"/>
      <c r="K54" s="26"/>
      <c r="N54" s="9"/>
    </row>
    <row r="55" spans="2:14" ht="15.75" customHeight="1">
      <c r="B55" s="9"/>
      <c r="C55" s="9"/>
      <c r="D55" s="9"/>
      <c r="E55" s="9"/>
      <c r="F55" s="9"/>
      <c r="G55" s="26"/>
      <c r="H55" s="26"/>
      <c r="I55" s="26"/>
      <c r="J55" s="26"/>
      <c r="K55" s="26"/>
      <c r="N55" s="9"/>
    </row>
    <row r="56" spans="2:14" ht="15.75" customHeight="1">
      <c r="B56" s="9"/>
      <c r="C56" s="9"/>
      <c r="D56" s="9"/>
      <c r="E56" s="9"/>
      <c r="F56" s="9"/>
      <c r="G56" s="26"/>
      <c r="H56" s="26"/>
      <c r="I56" s="26"/>
      <c r="J56" s="26"/>
      <c r="K56" s="26"/>
      <c r="N56" s="9"/>
    </row>
    <row r="57" spans="2:14" ht="15.75" customHeight="1">
      <c r="B57" s="9"/>
      <c r="C57" s="9"/>
      <c r="D57" s="9"/>
      <c r="E57" s="9"/>
      <c r="F57" s="9"/>
      <c r="G57" s="26"/>
      <c r="H57" s="26"/>
      <c r="I57" s="26"/>
      <c r="J57" s="26"/>
      <c r="K57" s="26"/>
      <c r="N57" s="9"/>
    </row>
    <row r="58" spans="2:14" ht="15.75" customHeight="1">
      <c r="B58" s="9"/>
      <c r="C58" s="9"/>
      <c r="D58" s="9"/>
      <c r="E58" s="9"/>
      <c r="F58" s="9"/>
      <c r="G58" s="26"/>
      <c r="H58" s="26"/>
      <c r="I58" s="26"/>
      <c r="J58" s="26"/>
      <c r="K58" s="26"/>
      <c r="N58" s="9"/>
    </row>
    <row r="59" spans="2:14" ht="15.75" customHeight="1">
      <c r="B59" s="9"/>
      <c r="C59" s="9"/>
      <c r="D59" s="9"/>
      <c r="E59" s="9"/>
      <c r="F59" s="9"/>
      <c r="G59" s="26"/>
      <c r="H59" s="26"/>
      <c r="I59" s="26"/>
      <c r="J59" s="26"/>
      <c r="K59" s="26"/>
      <c r="N59" s="9"/>
    </row>
    <row r="60" spans="2:14" ht="15.75" customHeight="1">
      <c r="B60" s="9"/>
      <c r="C60" s="9"/>
      <c r="D60" s="9"/>
      <c r="E60" s="9"/>
      <c r="F60" s="9"/>
      <c r="G60" s="26"/>
      <c r="H60" s="26"/>
      <c r="I60" s="26"/>
      <c r="J60" s="26"/>
      <c r="K60" s="26"/>
      <c r="N60" s="9"/>
    </row>
    <row r="61" spans="2:14" ht="15.75" customHeight="1">
      <c r="B61" s="9"/>
      <c r="C61" s="9"/>
      <c r="D61" s="9"/>
      <c r="E61" s="9"/>
      <c r="F61" s="9"/>
      <c r="G61" s="26"/>
      <c r="H61" s="26"/>
      <c r="I61" s="26"/>
      <c r="J61" s="26"/>
      <c r="K61" s="26"/>
      <c r="N61" s="9"/>
    </row>
    <row r="62" spans="2:14" ht="15.75" customHeight="1">
      <c r="B62" s="9"/>
      <c r="C62" s="9"/>
      <c r="D62" s="9"/>
      <c r="E62" s="9"/>
      <c r="F62" s="9"/>
      <c r="G62" s="26"/>
      <c r="H62" s="26"/>
      <c r="I62" s="26"/>
      <c r="J62" s="26"/>
      <c r="K62" s="26"/>
      <c r="N62" s="9"/>
    </row>
    <row r="63" spans="2:14" ht="15.75" customHeight="1">
      <c r="B63" s="9"/>
      <c r="C63" s="9"/>
      <c r="D63" s="9"/>
      <c r="E63" s="9"/>
      <c r="F63" s="9"/>
      <c r="G63" s="26"/>
      <c r="H63" s="26"/>
      <c r="I63" s="26"/>
      <c r="J63" s="26"/>
      <c r="K63" s="26"/>
      <c r="N63" s="9"/>
    </row>
    <row r="64" spans="2:14" ht="15.75" customHeight="1">
      <c r="B64" s="9"/>
      <c r="C64" s="9"/>
      <c r="D64" s="9"/>
      <c r="E64" s="9"/>
      <c r="F64" s="9"/>
      <c r="G64" s="26"/>
      <c r="H64" s="26"/>
      <c r="I64" s="26"/>
      <c r="J64" s="26"/>
      <c r="K64" s="26"/>
      <c r="N64" s="9"/>
    </row>
    <row r="65" spans="2:14" ht="15.75" customHeight="1">
      <c r="B65" s="9"/>
      <c r="C65" s="9"/>
      <c r="D65" s="9"/>
      <c r="E65" s="9"/>
      <c r="F65" s="9"/>
      <c r="G65" s="26"/>
      <c r="H65" s="26"/>
      <c r="I65" s="26"/>
      <c r="J65" s="26"/>
      <c r="K65" s="26"/>
      <c r="N65" s="9"/>
    </row>
    <row r="66" spans="2:14" ht="15.75" customHeight="1">
      <c r="B66" s="9"/>
      <c r="C66" s="9"/>
      <c r="D66" s="9"/>
      <c r="E66" s="9"/>
      <c r="F66" s="9"/>
      <c r="G66" s="26"/>
      <c r="H66" s="26"/>
      <c r="I66" s="26"/>
      <c r="J66" s="26"/>
      <c r="K66" s="26"/>
      <c r="N66" s="9"/>
    </row>
    <row r="67" spans="2:14" ht="15.75" customHeight="1">
      <c r="B67" s="9"/>
      <c r="C67" s="9"/>
      <c r="D67" s="9"/>
      <c r="E67" s="9"/>
      <c r="F67" s="9"/>
      <c r="G67" s="26"/>
      <c r="H67" s="26"/>
      <c r="I67" s="26"/>
      <c r="J67" s="26"/>
      <c r="K67" s="26"/>
      <c r="N67" s="9"/>
    </row>
    <row r="68" spans="2:14" ht="15.75" customHeight="1">
      <c r="B68" s="9"/>
      <c r="C68" s="9"/>
      <c r="D68" s="9"/>
      <c r="E68" s="9"/>
      <c r="F68" s="9"/>
      <c r="G68" s="26"/>
      <c r="H68" s="26"/>
      <c r="I68" s="26"/>
      <c r="J68" s="26"/>
      <c r="K68" s="26"/>
      <c r="N68" s="9"/>
    </row>
    <row r="69" spans="2:14" ht="15.75" customHeight="1">
      <c r="B69" s="9"/>
      <c r="C69" s="9"/>
      <c r="D69" s="9"/>
      <c r="E69" s="9"/>
      <c r="F69" s="9"/>
      <c r="G69" s="26"/>
      <c r="H69" s="26"/>
      <c r="I69" s="26"/>
      <c r="J69" s="26"/>
      <c r="K69" s="26"/>
      <c r="N69" s="9"/>
    </row>
    <row r="70" spans="2:14" ht="15.75" customHeight="1">
      <c r="B70" s="9"/>
      <c r="C70" s="9"/>
      <c r="D70" s="9"/>
      <c r="E70" s="9"/>
      <c r="F70" s="9"/>
      <c r="G70" s="26"/>
      <c r="H70" s="26"/>
      <c r="I70" s="26"/>
      <c r="J70" s="26"/>
      <c r="K70" s="26"/>
      <c r="N70" s="9"/>
    </row>
    <row r="71" spans="2:14" ht="15.75" customHeight="1">
      <c r="B71" s="9"/>
      <c r="C71" s="9"/>
      <c r="D71" s="9"/>
      <c r="E71" s="9"/>
      <c r="F71" s="9"/>
      <c r="G71" s="26"/>
      <c r="H71" s="26"/>
      <c r="I71" s="26"/>
      <c r="J71" s="26"/>
      <c r="K71" s="26"/>
      <c r="N71" s="9"/>
    </row>
    <row r="72" spans="2:14" ht="15.75" customHeight="1">
      <c r="B72" s="9"/>
      <c r="C72" s="9"/>
      <c r="D72" s="9"/>
      <c r="E72" s="9"/>
      <c r="F72" s="9"/>
      <c r="G72" s="26"/>
      <c r="H72" s="26"/>
      <c r="I72" s="26"/>
      <c r="J72" s="26"/>
      <c r="K72" s="26"/>
      <c r="N72" s="9"/>
    </row>
    <row r="73" spans="2:14" ht="15.75" customHeight="1">
      <c r="B73" s="9"/>
      <c r="C73" s="9"/>
      <c r="D73" s="9"/>
      <c r="E73" s="9"/>
      <c r="F73" s="9"/>
      <c r="G73" s="26"/>
      <c r="H73" s="26"/>
      <c r="I73" s="26"/>
      <c r="J73" s="26"/>
      <c r="K73" s="26"/>
      <c r="N73" s="9"/>
    </row>
    <row r="74" spans="2:14" ht="15.75" customHeight="1">
      <c r="B74" s="9"/>
      <c r="C74" s="9"/>
      <c r="D74" s="9"/>
      <c r="E74" s="9"/>
      <c r="F74" s="9"/>
      <c r="G74" s="26"/>
      <c r="H74" s="26"/>
      <c r="I74" s="26"/>
      <c r="J74" s="26"/>
      <c r="K74" s="26"/>
      <c r="N74" s="9"/>
    </row>
    <row r="75" spans="2:14" ht="15.75" customHeight="1">
      <c r="B75" s="9"/>
      <c r="C75" s="9"/>
      <c r="D75" s="9"/>
      <c r="E75" s="9"/>
      <c r="F75" s="9"/>
      <c r="G75" s="26"/>
      <c r="H75" s="26"/>
      <c r="I75" s="26"/>
      <c r="J75" s="26"/>
      <c r="K75" s="26"/>
      <c r="N75" s="9"/>
    </row>
    <row r="76" spans="2:14" ht="15.75" customHeight="1">
      <c r="B76" s="9"/>
      <c r="C76" s="9"/>
      <c r="D76" s="9"/>
      <c r="E76" s="9"/>
      <c r="F76" s="9"/>
      <c r="G76" s="26"/>
      <c r="H76" s="26"/>
      <c r="I76" s="26"/>
      <c r="J76" s="26"/>
      <c r="K76" s="26"/>
      <c r="N76" s="9"/>
    </row>
    <row r="77" spans="2:14" ht="15.75" customHeight="1">
      <c r="B77" s="9"/>
      <c r="C77" s="9"/>
      <c r="D77" s="9"/>
      <c r="E77" s="9"/>
      <c r="F77" s="9"/>
      <c r="G77" s="26"/>
      <c r="H77" s="26"/>
      <c r="I77" s="26"/>
      <c r="J77" s="26"/>
      <c r="K77" s="26"/>
      <c r="N77" s="9"/>
    </row>
    <row r="78" spans="2:14" ht="15.75" customHeight="1">
      <c r="B78" s="9"/>
      <c r="C78" s="9"/>
      <c r="D78" s="9"/>
      <c r="E78" s="9"/>
      <c r="F78" s="9"/>
      <c r="G78" s="26"/>
      <c r="H78" s="26"/>
      <c r="I78" s="26"/>
      <c r="J78" s="26"/>
      <c r="K78" s="26"/>
      <c r="N78" s="9"/>
    </row>
    <row r="79" spans="2:14" ht="15.75" customHeight="1">
      <c r="B79" s="9"/>
      <c r="C79" s="9"/>
      <c r="D79" s="9"/>
      <c r="E79" s="9"/>
      <c r="F79" s="9"/>
      <c r="G79" s="26"/>
      <c r="H79" s="26"/>
      <c r="I79" s="26"/>
      <c r="J79" s="26"/>
      <c r="K79" s="26"/>
      <c r="N79" s="9"/>
    </row>
    <row r="80" spans="2:14" ht="15.75" customHeight="1">
      <c r="B80" s="9"/>
      <c r="C80" s="9"/>
      <c r="D80" s="9"/>
      <c r="E80" s="9"/>
      <c r="F80" s="9"/>
      <c r="G80" s="26"/>
      <c r="H80" s="26"/>
      <c r="I80" s="26"/>
      <c r="J80" s="26"/>
      <c r="K80" s="26"/>
      <c r="N80" s="9"/>
    </row>
    <row r="81" spans="2:14" ht="15.75" customHeight="1">
      <c r="B81" s="9"/>
      <c r="C81" s="9"/>
      <c r="D81" s="9"/>
      <c r="E81" s="9"/>
      <c r="F81" s="9"/>
      <c r="G81" s="26"/>
      <c r="H81" s="26"/>
      <c r="I81" s="26"/>
      <c r="J81" s="26"/>
      <c r="K81" s="26"/>
      <c r="N81" s="9"/>
    </row>
    <row r="82" spans="2:14" ht="15.75" customHeight="1">
      <c r="B82" s="9"/>
      <c r="C82" s="9"/>
      <c r="D82" s="9"/>
      <c r="E82" s="9"/>
      <c r="F82" s="9"/>
      <c r="G82" s="26"/>
      <c r="H82" s="26"/>
      <c r="I82" s="26"/>
      <c r="J82" s="26"/>
      <c r="K82" s="26"/>
      <c r="N82" s="9"/>
    </row>
    <row r="83" spans="2:14" ht="15.75" customHeight="1">
      <c r="B83" s="9"/>
      <c r="C83" s="9"/>
      <c r="D83" s="9"/>
      <c r="E83" s="9"/>
      <c r="F83" s="9"/>
      <c r="G83" s="26"/>
      <c r="H83" s="26"/>
      <c r="I83" s="26"/>
      <c r="J83" s="26"/>
      <c r="K83" s="26"/>
      <c r="N83" s="9"/>
    </row>
    <row r="84" spans="2:14" ht="15.75" customHeight="1">
      <c r="B84" s="9"/>
      <c r="C84" s="9"/>
      <c r="D84" s="9"/>
      <c r="E84" s="9"/>
      <c r="F84" s="9"/>
      <c r="G84" s="26"/>
      <c r="H84" s="26"/>
      <c r="I84" s="26"/>
      <c r="J84" s="26"/>
      <c r="K84" s="26"/>
      <c r="N84" s="9"/>
    </row>
    <row r="85" spans="2:14" ht="15.75" customHeight="1">
      <c r="B85" s="9"/>
      <c r="C85" s="9"/>
      <c r="D85" s="9"/>
      <c r="E85" s="9"/>
      <c r="F85" s="9"/>
      <c r="G85" s="26"/>
      <c r="H85" s="26"/>
      <c r="I85" s="26"/>
      <c r="J85" s="26"/>
      <c r="K85" s="26"/>
      <c r="N85" s="9"/>
    </row>
    <row r="86" spans="2:14" ht="15.75" customHeight="1">
      <c r="B86" s="9"/>
      <c r="C86" s="9"/>
      <c r="D86" s="9"/>
      <c r="E86" s="9"/>
      <c r="F86" s="9"/>
      <c r="G86" s="26"/>
      <c r="H86" s="26"/>
      <c r="I86" s="26"/>
      <c r="J86" s="26"/>
      <c r="K86" s="26"/>
      <c r="N86" s="9"/>
    </row>
    <row r="87" spans="2:14" ht="15.75" customHeight="1">
      <c r="B87" s="9"/>
      <c r="C87" s="9"/>
      <c r="D87" s="9"/>
      <c r="E87" s="9"/>
      <c r="F87" s="9"/>
      <c r="G87" s="26"/>
      <c r="H87" s="26"/>
      <c r="I87" s="26"/>
      <c r="J87" s="26"/>
      <c r="K87" s="26"/>
      <c r="N87" s="9"/>
    </row>
    <row r="88" spans="2:14" ht="15.75" customHeight="1">
      <c r="B88" s="9"/>
      <c r="C88" s="9"/>
      <c r="D88" s="9"/>
      <c r="E88" s="9"/>
      <c r="F88" s="9"/>
      <c r="G88" s="26"/>
      <c r="H88" s="26"/>
      <c r="I88" s="26"/>
      <c r="J88" s="26"/>
      <c r="K88" s="26"/>
      <c r="N88" s="9"/>
    </row>
    <row r="89" spans="2:14" ht="15.75" customHeight="1">
      <c r="B89" s="9"/>
      <c r="C89" s="9"/>
      <c r="D89" s="9"/>
      <c r="E89" s="9"/>
      <c r="F89" s="9"/>
      <c r="G89" s="26"/>
      <c r="H89" s="26"/>
      <c r="I89" s="26"/>
      <c r="J89" s="26"/>
      <c r="K89" s="26"/>
      <c r="N89" s="9"/>
    </row>
    <row r="90" spans="2:14" ht="15.75" customHeight="1">
      <c r="B90" s="9"/>
      <c r="C90" s="9"/>
      <c r="D90" s="9"/>
      <c r="E90" s="9"/>
      <c r="F90" s="9"/>
      <c r="G90" s="26"/>
      <c r="H90" s="26"/>
      <c r="I90" s="26"/>
      <c r="J90" s="26"/>
      <c r="K90" s="26"/>
      <c r="N90" s="9"/>
    </row>
    <row r="91" spans="2:14" ht="15.75" customHeight="1">
      <c r="B91" s="9"/>
      <c r="C91" s="9"/>
      <c r="D91" s="9"/>
      <c r="E91" s="9"/>
      <c r="F91" s="9"/>
      <c r="G91" s="26"/>
      <c r="H91" s="26"/>
      <c r="I91" s="26"/>
      <c r="J91" s="26"/>
      <c r="K91" s="26"/>
      <c r="N91" s="9"/>
    </row>
    <row r="92" spans="2:14" ht="15.75" customHeight="1">
      <c r="B92" s="9"/>
      <c r="C92" s="9"/>
      <c r="D92" s="9"/>
      <c r="E92" s="9"/>
      <c r="F92" s="9"/>
      <c r="G92" s="26"/>
      <c r="H92" s="26"/>
      <c r="I92" s="26"/>
      <c r="J92" s="26"/>
      <c r="K92" s="26"/>
      <c r="N92" s="9"/>
    </row>
    <row r="93" spans="2:14" ht="15.75" customHeight="1">
      <c r="B93" s="9"/>
      <c r="C93" s="9"/>
      <c r="D93" s="9"/>
      <c r="E93" s="9"/>
      <c r="F93" s="9"/>
      <c r="G93" s="26"/>
      <c r="H93" s="26"/>
      <c r="I93" s="26"/>
      <c r="J93" s="26"/>
      <c r="K93" s="26"/>
      <c r="N93" s="9"/>
    </row>
    <row r="94" spans="2:14" ht="15.75" customHeight="1">
      <c r="B94" s="9"/>
      <c r="C94" s="9"/>
      <c r="D94" s="9"/>
      <c r="E94" s="9"/>
      <c r="F94" s="9"/>
      <c r="G94" s="26"/>
      <c r="H94" s="26"/>
      <c r="I94" s="26"/>
      <c r="J94" s="26"/>
      <c r="K94" s="26"/>
      <c r="N94" s="9"/>
    </row>
    <row r="95" spans="2:14" ht="15.75" customHeight="1">
      <c r="B95" s="9"/>
      <c r="C95" s="9"/>
      <c r="D95" s="9"/>
      <c r="E95" s="9"/>
      <c r="F95" s="9"/>
      <c r="G95" s="26"/>
      <c r="H95" s="26"/>
      <c r="I95" s="26"/>
      <c r="J95" s="26"/>
      <c r="K95" s="26"/>
      <c r="N95" s="9"/>
    </row>
    <row r="96" spans="2:14" ht="15.75" customHeight="1">
      <c r="B96" s="9"/>
      <c r="C96" s="9"/>
      <c r="D96" s="9"/>
      <c r="E96" s="9"/>
      <c r="F96" s="9"/>
      <c r="G96" s="26"/>
      <c r="H96" s="26"/>
      <c r="I96" s="26"/>
      <c r="J96" s="26"/>
      <c r="K96" s="26"/>
      <c r="N96" s="9"/>
    </row>
    <row r="97" spans="2:14" ht="15.75" customHeight="1">
      <c r="B97" s="9"/>
      <c r="C97" s="9"/>
      <c r="D97" s="9"/>
      <c r="E97" s="9"/>
      <c r="F97" s="9"/>
      <c r="G97" s="26"/>
      <c r="H97" s="26"/>
      <c r="I97" s="26"/>
      <c r="J97" s="26"/>
      <c r="K97" s="26"/>
      <c r="N97" s="9"/>
    </row>
    <row r="98" spans="2:14" ht="15.75" customHeight="1">
      <c r="B98" s="9"/>
      <c r="C98" s="9"/>
      <c r="D98" s="9"/>
      <c r="E98" s="9"/>
      <c r="F98" s="9"/>
      <c r="G98" s="26"/>
      <c r="H98" s="26"/>
      <c r="I98" s="26"/>
      <c r="J98" s="26"/>
      <c r="K98" s="26"/>
      <c r="N98" s="9"/>
    </row>
    <row r="99" spans="2:14" ht="15.75" customHeight="1">
      <c r="B99" s="9"/>
      <c r="C99" s="9"/>
      <c r="D99" s="9"/>
      <c r="E99" s="9"/>
      <c r="F99" s="9"/>
      <c r="G99" s="26"/>
      <c r="H99" s="26"/>
      <c r="I99" s="26"/>
      <c r="J99" s="26"/>
      <c r="K99" s="26"/>
      <c r="N99" s="9"/>
    </row>
    <row r="100" spans="2:14" ht="15.75" customHeight="1">
      <c r="B100" s="9"/>
      <c r="C100" s="9"/>
      <c r="D100" s="9"/>
      <c r="E100" s="9"/>
      <c r="F100" s="9"/>
      <c r="G100" s="26"/>
      <c r="H100" s="26"/>
      <c r="I100" s="26"/>
      <c r="J100" s="26"/>
      <c r="K100" s="26"/>
      <c r="N100" s="9"/>
    </row>
    <row r="101" spans="2:14" ht="15.75" customHeight="1">
      <c r="B101" s="9"/>
      <c r="C101" s="9"/>
      <c r="D101" s="9"/>
      <c r="E101" s="9"/>
      <c r="F101" s="9"/>
      <c r="G101" s="26"/>
      <c r="H101" s="26"/>
      <c r="I101" s="26"/>
      <c r="J101" s="26"/>
      <c r="K101" s="26"/>
      <c r="N101" s="9"/>
    </row>
  </sheetData>
  <mergeCells count="12">
    <mergeCell ref="A23:C23"/>
    <mergeCell ref="A1:A2"/>
    <mergeCell ref="B1:B2"/>
    <mergeCell ref="C1:C2"/>
    <mergeCell ref="F1:F2"/>
    <mergeCell ref="G1:G2"/>
    <mergeCell ref="I1:I2"/>
    <mergeCell ref="K1:K2"/>
    <mergeCell ref="N1:N2"/>
    <mergeCell ref="J1:J2"/>
    <mergeCell ref="D1:E1"/>
    <mergeCell ref="H1:H2"/>
  </mergeCells>
  <conditionalFormatting sqref="K3:K14">
    <cfRule type="cellIs" dxfId="1" priority="1" operator="equal">
      <formula>0</formula>
    </cfRule>
  </conditionalFormatting>
  <conditionalFormatting sqref="K3:K14">
    <cfRule type="cellIs" dxfId="0" priority="2" operator="equal">
      <formula>0</formula>
    </cfRule>
  </conditionalFormatting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Establishment</vt:lpstr>
      <vt:lpstr>Marketing</vt:lpstr>
      <vt:lpstr>Meals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Shamsusjaman Mondal</dc:creator>
  <cp:lastModifiedBy>Shamsusjaman Mondal</cp:lastModifiedBy>
  <cp:lastPrinted>2016-11-09T19:20:16Z</cp:lastPrinted>
  <dcterms:created xsi:type="dcterms:W3CDTF">2016-11-09T14:37:53Z</dcterms:created>
  <dcterms:modified xsi:type="dcterms:W3CDTF">2018-08-17T12:39:01Z</dcterms:modified>
</cp:coreProperties>
</file>